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charts/chart5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drawings/drawing13.xml" ContentType="application/vnd.openxmlformats-officedocument.drawingml.chartshap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4.xml" ContentType="application/vnd.openxmlformats-officedocument.drawing+xml"/>
  <Override PartName="/xl/charts/chart11.xml" ContentType="application/vnd.openxmlformats-officedocument.drawingml.chart+xml"/>
  <Override PartName="/xl/drawings/drawing15.xml" ContentType="application/vnd.openxmlformats-officedocument.drawingml.chartshapes+xml"/>
  <Override PartName="/xl/charts/chart12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3.xml" ContentType="application/vnd.openxmlformats-officedocument.drawingml.chart+xml"/>
  <Override PartName="/xl/drawings/drawing18.xml" ContentType="application/vnd.openxmlformats-officedocument.drawingml.chartshapes+xml"/>
  <Override PartName="/xl/charts/chart14.xml" ContentType="application/vnd.openxmlformats-officedocument.drawingml.chart+xml"/>
  <Override PartName="/xl/drawings/drawing19.xml" ContentType="application/vnd.openxmlformats-officedocument.drawingml.chartshapes+xml"/>
  <Override PartName="/xl/charts/chart15.xml" ContentType="application/vnd.openxmlformats-officedocument.drawingml.chart+xml"/>
  <Override PartName="/xl/drawings/drawing20.xml" ContentType="application/vnd.openxmlformats-officedocument.drawingml.chartshapes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070" windowHeight="9050" tabRatio="635" activeTab="8"/>
  </bookViews>
  <sheets>
    <sheet name="Ex.8.1" sheetId="4" r:id="rId1"/>
    <sheet name="Ex.8.2" sheetId="8" r:id="rId2"/>
    <sheet name="Ex.8.3" sheetId="7" r:id="rId3"/>
    <sheet name="Ex.8.4" sheetId="9" r:id="rId4"/>
    <sheet name="Ex.8.5" sheetId="10" r:id="rId5"/>
    <sheet name="Ex.8.6" sheetId="12" r:id="rId6"/>
    <sheet name="Ex.8.7" sheetId="1" r:id="rId7"/>
    <sheet name="Ex.8.8" sheetId="2" r:id="rId8"/>
    <sheet name="Ex.8.9" sheetId="14" r:id="rId9"/>
  </sheets>
  <calcPr calcId="145621"/>
</workbook>
</file>

<file path=xl/calcChain.xml><?xml version="1.0" encoding="utf-8"?>
<calcChain xmlns="http://schemas.openxmlformats.org/spreadsheetml/2006/main">
  <c r="O5" i="9" l="1"/>
  <c r="O2" i="9"/>
  <c r="P5" i="9"/>
  <c r="P2" i="9"/>
  <c r="O3" i="9"/>
  <c r="Q3" i="9" s="1"/>
  <c r="P3" i="9"/>
  <c r="P9" i="9" a="1"/>
  <c r="P9" i="9"/>
  <c r="P7" i="9" a="1"/>
  <c r="O4" i="9"/>
  <c r="I2" i="9" s="1"/>
  <c r="P4" i="9"/>
  <c r="R46" i="9"/>
  <c r="Q44" i="9"/>
  <c r="O31" i="9"/>
  <c r="O29" i="9"/>
  <c r="I18" i="9" s="1"/>
  <c r="O30" i="9"/>
  <c r="Q2" i="9"/>
  <c r="Q7" i="9" s="1" a="1"/>
  <c r="Q7" i="9" s="1"/>
  <c r="J37" i="9"/>
  <c r="H37" i="9"/>
  <c r="J36" i="9"/>
  <c r="H36" i="9"/>
  <c r="J34" i="9"/>
  <c r="H34" i="9"/>
  <c r="J33" i="9"/>
  <c r="H33" i="9"/>
  <c r="J32" i="9"/>
  <c r="H30" i="9"/>
  <c r="J29" i="9"/>
  <c r="H29" i="9"/>
  <c r="H27" i="9"/>
  <c r="J26" i="9"/>
  <c r="H26" i="9"/>
  <c r="H24" i="9"/>
  <c r="J23" i="9"/>
  <c r="H23" i="9"/>
  <c r="K20" i="9"/>
  <c r="I20" i="9"/>
  <c r="H20" i="9"/>
  <c r="O19" i="9"/>
  <c r="I19" i="9"/>
  <c r="H19" i="9"/>
  <c r="H18" i="9"/>
  <c r="L17" i="9"/>
  <c r="K17" i="9"/>
  <c r="J17" i="9"/>
  <c r="I17" i="9"/>
  <c r="H17" i="9"/>
  <c r="H16" i="9"/>
  <c r="K14" i="9"/>
  <c r="H14" i="9"/>
  <c r="H13" i="9"/>
  <c r="I12" i="9"/>
  <c r="H12" i="9"/>
  <c r="L11" i="9"/>
  <c r="K11" i="9"/>
  <c r="J11" i="9"/>
  <c r="I11" i="9"/>
  <c r="H11" i="9"/>
  <c r="H10" i="9"/>
  <c r="P7" i="9"/>
  <c r="J2" i="9"/>
  <c r="O5" i="7"/>
  <c r="O2" i="7"/>
  <c r="P5" i="7"/>
  <c r="P6" i="7" s="1"/>
  <c r="P2" i="7"/>
  <c r="Q44" i="7" s="1"/>
  <c r="O3" i="7"/>
  <c r="P3" i="7"/>
  <c r="P7" i="7" s="1" a="1"/>
  <c r="P7" i="7" s="1"/>
  <c r="R46" i="7"/>
  <c r="O8" i="7" a="1"/>
  <c r="O8" i="7" s="1"/>
  <c r="O25" i="7"/>
  <c r="O24" i="7"/>
  <c r="I13" i="7" s="1"/>
  <c r="O31" i="7"/>
  <c r="O30" i="7" s="1"/>
  <c r="O29" i="7"/>
  <c r="Q2" i="7"/>
  <c r="J37" i="7"/>
  <c r="H37" i="7"/>
  <c r="J36" i="7"/>
  <c r="H36" i="7"/>
  <c r="J34" i="7"/>
  <c r="H34" i="7"/>
  <c r="K33" i="7"/>
  <c r="J33" i="7"/>
  <c r="H33" i="7"/>
  <c r="J32" i="7"/>
  <c r="H30" i="7"/>
  <c r="J29" i="7"/>
  <c r="H29" i="7"/>
  <c r="H27" i="7"/>
  <c r="J26" i="7"/>
  <c r="H26" i="7"/>
  <c r="H24" i="7"/>
  <c r="J23" i="7"/>
  <c r="H23" i="7"/>
  <c r="K20" i="7"/>
  <c r="I20" i="7"/>
  <c r="H20" i="7"/>
  <c r="O19" i="7"/>
  <c r="H19" i="7"/>
  <c r="I18" i="7"/>
  <c r="H18" i="7"/>
  <c r="O17" i="7"/>
  <c r="L17" i="7"/>
  <c r="K17" i="7"/>
  <c r="J17" i="7"/>
  <c r="I17" i="7"/>
  <c r="H17" i="7"/>
  <c r="H16" i="7"/>
  <c r="K14" i="7"/>
  <c r="I14" i="7"/>
  <c r="H14" i="7"/>
  <c r="H13" i="7"/>
  <c r="I12" i="7"/>
  <c r="H12" i="7"/>
  <c r="L11" i="7"/>
  <c r="K11" i="7"/>
  <c r="J11" i="7"/>
  <c r="I11" i="7"/>
  <c r="H11" i="7"/>
  <c r="H10" i="7"/>
  <c r="R22" i="2"/>
  <c r="S26" i="2" s="1"/>
  <c r="W3" i="14"/>
  <c r="W4" i="14"/>
  <c r="W5" i="14"/>
  <c r="X7" i="14" s="1"/>
  <c r="W6" i="14"/>
  <c r="W7" i="14"/>
  <c r="W8" i="14"/>
  <c r="X10" i="14" s="1"/>
  <c r="W9" i="14"/>
  <c r="W10" i="14"/>
  <c r="W11" i="14"/>
  <c r="W12" i="14"/>
  <c r="X14" i="14" s="1"/>
  <c r="W13" i="14"/>
  <c r="W14" i="14"/>
  <c r="X15" i="14" s="1"/>
  <c r="W15" i="14"/>
  <c r="W16" i="14"/>
  <c r="X18" i="14" s="1"/>
  <c r="W17" i="14"/>
  <c r="X17" i="14"/>
  <c r="W18" i="14"/>
  <c r="W19" i="14"/>
  <c r="W20" i="14"/>
  <c r="X22" i="14" s="1"/>
  <c r="W21" i="14"/>
  <c r="W22" i="14"/>
  <c r="X23" i="14" s="1"/>
  <c r="W23" i="14"/>
  <c r="W24" i="14"/>
  <c r="X26" i="14" s="1"/>
  <c r="W25" i="14"/>
  <c r="X25" i="14"/>
  <c r="W26" i="14"/>
  <c r="W27" i="14"/>
  <c r="W28" i="14"/>
  <c r="X30" i="14" s="1"/>
  <c r="W29" i="14"/>
  <c r="W30" i="14"/>
  <c r="W31" i="14"/>
  <c r="X33" i="14" s="1"/>
  <c r="W32" i="14"/>
  <c r="X34" i="14" s="1"/>
  <c r="W33" i="14"/>
  <c r="W34" i="14"/>
  <c r="W35" i="14"/>
  <c r="X35" i="14" s="1"/>
  <c r="W36" i="14"/>
  <c r="X38" i="14" s="1"/>
  <c r="W37" i="14"/>
  <c r="X37" i="14"/>
  <c r="W38" i="14"/>
  <c r="X39" i="14" s="1"/>
  <c r="W39" i="14"/>
  <c r="W40" i="14"/>
  <c r="X42" i="14" s="1"/>
  <c r="W41" i="14"/>
  <c r="X41" i="14"/>
  <c r="W42" i="14"/>
  <c r="W43" i="14"/>
  <c r="W44" i="14"/>
  <c r="X46" i="14" s="1"/>
  <c r="W45" i="14"/>
  <c r="W46" i="14"/>
  <c r="X47" i="14" s="1"/>
  <c r="W47" i="14"/>
  <c r="W48" i="14"/>
  <c r="X49" i="14" s="1"/>
  <c r="W49" i="14"/>
  <c r="W50" i="14"/>
  <c r="X50" i="14"/>
  <c r="W51" i="14"/>
  <c r="X51" i="14"/>
  <c r="W52" i="14"/>
  <c r="X52" i="14"/>
  <c r="W53" i="14"/>
  <c r="X53" i="14"/>
  <c r="W54" i="14"/>
  <c r="X54" i="14"/>
  <c r="W55" i="14"/>
  <c r="X55" i="14"/>
  <c r="W56" i="14"/>
  <c r="X56" i="14"/>
  <c r="W57" i="14"/>
  <c r="X57" i="14"/>
  <c r="W58" i="14"/>
  <c r="X58" i="14"/>
  <c r="W59" i="14"/>
  <c r="X59" i="14"/>
  <c r="W60" i="14"/>
  <c r="X60" i="14"/>
  <c r="W61" i="14"/>
  <c r="X61" i="14"/>
  <c r="W62" i="14"/>
  <c r="X62" i="14"/>
  <c r="W63" i="14"/>
  <c r="X63" i="14"/>
  <c r="W64" i="14"/>
  <c r="X64" i="14"/>
  <c r="W65" i="14"/>
  <c r="X65" i="14"/>
  <c r="W66" i="14"/>
  <c r="X66" i="14"/>
  <c r="W67" i="14"/>
  <c r="X67" i="14"/>
  <c r="W68" i="14"/>
  <c r="X68" i="14"/>
  <c r="W69" i="14"/>
  <c r="X69" i="14"/>
  <c r="W70" i="14"/>
  <c r="X70" i="14"/>
  <c r="W71" i="14"/>
  <c r="X71" i="14"/>
  <c r="W72" i="14"/>
  <c r="X72" i="14"/>
  <c r="W73" i="14"/>
  <c r="X73" i="14"/>
  <c r="W74" i="14"/>
  <c r="X74" i="14"/>
  <c r="W75" i="14"/>
  <c r="X75" i="14"/>
  <c r="W76" i="14"/>
  <c r="X76" i="14"/>
  <c r="W77" i="14"/>
  <c r="X77" i="14"/>
  <c r="W78" i="14"/>
  <c r="X78" i="14"/>
  <c r="W79" i="14"/>
  <c r="X79" i="14"/>
  <c r="W80" i="14"/>
  <c r="X80" i="14"/>
  <c r="W81" i="14"/>
  <c r="X81" i="14"/>
  <c r="W82" i="14"/>
  <c r="X82" i="14"/>
  <c r="W83" i="14"/>
  <c r="X83" i="14"/>
  <c r="W84" i="14"/>
  <c r="X84" i="14"/>
  <c r="W85" i="14"/>
  <c r="X85" i="14"/>
  <c r="W86" i="14"/>
  <c r="X86" i="14"/>
  <c r="W87" i="14"/>
  <c r="X87" i="14"/>
  <c r="W88" i="14"/>
  <c r="X88" i="14"/>
  <c r="W89" i="14"/>
  <c r="X89" i="14"/>
  <c r="W90" i="14"/>
  <c r="X90" i="14"/>
  <c r="W91" i="14"/>
  <c r="X91" i="14"/>
  <c r="W92" i="14"/>
  <c r="X92" i="14"/>
  <c r="W93" i="14"/>
  <c r="X93" i="14"/>
  <c r="W94" i="14"/>
  <c r="X94" i="14"/>
  <c r="W95" i="14"/>
  <c r="X95" i="14"/>
  <c r="W96" i="14"/>
  <c r="X96" i="14"/>
  <c r="W97" i="14"/>
  <c r="X97" i="14"/>
  <c r="W98" i="14"/>
  <c r="X98" i="14"/>
  <c r="W99" i="14"/>
  <c r="X99" i="14"/>
  <c r="W100" i="14"/>
  <c r="X100" i="14"/>
  <c r="W101" i="14"/>
  <c r="X101" i="14"/>
  <c r="W102" i="14"/>
  <c r="X102" i="14"/>
  <c r="W103" i="14"/>
  <c r="X103" i="14"/>
  <c r="W104" i="14"/>
  <c r="X104" i="14"/>
  <c r="W105" i="14"/>
  <c r="X105" i="14"/>
  <c r="W106" i="14"/>
  <c r="X106" i="14"/>
  <c r="W107" i="14"/>
  <c r="X107" i="14"/>
  <c r="W108" i="14"/>
  <c r="X108" i="14"/>
  <c r="W109" i="14"/>
  <c r="X109" i="14"/>
  <c r="W110" i="14"/>
  <c r="X110" i="14"/>
  <c r="W111" i="14"/>
  <c r="X111" i="14"/>
  <c r="W112" i="14"/>
  <c r="X112" i="14"/>
  <c r="W113" i="14"/>
  <c r="X113" i="14"/>
  <c r="W114" i="14"/>
  <c r="X114" i="14"/>
  <c r="W115" i="14"/>
  <c r="X115" i="14"/>
  <c r="W116" i="14"/>
  <c r="X116" i="14"/>
  <c r="W117" i="14"/>
  <c r="X117" i="14"/>
  <c r="W118" i="14"/>
  <c r="X118" i="14"/>
  <c r="W119" i="14"/>
  <c r="X119" i="14"/>
  <c r="W120" i="14"/>
  <c r="X120" i="14"/>
  <c r="W121" i="14"/>
  <c r="X121" i="14"/>
  <c r="W122" i="14"/>
  <c r="X122" i="14"/>
  <c r="W123" i="14"/>
  <c r="X123" i="14"/>
  <c r="W124" i="14"/>
  <c r="X124" i="14"/>
  <c r="W125" i="14"/>
  <c r="X125" i="14"/>
  <c r="W126" i="14"/>
  <c r="X126" i="14"/>
  <c r="W127" i="14"/>
  <c r="X127" i="14"/>
  <c r="W128" i="14"/>
  <c r="X128" i="14"/>
  <c r="W129" i="14"/>
  <c r="X129" i="14"/>
  <c r="W130" i="14"/>
  <c r="X130" i="14"/>
  <c r="W131" i="14"/>
  <c r="X131" i="14"/>
  <c r="W132" i="14"/>
  <c r="X132" i="14"/>
  <c r="W133" i="14"/>
  <c r="X133" i="14"/>
  <c r="W134" i="14"/>
  <c r="X134" i="14"/>
  <c r="W135" i="14"/>
  <c r="X135" i="14"/>
  <c r="W136" i="14"/>
  <c r="X136" i="14"/>
  <c r="W137" i="14"/>
  <c r="X137" i="14"/>
  <c r="W138" i="14"/>
  <c r="X138" i="14"/>
  <c r="W139" i="14"/>
  <c r="X139" i="14"/>
  <c r="W140" i="14"/>
  <c r="X140" i="14"/>
  <c r="W141" i="14"/>
  <c r="X141" i="14"/>
  <c r="W142" i="14"/>
  <c r="X142" i="14"/>
  <c r="W143" i="14"/>
  <c r="X143" i="14"/>
  <c r="W144" i="14"/>
  <c r="X144" i="14"/>
  <c r="W145" i="14"/>
  <c r="X145" i="14"/>
  <c r="W146" i="14"/>
  <c r="X146" i="14"/>
  <c r="W147" i="14"/>
  <c r="X147" i="14"/>
  <c r="W148" i="14"/>
  <c r="X148" i="14"/>
  <c r="W149" i="14"/>
  <c r="X149" i="14"/>
  <c r="W150" i="14"/>
  <c r="X150" i="14"/>
  <c r="W151" i="14"/>
  <c r="X151" i="14"/>
  <c r="W152" i="14"/>
  <c r="X152" i="14"/>
  <c r="W153" i="14"/>
  <c r="X153" i="14"/>
  <c r="W154" i="14"/>
  <c r="X154" i="14"/>
  <c r="W155" i="14"/>
  <c r="X155" i="14"/>
  <c r="W156" i="14"/>
  <c r="X156" i="14"/>
  <c r="W157" i="14"/>
  <c r="X157" i="14"/>
  <c r="W158" i="14"/>
  <c r="X158" i="14"/>
  <c r="W159" i="14"/>
  <c r="X159" i="14"/>
  <c r="W160" i="14"/>
  <c r="X160" i="14"/>
  <c r="W161" i="14"/>
  <c r="X161" i="14"/>
  <c r="W162" i="14"/>
  <c r="X162" i="14"/>
  <c r="W163" i="14"/>
  <c r="X163" i="14"/>
  <c r="W164" i="14"/>
  <c r="X164" i="14"/>
  <c r="W165" i="14"/>
  <c r="X165" i="14"/>
  <c r="W166" i="14"/>
  <c r="X166" i="14"/>
  <c r="W167" i="14"/>
  <c r="X167" i="14"/>
  <c r="W168" i="14"/>
  <c r="X168" i="14"/>
  <c r="W169" i="14"/>
  <c r="X169" i="14"/>
  <c r="W170" i="14"/>
  <c r="X170" i="14"/>
  <c r="W171" i="14"/>
  <c r="X171" i="14"/>
  <c r="W172" i="14"/>
  <c r="X172" i="14"/>
  <c r="W173" i="14"/>
  <c r="X173" i="14"/>
  <c r="W174" i="14"/>
  <c r="X174" i="14"/>
  <c r="W175" i="14"/>
  <c r="X175" i="14"/>
  <c r="W176" i="14"/>
  <c r="X176" i="14"/>
  <c r="W177" i="14"/>
  <c r="X177" i="14"/>
  <c r="W178" i="14"/>
  <c r="X178" i="14"/>
  <c r="W179" i="14"/>
  <c r="X179" i="14"/>
  <c r="W180" i="14"/>
  <c r="X180" i="14"/>
  <c r="W181" i="14"/>
  <c r="X181" i="14"/>
  <c r="W182" i="14"/>
  <c r="X182" i="14"/>
  <c r="W183" i="14"/>
  <c r="X183" i="14"/>
  <c r="W184" i="14"/>
  <c r="X184" i="14"/>
  <c r="W185" i="14"/>
  <c r="X185" i="14"/>
  <c r="W186" i="14"/>
  <c r="X186" i="14"/>
  <c r="W187" i="14"/>
  <c r="X187" i="14"/>
  <c r="W188" i="14"/>
  <c r="X188" i="14"/>
  <c r="W189" i="14"/>
  <c r="X189" i="14"/>
  <c r="W190" i="14"/>
  <c r="X190" i="14"/>
  <c r="W191" i="14"/>
  <c r="X191" i="14"/>
  <c r="W192" i="14"/>
  <c r="X192" i="14"/>
  <c r="W193" i="14"/>
  <c r="X193" i="14"/>
  <c r="W194" i="14"/>
  <c r="X194" i="14"/>
  <c r="W195" i="14"/>
  <c r="X195" i="14"/>
  <c r="W196" i="14"/>
  <c r="X196" i="14"/>
  <c r="W197" i="14"/>
  <c r="X197" i="14"/>
  <c r="W198" i="14"/>
  <c r="X198" i="14"/>
  <c r="W199" i="14"/>
  <c r="X199" i="14"/>
  <c r="W200" i="14"/>
  <c r="X200" i="14"/>
  <c r="W201" i="14"/>
  <c r="X201" i="14"/>
  <c r="W202" i="14"/>
  <c r="X202" i="14"/>
  <c r="W203" i="14"/>
  <c r="X203" i="14"/>
  <c r="W204" i="14"/>
  <c r="X204" i="14"/>
  <c r="W205" i="14"/>
  <c r="X205" i="14"/>
  <c r="W206" i="14"/>
  <c r="X206" i="14"/>
  <c r="W207" i="14"/>
  <c r="X207" i="14"/>
  <c r="W208" i="14"/>
  <c r="X208" i="14"/>
  <c r="W209" i="14"/>
  <c r="X209" i="14"/>
  <c r="W210" i="14"/>
  <c r="X210" i="14"/>
  <c r="W211" i="14"/>
  <c r="X211" i="14"/>
  <c r="W212" i="14"/>
  <c r="X212" i="14"/>
  <c r="W213" i="14"/>
  <c r="X213" i="14"/>
  <c r="W214" i="14"/>
  <c r="X214" i="14"/>
  <c r="W215" i="14"/>
  <c r="X215" i="14"/>
  <c r="W216" i="14"/>
  <c r="X216" i="14"/>
  <c r="W217" i="14"/>
  <c r="X217" i="14"/>
  <c r="W218" i="14"/>
  <c r="X218" i="14"/>
  <c r="W219" i="14"/>
  <c r="X219" i="14"/>
  <c r="W220" i="14"/>
  <c r="X220" i="14"/>
  <c r="W221" i="14"/>
  <c r="X221" i="14"/>
  <c r="W222" i="14"/>
  <c r="X222" i="14"/>
  <c r="W223" i="14"/>
  <c r="X223" i="14"/>
  <c r="W224" i="14"/>
  <c r="X224" i="14"/>
  <c r="W225" i="14"/>
  <c r="X225" i="14"/>
  <c r="W226" i="14"/>
  <c r="X226" i="14"/>
  <c r="W227" i="14"/>
  <c r="X227" i="14"/>
  <c r="W228" i="14"/>
  <c r="X228" i="14"/>
  <c r="W229" i="14"/>
  <c r="X229" i="14"/>
  <c r="W230" i="14"/>
  <c r="X230" i="14"/>
  <c r="W231" i="14"/>
  <c r="X231" i="14"/>
  <c r="W232" i="14"/>
  <c r="X232" i="14"/>
  <c r="W233" i="14"/>
  <c r="X233" i="14"/>
  <c r="W234" i="14"/>
  <c r="X234" i="14"/>
  <c r="W235" i="14"/>
  <c r="X235" i="14"/>
  <c r="W236" i="14"/>
  <c r="X236" i="14"/>
  <c r="W237" i="14"/>
  <c r="X237" i="14"/>
  <c r="W238" i="14"/>
  <c r="X238" i="14"/>
  <c r="W239" i="14"/>
  <c r="X239" i="14"/>
  <c r="W240" i="14"/>
  <c r="X240" i="14"/>
  <c r="W241" i="14"/>
  <c r="X241" i="14"/>
  <c r="W242" i="14"/>
  <c r="X242" i="14"/>
  <c r="W243" i="14"/>
  <c r="X243" i="14"/>
  <c r="W244" i="14"/>
  <c r="X244" i="14"/>
  <c r="W245" i="14"/>
  <c r="X245" i="14"/>
  <c r="W246" i="14"/>
  <c r="X246" i="14"/>
  <c r="W247" i="14"/>
  <c r="X247" i="14"/>
  <c r="W248" i="14"/>
  <c r="X248" i="14"/>
  <c r="W249" i="14"/>
  <c r="X249" i="14"/>
  <c r="W250" i="14"/>
  <c r="X250" i="14"/>
  <c r="W251" i="14"/>
  <c r="X251" i="14"/>
  <c r="W252" i="14"/>
  <c r="X252" i="14"/>
  <c r="W253" i="14"/>
  <c r="X253" i="14"/>
  <c r="W254" i="14"/>
  <c r="X254" i="14"/>
  <c r="W255" i="14"/>
  <c r="X255" i="14"/>
  <c r="W256" i="14"/>
  <c r="X256" i="14"/>
  <c r="W257" i="14"/>
  <c r="X257" i="14"/>
  <c r="W258" i="14"/>
  <c r="X258" i="14"/>
  <c r="W259" i="14"/>
  <c r="X259" i="14"/>
  <c r="W260" i="14"/>
  <c r="X260" i="14"/>
  <c r="W261" i="14"/>
  <c r="X261" i="14"/>
  <c r="W262" i="14"/>
  <c r="X262" i="14"/>
  <c r="W263" i="14"/>
  <c r="X263" i="14"/>
  <c r="W264" i="14"/>
  <c r="X264" i="14"/>
  <c r="W265" i="14"/>
  <c r="X265" i="14"/>
  <c r="W266" i="14"/>
  <c r="X266" i="14"/>
  <c r="W267" i="14"/>
  <c r="X267" i="14"/>
  <c r="W268" i="14"/>
  <c r="X268" i="14"/>
  <c r="W269" i="14"/>
  <c r="X269" i="14"/>
  <c r="W270" i="14"/>
  <c r="X270" i="14"/>
  <c r="W271" i="14"/>
  <c r="X271" i="14"/>
  <c r="W272" i="14"/>
  <c r="X272" i="14"/>
  <c r="W273" i="14"/>
  <c r="X273" i="14"/>
  <c r="W274" i="14"/>
  <c r="X274" i="14"/>
  <c r="W275" i="14"/>
  <c r="X275" i="14"/>
  <c r="W276" i="14"/>
  <c r="X276" i="14"/>
  <c r="W277" i="14"/>
  <c r="X277" i="14"/>
  <c r="W278" i="14"/>
  <c r="X278" i="14"/>
  <c r="W279" i="14"/>
  <c r="X279" i="14"/>
  <c r="W280" i="14"/>
  <c r="X280" i="14"/>
  <c r="W281" i="14"/>
  <c r="X281" i="14"/>
  <c r="W282" i="14"/>
  <c r="X282" i="14"/>
  <c r="W283" i="14"/>
  <c r="X283" i="14"/>
  <c r="W284" i="14"/>
  <c r="X284" i="14"/>
  <c r="W285" i="14"/>
  <c r="X285" i="14"/>
  <c r="W286" i="14"/>
  <c r="X286" i="14"/>
  <c r="W287" i="14"/>
  <c r="X287" i="14"/>
  <c r="W288" i="14"/>
  <c r="X288" i="14"/>
  <c r="W289" i="14"/>
  <c r="X289" i="14"/>
  <c r="W290" i="14"/>
  <c r="X290" i="14"/>
  <c r="W291" i="14"/>
  <c r="X291" i="14"/>
  <c r="W292" i="14"/>
  <c r="X292" i="14"/>
  <c r="W293" i="14"/>
  <c r="X293" i="14"/>
  <c r="W294" i="14"/>
  <c r="X294" i="14"/>
  <c r="W295" i="14"/>
  <c r="X295" i="14"/>
  <c r="W296" i="14"/>
  <c r="X296" i="14"/>
  <c r="W297" i="14"/>
  <c r="X297" i="14"/>
  <c r="W298" i="14"/>
  <c r="X298" i="14"/>
  <c r="W299" i="14"/>
  <c r="X299" i="14"/>
  <c r="W300" i="14"/>
  <c r="X300" i="14"/>
  <c r="W301" i="14"/>
  <c r="X301" i="14"/>
  <c r="W302" i="14"/>
  <c r="X302" i="14"/>
  <c r="W303" i="14"/>
  <c r="X303" i="14"/>
  <c r="W304" i="14"/>
  <c r="X304" i="14"/>
  <c r="W305" i="14"/>
  <c r="X305" i="14"/>
  <c r="W306" i="14"/>
  <c r="X306" i="14"/>
  <c r="W307" i="14"/>
  <c r="X307" i="14"/>
  <c r="W308" i="14"/>
  <c r="X308" i="14"/>
  <c r="W309" i="14"/>
  <c r="X309" i="14"/>
  <c r="W310" i="14"/>
  <c r="X310" i="14"/>
  <c r="W311" i="14"/>
  <c r="X311" i="14"/>
  <c r="W312" i="14"/>
  <c r="X312" i="14"/>
  <c r="W313" i="14"/>
  <c r="X313" i="14"/>
  <c r="W314" i="14"/>
  <c r="X314" i="14"/>
  <c r="W315" i="14"/>
  <c r="X315" i="14"/>
  <c r="W316" i="14"/>
  <c r="X316" i="14"/>
  <c r="W317" i="14"/>
  <c r="X317" i="14"/>
  <c r="W318" i="14"/>
  <c r="X318" i="14"/>
  <c r="W319" i="14"/>
  <c r="X319" i="14"/>
  <c r="W320" i="14"/>
  <c r="X320" i="14"/>
  <c r="W321" i="14"/>
  <c r="X321" i="14"/>
  <c r="W322" i="14"/>
  <c r="X322" i="14"/>
  <c r="W323" i="14"/>
  <c r="X323" i="14"/>
  <c r="W324" i="14"/>
  <c r="X324" i="14"/>
  <c r="W325" i="14"/>
  <c r="X325" i="14"/>
  <c r="W326" i="14"/>
  <c r="X326" i="14"/>
  <c r="W327" i="14"/>
  <c r="X327" i="14"/>
  <c r="W328" i="14"/>
  <c r="X328" i="14"/>
  <c r="W329" i="14"/>
  <c r="X329" i="14"/>
  <c r="W330" i="14"/>
  <c r="X330" i="14"/>
  <c r="W331" i="14"/>
  <c r="X331" i="14"/>
  <c r="W332" i="14"/>
  <c r="X332" i="14"/>
  <c r="W333" i="14"/>
  <c r="X333" i="14"/>
  <c r="W334" i="14"/>
  <c r="X334" i="14"/>
  <c r="W335" i="14"/>
  <c r="X335" i="14"/>
  <c r="W336" i="14"/>
  <c r="X336" i="14"/>
  <c r="W337" i="14"/>
  <c r="X337" i="14"/>
  <c r="W338" i="14"/>
  <c r="X338" i="14"/>
  <c r="W339" i="14"/>
  <c r="X339" i="14"/>
  <c r="W340" i="14"/>
  <c r="X340" i="14"/>
  <c r="W341" i="14"/>
  <c r="X341" i="14"/>
  <c r="W342" i="14"/>
  <c r="X342" i="14"/>
  <c r="W343" i="14"/>
  <c r="X343" i="14"/>
  <c r="W344" i="14"/>
  <c r="X344" i="14"/>
  <c r="W345" i="14"/>
  <c r="X345" i="14"/>
  <c r="W346" i="14"/>
  <c r="X346" i="14"/>
  <c r="W347" i="14"/>
  <c r="X347" i="14"/>
  <c r="W348" i="14"/>
  <c r="X348" i="14"/>
  <c r="W349" i="14"/>
  <c r="X349" i="14"/>
  <c r="W350" i="14"/>
  <c r="X350" i="14"/>
  <c r="W351" i="14"/>
  <c r="X351" i="14"/>
  <c r="W352" i="14"/>
  <c r="X352" i="14"/>
  <c r="W353" i="14"/>
  <c r="X353" i="14"/>
  <c r="W354" i="14"/>
  <c r="X354" i="14"/>
  <c r="W355" i="14"/>
  <c r="X355" i="14"/>
  <c r="W356" i="14"/>
  <c r="X356" i="14"/>
  <c r="W357" i="14"/>
  <c r="X357" i="14"/>
  <c r="W358" i="14"/>
  <c r="X358" i="14"/>
  <c r="W359" i="14"/>
  <c r="X359" i="14"/>
  <c r="W360" i="14"/>
  <c r="X360" i="14"/>
  <c r="W361" i="14"/>
  <c r="X361" i="14"/>
  <c r="W362" i="14"/>
  <c r="X362" i="14"/>
  <c r="W363" i="14"/>
  <c r="X363" i="14"/>
  <c r="W364" i="14"/>
  <c r="X364" i="14"/>
  <c r="W365" i="14"/>
  <c r="X365" i="14"/>
  <c r="W366" i="14"/>
  <c r="X366" i="14"/>
  <c r="W367" i="14"/>
  <c r="X367" i="14"/>
  <c r="W368" i="14"/>
  <c r="X368" i="14"/>
  <c r="W369" i="14"/>
  <c r="X369" i="14"/>
  <c r="W370" i="14"/>
  <c r="X370" i="14"/>
  <c r="W371" i="14"/>
  <c r="X371" i="14"/>
  <c r="W372" i="14"/>
  <c r="X372" i="14"/>
  <c r="W373" i="14"/>
  <c r="X373" i="14"/>
  <c r="W374" i="14"/>
  <c r="X374" i="14"/>
  <c r="W375" i="14"/>
  <c r="X375" i="14"/>
  <c r="W376" i="14"/>
  <c r="X376" i="14"/>
  <c r="W377" i="14"/>
  <c r="X377" i="14"/>
  <c r="W378" i="14"/>
  <c r="X378" i="14"/>
  <c r="W379" i="14"/>
  <c r="X379" i="14"/>
  <c r="W380" i="14"/>
  <c r="X380" i="14"/>
  <c r="W381" i="14"/>
  <c r="X381" i="14"/>
  <c r="W382" i="14"/>
  <c r="X382" i="14"/>
  <c r="W383" i="14"/>
  <c r="X383" i="14"/>
  <c r="W384" i="14"/>
  <c r="X384" i="14"/>
  <c r="W385" i="14"/>
  <c r="X385" i="14"/>
  <c r="W386" i="14"/>
  <c r="X386" i="14"/>
  <c r="W387" i="14"/>
  <c r="X387" i="14"/>
  <c r="W388" i="14"/>
  <c r="X388" i="14"/>
  <c r="W389" i="14"/>
  <c r="X389" i="14"/>
  <c r="W390" i="14"/>
  <c r="X390" i="14"/>
  <c r="W391" i="14"/>
  <c r="X391" i="14"/>
  <c r="W392" i="14"/>
  <c r="X392" i="14"/>
  <c r="W393" i="14"/>
  <c r="X393" i="14"/>
  <c r="W394" i="14"/>
  <c r="X394" i="14"/>
  <c r="W395" i="14"/>
  <c r="X395" i="14"/>
  <c r="W396" i="14"/>
  <c r="X396" i="14"/>
  <c r="W397" i="14"/>
  <c r="X397" i="14"/>
  <c r="W398" i="14"/>
  <c r="X398" i="14"/>
  <c r="W399" i="14"/>
  <c r="X399" i="14"/>
  <c r="W400" i="14"/>
  <c r="X400" i="14"/>
  <c r="W401" i="14"/>
  <c r="X401" i="14"/>
  <c r="W402" i="14"/>
  <c r="X402" i="14"/>
  <c r="W403" i="14"/>
  <c r="X403" i="14"/>
  <c r="W404" i="14"/>
  <c r="X404" i="14"/>
  <c r="W405" i="14"/>
  <c r="X405" i="14"/>
  <c r="W406" i="14"/>
  <c r="X406" i="14"/>
  <c r="W407" i="14"/>
  <c r="X407" i="14"/>
  <c r="W408" i="14"/>
  <c r="X408" i="14"/>
  <c r="W409" i="14"/>
  <c r="X409" i="14"/>
  <c r="W410" i="14"/>
  <c r="X410" i="14"/>
  <c r="W411" i="14"/>
  <c r="X411" i="14"/>
  <c r="W412" i="14"/>
  <c r="X412" i="14"/>
  <c r="W413" i="14"/>
  <c r="X413" i="14"/>
  <c r="W414" i="14"/>
  <c r="X414" i="14"/>
  <c r="W415" i="14"/>
  <c r="X415" i="14"/>
  <c r="W416" i="14"/>
  <c r="X416" i="14"/>
  <c r="W417" i="14"/>
  <c r="X417" i="14"/>
  <c r="W418" i="14"/>
  <c r="X418" i="14"/>
  <c r="W419" i="14"/>
  <c r="X419" i="14"/>
  <c r="W420" i="14"/>
  <c r="X420" i="14"/>
  <c r="W421" i="14"/>
  <c r="X421" i="14"/>
  <c r="W422" i="14"/>
  <c r="X422" i="14"/>
  <c r="W423" i="14"/>
  <c r="X423" i="14"/>
  <c r="W424" i="14"/>
  <c r="X424" i="14"/>
  <c r="W425" i="14"/>
  <c r="X425" i="14"/>
  <c r="W426" i="14"/>
  <c r="X426" i="14"/>
  <c r="W427" i="14"/>
  <c r="X427" i="14"/>
  <c r="W428" i="14"/>
  <c r="X428" i="14"/>
  <c r="W429" i="14"/>
  <c r="X429" i="14"/>
  <c r="W430" i="14"/>
  <c r="X430" i="14"/>
  <c r="W431" i="14"/>
  <c r="X431" i="14"/>
  <c r="W432" i="14"/>
  <c r="X432" i="14"/>
  <c r="W433" i="14"/>
  <c r="X433" i="14"/>
  <c r="W434" i="14"/>
  <c r="X434" i="14"/>
  <c r="W435" i="14"/>
  <c r="X435" i="14"/>
  <c r="W436" i="14"/>
  <c r="X436" i="14"/>
  <c r="W437" i="14"/>
  <c r="X437" i="14"/>
  <c r="W438" i="14"/>
  <c r="X438" i="14"/>
  <c r="W439" i="14"/>
  <c r="X439" i="14"/>
  <c r="W440" i="14"/>
  <c r="X440" i="14"/>
  <c r="W441" i="14"/>
  <c r="X441" i="14"/>
  <c r="W442" i="14"/>
  <c r="X442" i="14"/>
  <c r="W443" i="14"/>
  <c r="X443" i="14"/>
  <c r="W444" i="14"/>
  <c r="X444" i="14"/>
  <c r="W445" i="14"/>
  <c r="X445" i="14"/>
  <c r="W446" i="14"/>
  <c r="X446" i="14"/>
  <c r="W447" i="14"/>
  <c r="X447" i="14"/>
  <c r="W448" i="14"/>
  <c r="X448" i="14"/>
  <c r="W449" i="14"/>
  <c r="X449" i="14"/>
  <c r="W450" i="14"/>
  <c r="X450" i="14"/>
  <c r="W451" i="14"/>
  <c r="X451" i="14"/>
  <c r="W452" i="14"/>
  <c r="X452" i="14"/>
  <c r="W453" i="14"/>
  <c r="X453" i="14"/>
  <c r="W454" i="14"/>
  <c r="X454" i="14"/>
  <c r="W455" i="14"/>
  <c r="X455" i="14"/>
  <c r="W456" i="14"/>
  <c r="X456" i="14"/>
  <c r="W457" i="14"/>
  <c r="X457" i="14"/>
  <c r="W458" i="14"/>
  <c r="X458" i="14"/>
  <c r="W459" i="14"/>
  <c r="X459" i="14"/>
  <c r="W460" i="14"/>
  <c r="X460" i="14"/>
  <c r="W461" i="14"/>
  <c r="X461" i="14"/>
  <c r="W462" i="14"/>
  <c r="X462" i="14"/>
  <c r="W463" i="14"/>
  <c r="X463" i="14"/>
  <c r="W464" i="14"/>
  <c r="X464" i="14"/>
  <c r="W465" i="14"/>
  <c r="X465" i="14"/>
  <c r="W466" i="14"/>
  <c r="X466" i="14"/>
  <c r="W467" i="14"/>
  <c r="X467" i="14"/>
  <c r="W468" i="14"/>
  <c r="X468" i="14"/>
  <c r="W469" i="14"/>
  <c r="X469" i="14"/>
  <c r="W470" i="14"/>
  <c r="X470" i="14"/>
  <c r="W471" i="14"/>
  <c r="X471" i="14"/>
  <c r="W472" i="14"/>
  <c r="X472" i="14"/>
  <c r="W473" i="14"/>
  <c r="X473" i="14"/>
  <c r="W474" i="14"/>
  <c r="X474" i="14"/>
  <c r="W475" i="14"/>
  <c r="X475" i="14"/>
  <c r="W476" i="14"/>
  <c r="X476" i="14"/>
  <c r="W477" i="14"/>
  <c r="X477" i="14"/>
  <c r="W478" i="14"/>
  <c r="X478" i="14"/>
  <c r="W479" i="14"/>
  <c r="X479" i="14"/>
  <c r="W480" i="14"/>
  <c r="X480" i="14"/>
  <c r="W481" i="14"/>
  <c r="X481" i="14"/>
  <c r="W482" i="14"/>
  <c r="X482" i="14"/>
  <c r="W483" i="14"/>
  <c r="X483" i="14"/>
  <c r="W484" i="14"/>
  <c r="X484" i="14"/>
  <c r="W485" i="14"/>
  <c r="X485" i="14"/>
  <c r="W486" i="14"/>
  <c r="X486" i="14"/>
  <c r="W487" i="14"/>
  <c r="X487" i="14"/>
  <c r="W488" i="14"/>
  <c r="X488" i="14"/>
  <c r="W489" i="14"/>
  <c r="X489" i="14"/>
  <c r="W490" i="14"/>
  <c r="X490" i="14"/>
  <c r="W491" i="14"/>
  <c r="X491" i="14"/>
  <c r="W492" i="14"/>
  <c r="X492" i="14"/>
  <c r="W493" i="14"/>
  <c r="X493" i="14"/>
  <c r="W494" i="14"/>
  <c r="X494" i="14"/>
  <c r="W495" i="14"/>
  <c r="X495" i="14"/>
  <c r="W496" i="14"/>
  <c r="X496" i="14"/>
  <c r="W497" i="14"/>
  <c r="X497" i="14"/>
  <c r="W498" i="14"/>
  <c r="X498" i="14"/>
  <c r="W499" i="14"/>
  <c r="X499" i="14"/>
  <c r="W500" i="14"/>
  <c r="X500" i="14"/>
  <c r="W501" i="14"/>
  <c r="X501" i="14"/>
  <c r="W502" i="14"/>
  <c r="X502" i="14"/>
  <c r="W503" i="14"/>
  <c r="X503" i="14"/>
  <c r="W504" i="14"/>
  <c r="X504" i="14"/>
  <c r="W505" i="14"/>
  <c r="X505" i="14"/>
  <c r="W506" i="14"/>
  <c r="X506" i="14"/>
  <c r="W507" i="14"/>
  <c r="X507" i="14"/>
  <c r="W508" i="14"/>
  <c r="X508" i="14"/>
  <c r="W509" i="14"/>
  <c r="X509" i="14"/>
  <c r="W510" i="14"/>
  <c r="X510" i="14"/>
  <c r="W511" i="14"/>
  <c r="X511" i="14"/>
  <c r="W512" i="14"/>
  <c r="X512" i="14"/>
  <c r="W513" i="14"/>
  <c r="X513" i="14"/>
  <c r="W514" i="14"/>
  <c r="X514" i="14"/>
  <c r="W515" i="14"/>
  <c r="X515" i="14"/>
  <c r="W516" i="14"/>
  <c r="X516" i="14"/>
  <c r="W517" i="14"/>
  <c r="X517" i="14"/>
  <c r="W518" i="14"/>
  <c r="X518" i="14"/>
  <c r="W519" i="14"/>
  <c r="X519" i="14"/>
  <c r="W520" i="14"/>
  <c r="X520" i="14"/>
  <c r="W521" i="14"/>
  <c r="X521" i="14"/>
  <c r="W522" i="14"/>
  <c r="X522" i="14"/>
  <c r="W523" i="14"/>
  <c r="X523" i="14"/>
  <c r="W524" i="14"/>
  <c r="X524" i="14"/>
  <c r="W525" i="14"/>
  <c r="X525" i="14"/>
  <c r="W526" i="14"/>
  <c r="X526" i="14"/>
  <c r="W527" i="14"/>
  <c r="X527" i="14"/>
  <c r="W528" i="14"/>
  <c r="X528" i="14"/>
  <c r="W529" i="14"/>
  <c r="X529" i="14"/>
  <c r="W530" i="14"/>
  <c r="X530" i="14"/>
  <c r="W531" i="14"/>
  <c r="X531" i="14"/>
  <c r="W532" i="14"/>
  <c r="X532" i="14"/>
  <c r="W533" i="14"/>
  <c r="X533" i="14"/>
  <c r="W534" i="14"/>
  <c r="X534" i="14"/>
  <c r="W535" i="14"/>
  <c r="X535" i="14"/>
  <c r="W536" i="14"/>
  <c r="X536" i="14"/>
  <c r="W537" i="14"/>
  <c r="X537" i="14"/>
  <c r="W538" i="14"/>
  <c r="X538" i="14"/>
  <c r="W539" i="14"/>
  <c r="X539" i="14"/>
  <c r="W540" i="14"/>
  <c r="X540" i="14"/>
  <c r="W541" i="14"/>
  <c r="X541" i="14"/>
  <c r="W542" i="14"/>
  <c r="X542" i="14"/>
  <c r="W543" i="14"/>
  <c r="X543" i="14"/>
  <c r="W544" i="14"/>
  <c r="X544" i="14"/>
  <c r="W545" i="14"/>
  <c r="X545" i="14"/>
  <c r="W546" i="14"/>
  <c r="X546" i="14"/>
  <c r="W547" i="14"/>
  <c r="X547" i="14"/>
  <c r="W548" i="14"/>
  <c r="X548" i="14"/>
  <c r="W549" i="14"/>
  <c r="X549" i="14"/>
  <c r="W550" i="14"/>
  <c r="X550" i="14"/>
  <c r="W551" i="14"/>
  <c r="X551" i="14"/>
  <c r="W552" i="14"/>
  <c r="X552" i="14"/>
  <c r="W553" i="14"/>
  <c r="X553" i="14"/>
  <c r="W554" i="14"/>
  <c r="X554" i="14"/>
  <c r="W555" i="14"/>
  <c r="X555" i="14"/>
  <c r="W556" i="14"/>
  <c r="X556" i="14"/>
  <c r="W557" i="14"/>
  <c r="X557" i="14"/>
  <c r="W558" i="14"/>
  <c r="X558" i="14"/>
  <c r="W559" i="14"/>
  <c r="X559" i="14"/>
  <c r="W560" i="14"/>
  <c r="X560" i="14"/>
  <c r="W561" i="14"/>
  <c r="X561" i="14"/>
  <c r="W562" i="14"/>
  <c r="X562" i="14"/>
  <c r="W563" i="14"/>
  <c r="X563" i="14"/>
  <c r="W564" i="14"/>
  <c r="X564" i="14"/>
  <c r="W565" i="14"/>
  <c r="X565" i="14"/>
  <c r="W566" i="14"/>
  <c r="X566" i="14"/>
  <c r="W567" i="14"/>
  <c r="X567" i="14"/>
  <c r="W568" i="14"/>
  <c r="X568" i="14"/>
  <c r="W569" i="14"/>
  <c r="X569" i="14"/>
  <c r="W570" i="14"/>
  <c r="X570" i="14"/>
  <c r="W571" i="14"/>
  <c r="X571" i="14"/>
  <c r="W572" i="14"/>
  <c r="X572" i="14"/>
  <c r="W573" i="14"/>
  <c r="X573" i="14"/>
  <c r="W574" i="14"/>
  <c r="X574" i="14"/>
  <c r="W575" i="14"/>
  <c r="X575" i="14"/>
  <c r="W576" i="14"/>
  <c r="X576" i="14"/>
  <c r="W577" i="14"/>
  <c r="X577" i="14"/>
  <c r="W578" i="14"/>
  <c r="X578" i="14"/>
  <c r="W579" i="14"/>
  <c r="X579" i="14"/>
  <c r="W580" i="14"/>
  <c r="X580" i="14"/>
  <c r="W581" i="14"/>
  <c r="X581" i="14"/>
  <c r="W582" i="14"/>
  <c r="X582" i="14"/>
  <c r="W583" i="14"/>
  <c r="X583" i="14"/>
  <c r="W584" i="14"/>
  <c r="X584" i="14"/>
  <c r="W585" i="14"/>
  <c r="X585" i="14"/>
  <c r="W586" i="14"/>
  <c r="X586" i="14"/>
  <c r="W587" i="14"/>
  <c r="X587" i="14"/>
  <c r="W588" i="14"/>
  <c r="X588" i="14"/>
  <c r="W589" i="14"/>
  <c r="X589" i="14"/>
  <c r="W590" i="14"/>
  <c r="X590" i="14"/>
  <c r="W591" i="14"/>
  <c r="X591" i="14"/>
  <c r="W592" i="14"/>
  <c r="X592" i="14"/>
  <c r="W593" i="14"/>
  <c r="X593" i="14"/>
  <c r="W594" i="14"/>
  <c r="X594" i="14"/>
  <c r="W595" i="14"/>
  <c r="X595" i="14"/>
  <c r="W596" i="14"/>
  <c r="X596" i="14"/>
  <c r="W597" i="14"/>
  <c r="X597" i="14"/>
  <c r="W598" i="14"/>
  <c r="X598" i="14"/>
  <c r="W599" i="14"/>
  <c r="X599" i="14"/>
  <c r="W600" i="14"/>
  <c r="X600" i="14"/>
  <c r="W601" i="14"/>
  <c r="X601" i="14"/>
  <c r="W602" i="14"/>
  <c r="X602" i="14"/>
  <c r="W603" i="14"/>
  <c r="X603" i="14"/>
  <c r="W604" i="14"/>
  <c r="X604" i="14"/>
  <c r="W605" i="14"/>
  <c r="X605" i="14"/>
  <c r="W606" i="14"/>
  <c r="X606" i="14"/>
  <c r="W607" i="14"/>
  <c r="X607" i="14"/>
  <c r="W608" i="14"/>
  <c r="X608" i="14"/>
  <c r="W609" i="14"/>
  <c r="X609" i="14"/>
  <c r="W610" i="14"/>
  <c r="X610" i="14"/>
  <c r="W611" i="14"/>
  <c r="X611" i="14"/>
  <c r="W612" i="14"/>
  <c r="X612" i="14"/>
  <c r="W613" i="14"/>
  <c r="X613" i="14"/>
  <c r="W614" i="14"/>
  <c r="X614" i="14"/>
  <c r="W615" i="14"/>
  <c r="X615" i="14"/>
  <c r="W616" i="14"/>
  <c r="X616" i="14"/>
  <c r="W617" i="14"/>
  <c r="X617" i="14"/>
  <c r="W618" i="14"/>
  <c r="X618" i="14"/>
  <c r="W619" i="14"/>
  <c r="X619" i="14"/>
  <c r="W620" i="14"/>
  <c r="X620" i="14"/>
  <c r="W621" i="14"/>
  <c r="X621" i="14"/>
  <c r="W622" i="14"/>
  <c r="X622" i="14"/>
  <c r="W623" i="14"/>
  <c r="X623" i="14"/>
  <c r="W624" i="14"/>
  <c r="X624" i="14"/>
  <c r="W625" i="14"/>
  <c r="X625" i="14"/>
  <c r="W626" i="14"/>
  <c r="X626" i="14"/>
  <c r="W627" i="14"/>
  <c r="X627" i="14"/>
  <c r="W628" i="14"/>
  <c r="X628" i="14"/>
  <c r="W629" i="14"/>
  <c r="X629" i="14"/>
  <c r="W630" i="14"/>
  <c r="X630" i="14"/>
  <c r="W631" i="14"/>
  <c r="X631" i="14"/>
  <c r="W632" i="14"/>
  <c r="X632" i="14"/>
  <c r="W633" i="14"/>
  <c r="X633" i="14"/>
  <c r="W634" i="14"/>
  <c r="X634" i="14"/>
  <c r="W635" i="14"/>
  <c r="X635" i="14"/>
  <c r="W636" i="14"/>
  <c r="X636" i="14"/>
  <c r="W637" i="14"/>
  <c r="X637" i="14"/>
  <c r="W638" i="14"/>
  <c r="X638" i="14"/>
  <c r="W639" i="14"/>
  <c r="X639" i="14"/>
  <c r="W640" i="14"/>
  <c r="X640" i="14"/>
  <c r="W641" i="14"/>
  <c r="X641" i="14"/>
  <c r="W642" i="14"/>
  <c r="X642" i="14"/>
  <c r="W643" i="14"/>
  <c r="X643" i="14"/>
  <c r="W644" i="14"/>
  <c r="X644" i="14"/>
  <c r="W645" i="14"/>
  <c r="X645" i="14"/>
  <c r="W646" i="14"/>
  <c r="X646" i="14"/>
  <c r="W647" i="14"/>
  <c r="X647" i="14"/>
  <c r="W648" i="14"/>
  <c r="X648" i="14"/>
  <c r="W649" i="14"/>
  <c r="X649" i="14"/>
  <c r="W650" i="14"/>
  <c r="X650" i="14"/>
  <c r="W651" i="14"/>
  <c r="X651" i="14"/>
  <c r="W652" i="14"/>
  <c r="X652" i="14"/>
  <c r="W653" i="14"/>
  <c r="X653" i="14"/>
  <c r="W654" i="14"/>
  <c r="X654" i="14"/>
  <c r="W655" i="14"/>
  <c r="X655" i="14"/>
  <c r="W656" i="14"/>
  <c r="X656" i="14"/>
  <c r="W657" i="14"/>
  <c r="X657" i="14"/>
  <c r="W658" i="14"/>
  <c r="X658" i="14"/>
  <c r="W659" i="14"/>
  <c r="X659" i="14"/>
  <c r="W660" i="14"/>
  <c r="X660" i="14"/>
  <c r="W661" i="14"/>
  <c r="X661" i="14"/>
  <c r="W662" i="14"/>
  <c r="X662" i="14"/>
  <c r="W663" i="14"/>
  <c r="X663" i="14"/>
  <c r="W664" i="14"/>
  <c r="X664" i="14"/>
  <c r="W665" i="14"/>
  <c r="X665" i="14"/>
  <c r="W666" i="14"/>
  <c r="X666" i="14"/>
  <c r="W667" i="14"/>
  <c r="X667" i="14"/>
  <c r="W668" i="14"/>
  <c r="X668" i="14"/>
  <c r="W669" i="14"/>
  <c r="X669" i="14"/>
  <c r="W670" i="14"/>
  <c r="X670" i="14"/>
  <c r="W671" i="14"/>
  <c r="X671" i="14"/>
  <c r="W672" i="14"/>
  <c r="X672" i="14"/>
  <c r="W673" i="14"/>
  <c r="X673" i="14"/>
  <c r="W674" i="14"/>
  <c r="X674" i="14"/>
  <c r="W675" i="14"/>
  <c r="X675" i="14"/>
  <c r="W676" i="14"/>
  <c r="X676" i="14"/>
  <c r="W677" i="14"/>
  <c r="X677" i="14"/>
  <c r="W678" i="14"/>
  <c r="X678" i="14"/>
  <c r="W679" i="14"/>
  <c r="X679" i="14"/>
  <c r="W680" i="14"/>
  <c r="X680" i="14"/>
  <c r="W681" i="14"/>
  <c r="X681" i="14"/>
  <c r="W682" i="14"/>
  <c r="X682" i="14"/>
  <c r="W683" i="14"/>
  <c r="X683" i="14"/>
  <c r="W684" i="14"/>
  <c r="X684" i="14"/>
  <c r="W685" i="14"/>
  <c r="X685" i="14"/>
  <c r="W686" i="14"/>
  <c r="X686" i="14"/>
  <c r="W687" i="14"/>
  <c r="X687" i="14"/>
  <c r="W688" i="14"/>
  <c r="X688" i="14"/>
  <c r="W689" i="14"/>
  <c r="X689" i="14"/>
  <c r="W690" i="14"/>
  <c r="X690" i="14"/>
  <c r="W691" i="14"/>
  <c r="X691" i="14"/>
  <c r="W692" i="14"/>
  <c r="X692" i="14"/>
  <c r="W693" i="14"/>
  <c r="X693" i="14"/>
  <c r="W694" i="14"/>
  <c r="X694" i="14"/>
  <c r="W695" i="14"/>
  <c r="X695" i="14"/>
  <c r="W696" i="14"/>
  <c r="X696" i="14"/>
  <c r="W697" i="14"/>
  <c r="X697" i="14"/>
  <c r="W698" i="14"/>
  <c r="X698" i="14"/>
  <c r="W699" i="14"/>
  <c r="X699" i="14"/>
  <c r="W700" i="14"/>
  <c r="X700" i="14"/>
  <c r="W701" i="14"/>
  <c r="X701" i="14"/>
  <c r="W702" i="14"/>
  <c r="X702" i="14"/>
  <c r="W703" i="14"/>
  <c r="X703" i="14"/>
  <c r="W704" i="14"/>
  <c r="X704" i="14"/>
  <c r="W705" i="14"/>
  <c r="X705" i="14"/>
  <c r="W706" i="14"/>
  <c r="X706" i="14"/>
  <c r="W707" i="14"/>
  <c r="X707" i="14"/>
  <c r="W708" i="14"/>
  <c r="X708" i="14"/>
  <c r="W709" i="14"/>
  <c r="X709" i="14"/>
  <c r="W710" i="14"/>
  <c r="X710" i="14"/>
  <c r="W711" i="14"/>
  <c r="X711" i="14"/>
  <c r="W712" i="14"/>
  <c r="X712" i="14"/>
  <c r="W713" i="14"/>
  <c r="X713" i="14"/>
  <c r="W714" i="14"/>
  <c r="X714" i="14"/>
  <c r="W715" i="14"/>
  <c r="X715" i="14"/>
  <c r="W716" i="14"/>
  <c r="X716" i="14"/>
  <c r="W717" i="14"/>
  <c r="X717" i="14"/>
  <c r="W718" i="14"/>
  <c r="X718" i="14"/>
  <c r="W719" i="14"/>
  <c r="X719" i="14"/>
  <c r="W720" i="14"/>
  <c r="X720" i="14"/>
  <c r="W721" i="14"/>
  <c r="X721" i="14"/>
  <c r="W722" i="14"/>
  <c r="X722" i="14"/>
  <c r="W723" i="14"/>
  <c r="X723" i="14"/>
  <c r="W724" i="14"/>
  <c r="X724" i="14"/>
  <c r="W725" i="14"/>
  <c r="X725" i="14"/>
  <c r="W726" i="14"/>
  <c r="X726" i="14"/>
  <c r="W727" i="14"/>
  <c r="X727" i="14"/>
  <c r="W728" i="14"/>
  <c r="X728" i="14"/>
  <c r="W729" i="14"/>
  <c r="X729" i="14"/>
  <c r="W730" i="14"/>
  <c r="X730" i="14"/>
  <c r="W731" i="14"/>
  <c r="X731" i="14"/>
  <c r="W732" i="14"/>
  <c r="X732" i="14"/>
  <c r="W733" i="14"/>
  <c r="X733" i="14"/>
  <c r="W734" i="14"/>
  <c r="X734" i="14"/>
  <c r="W735" i="14"/>
  <c r="X735" i="14"/>
  <c r="W736" i="14"/>
  <c r="X736" i="14"/>
  <c r="W737" i="14"/>
  <c r="X737" i="14"/>
  <c r="W738" i="14"/>
  <c r="X738" i="14"/>
  <c r="W739" i="14"/>
  <c r="X739" i="14"/>
  <c r="W740" i="14"/>
  <c r="X740" i="14"/>
  <c r="W741" i="14"/>
  <c r="X741" i="14"/>
  <c r="W742" i="14"/>
  <c r="X742" i="14"/>
  <c r="W743" i="14"/>
  <c r="X743" i="14"/>
  <c r="W744" i="14"/>
  <c r="X744" i="14"/>
  <c r="W745" i="14"/>
  <c r="X745" i="14"/>
  <c r="W746" i="14"/>
  <c r="X746" i="14"/>
  <c r="W747" i="14"/>
  <c r="X747" i="14"/>
  <c r="W748" i="14"/>
  <c r="X748" i="14"/>
  <c r="W749" i="14"/>
  <c r="X749" i="14"/>
  <c r="W750" i="14"/>
  <c r="X750" i="14"/>
  <c r="W751" i="14"/>
  <c r="X751" i="14"/>
  <c r="W752" i="14"/>
  <c r="X752" i="14"/>
  <c r="W753" i="14"/>
  <c r="X753" i="14"/>
  <c r="W754" i="14"/>
  <c r="X754" i="14"/>
  <c r="W755" i="14"/>
  <c r="X755" i="14"/>
  <c r="W756" i="14"/>
  <c r="X756" i="14"/>
  <c r="W757" i="14"/>
  <c r="X757" i="14"/>
  <c r="W758" i="14"/>
  <c r="X758" i="14"/>
  <c r="W759" i="14"/>
  <c r="X759" i="14"/>
  <c r="W760" i="14"/>
  <c r="X760" i="14"/>
  <c r="W761" i="14"/>
  <c r="X761" i="14"/>
  <c r="W762" i="14"/>
  <c r="X762" i="14"/>
  <c r="W763" i="14"/>
  <c r="X763" i="14"/>
  <c r="W764" i="14"/>
  <c r="X764" i="14"/>
  <c r="W765" i="14"/>
  <c r="X765" i="14"/>
  <c r="W766" i="14"/>
  <c r="X766" i="14"/>
  <c r="W767" i="14"/>
  <c r="X767" i="14"/>
  <c r="W768" i="14"/>
  <c r="X768" i="14"/>
  <c r="W769" i="14"/>
  <c r="X769" i="14"/>
  <c r="W770" i="14"/>
  <c r="X770" i="14"/>
  <c r="W771" i="14"/>
  <c r="X771" i="14"/>
  <c r="W772" i="14"/>
  <c r="X772" i="14"/>
  <c r="W773" i="14"/>
  <c r="X773" i="14"/>
  <c r="W774" i="14"/>
  <c r="X774" i="14"/>
  <c r="W775" i="14"/>
  <c r="X775" i="14"/>
  <c r="W776" i="14"/>
  <c r="X776" i="14"/>
  <c r="W777" i="14"/>
  <c r="X777" i="14"/>
  <c r="W778" i="14"/>
  <c r="X778" i="14"/>
  <c r="W779" i="14"/>
  <c r="X779" i="14"/>
  <c r="W780" i="14"/>
  <c r="X780" i="14"/>
  <c r="W781" i="14"/>
  <c r="X781" i="14"/>
  <c r="W782" i="14"/>
  <c r="X782" i="14"/>
  <c r="W783" i="14"/>
  <c r="X783" i="14"/>
  <c r="W784" i="14"/>
  <c r="X784" i="14"/>
  <c r="W785" i="14"/>
  <c r="X785" i="14"/>
  <c r="W786" i="14"/>
  <c r="X786" i="14"/>
  <c r="W787" i="14"/>
  <c r="X787" i="14"/>
  <c r="W788" i="14"/>
  <c r="X788" i="14"/>
  <c r="W789" i="14"/>
  <c r="X789" i="14"/>
  <c r="W790" i="14"/>
  <c r="X790" i="14"/>
  <c r="G2" i="2"/>
  <c r="F2" i="2"/>
  <c r="F3" i="2" s="1"/>
  <c r="F4" i="2" s="1"/>
  <c r="F5" i="2" s="1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2" i="1"/>
  <c r="E2" i="1"/>
  <c r="E3" i="1" s="1"/>
  <c r="E4" i="1" s="1"/>
  <c r="E5" i="1" s="1"/>
  <c r="E6" i="1" s="1"/>
  <c r="K4" i="1"/>
  <c r="BF4" i="1"/>
  <c r="BE17" i="1" s="1"/>
  <c r="BG5" i="1"/>
  <c r="E7" i="1"/>
  <c r="E8" i="1" s="1"/>
  <c r="E9" i="1" s="1"/>
  <c r="E10" i="1" s="1"/>
  <c r="E11" i="1" s="1"/>
  <c r="E12" i="1" s="1"/>
  <c r="E13" i="1"/>
  <c r="E14" i="1" s="1"/>
  <c r="E15" i="1" s="1"/>
  <c r="E16" i="1" s="1"/>
  <c r="E17" i="1" s="1"/>
  <c r="E18" i="1" s="1"/>
  <c r="E19" i="1" s="1"/>
  <c r="I16" i="1"/>
  <c r="I17" i="1"/>
  <c r="I18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H20" i="12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J2" i="4"/>
  <c r="J3" i="4"/>
  <c r="J4" i="4"/>
  <c r="Q2" i="4" s="1"/>
  <c r="Q4" i="4" s="1"/>
  <c r="J5" i="4"/>
  <c r="J6" i="4"/>
  <c r="J7" i="4"/>
  <c r="J8" i="4"/>
  <c r="J9" i="4"/>
  <c r="J10" i="4"/>
  <c r="J11" i="4"/>
  <c r="J12" i="4"/>
  <c r="J13" i="4"/>
  <c r="J14" i="4"/>
  <c r="Q3" i="4"/>
  <c r="O4" i="4"/>
  <c r="W4" i="4"/>
  <c r="M17" i="4"/>
  <c r="U17" i="4" l="1"/>
  <c r="X27" i="14"/>
  <c r="X29" i="14"/>
  <c r="O7" i="7" a="1"/>
  <c r="O7" i="7" s="1"/>
  <c r="R7" i="7" s="1"/>
  <c r="O4" i="7"/>
  <c r="I2" i="7" s="1"/>
  <c r="O9" i="7" a="1"/>
  <c r="O9" i="7" s="1"/>
  <c r="Q3" i="7"/>
  <c r="O18" i="9"/>
  <c r="P14" i="9"/>
  <c r="J8" i="9" s="1"/>
  <c r="X5" i="14"/>
  <c r="X19" i="14"/>
  <c r="X21" i="14"/>
  <c r="J3" i="7"/>
  <c r="K33" i="9"/>
  <c r="O17" i="9"/>
  <c r="O8" i="9" a="1"/>
  <c r="O8" i="9" s="1"/>
  <c r="O6" i="9"/>
  <c r="O9" i="9" a="1"/>
  <c r="O9" i="9" s="1"/>
  <c r="O25" i="9"/>
  <c r="P8" i="7" a="1"/>
  <c r="P8" i="7" s="1"/>
  <c r="X43" i="14"/>
  <c r="X45" i="14"/>
  <c r="X31" i="14"/>
  <c r="X9" i="14"/>
  <c r="X11" i="14"/>
  <c r="X13" i="14"/>
  <c r="Q40" i="7"/>
  <c r="K29" i="7" s="1"/>
  <c r="Q37" i="7"/>
  <c r="K26" i="7" s="1"/>
  <c r="I19" i="7"/>
  <c r="P24" i="7"/>
  <c r="P25" i="7"/>
  <c r="P8" i="9" a="1"/>
  <c r="P8" i="9" s="1"/>
  <c r="Q5" i="9"/>
  <c r="P9" i="7" a="1"/>
  <c r="P9" i="7" s="1"/>
  <c r="P4" i="7"/>
  <c r="J2" i="7" s="1"/>
  <c r="P6" i="9"/>
  <c r="X44" i="14"/>
  <c r="X36" i="14"/>
  <c r="X28" i="14"/>
  <c r="X20" i="14"/>
  <c r="X12" i="14"/>
  <c r="X6" i="14"/>
  <c r="Q5" i="7"/>
  <c r="Q4" i="9"/>
  <c r="X48" i="14"/>
  <c r="X40" i="14"/>
  <c r="X32" i="14"/>
  <c r="X24" i="14"/>
  <c r="X16" i="14"/>
  <c r="X8" i="14"/>
  <c r="O6" i="7"/>
  <c r="O7" i="9" a="1"/>
  <c r="O7" i="9" s="1"/>
  <c r="R7" i="9" s="1"/>
  <c r="P12" i="9" l="1"/>
  <c r="J7" i="9" s="1"/>
  <c r="J3" i="9"/>
  <c r="Q8" i="9" a="1"/>
  <c r="Q8" i="9" s="1"/>
  <c r="O40" i="9" s="1"/>
  <c r="Q6" i="9"/>
  <c r="Q9" i="9" a="1"/>
  <c r="Q9" i="9" s="1"/>
  <c r="J13" i="7"/>
  <c r="R10" i="7"/>
  <c r="Q24" i="7"/>
  <c r="R9" i="9"/>
  <c r="R14" i="9" s="1"/>
  <c r="O14" i="9"/>
  <c r="I8" i="9" s="1"/>
  <c r="O16" i="9"/>
  <c r="Q18" i="9"/>
  <c r="Q19" i="9" s="1"/>
  <c r="J5" i="9" s="1"/>
  <c r="J4" i="9"/>
  <c r="I3" i="7"/>
  <c r="Q6" i="7"/>
  <c r="Q8" i="7" a="1"/>
  <c r="Q8" i="7" s="1"/>
  <c r="P30" i="9"/>
  <c r="P31" i="9"/>
  <c r="I3" i="9"/>
  <c r="O43" i="9"/>
  <c r="O12" i="9"/>
  <c r="I7" i="9" s="1"/>
  <c r="Q9" i="7" a="1"/>
  <c r="Q9" i="7" s="1"/>
  <c r="Q4" i="7"/>
  <c r="Q7" i="7" a="1"/>
  <c r="Q7" i="7" s="1"/>
  <c r="P23" i="7"/>
  <c r="J14" i="7"/>
  <c r="P30" i="7"/>
  <c r="P31" i="7"/>
  <c r="P25" i="9"/>
  <c r="P24" i="9"/>
  <c r="R8" i="9"/>
  <c r="Z2" i="14"/>
  <c r="Y5" i="14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Y84" i="14" s="1"/>
  <c r="Y85" i="14" s="1"/>
  <c r="Y86" i="14" s="1"/>
  <c r="Y87" i="14" s="1"/>
  <c r="Y88" i="14" s="1"/>
  <c r="Y89" i="14" s="1"/>
  <c r="Y90" i="14" s="1"/>
  <c r="Y91" i="14" s="1"/>
  <c r="Y92" i="14" s="1"/>
  <c r="Y93" i="14" s="1"/>
  <c r="Y94" i="14" s="1"/>
  <c r="Y95" i="14" s="1"/>
  <c r="Y96" i="14" s="1"/>
  <c r="Y97" i="14" s="1"/>
  <c r="Y98" i="14" s="1"/>
  <c r="Y99" i="14" s="1"/>
  <c r="Y100" i="14" s="1"/>
  <c r="Y101" i="14" s="1"/>
  <c r="Y102" i="14" s="1"/>
  <c r="Y103" i="14" s="1"/>
  <c r="Y104" i="14" s="1"/>
  <c r="Y105" i="14" s="1"/>
  <c r="Y106" i="14" s="1"/>
  <c r="Y107" i="14" s="1"/>
  <c r="Y108" i="14" s="1"/>
  <c r="Y109" i="14" s="1"/>
  <c r="Y110" i="14" s="1"/>
  <c r="Y111" i="14" s="1"/>
  <c r="Y112" i="14" s="1"/>
  <c r="Y113" i="14" s="1"/>
  <c r="Y114" i="14" s="1"/>
  <c r="Y115" i="14" s="1"/>
  <c r="Y116" i="14" s="1"/>
  <c r="Y117" i="14" s="1"/>
  <c r="Y118" i="14" s="1"/>
  <c r="Y119" i="14" s="1"/>
  <c r="Y120" i="14" s="1"/>
  <c r="Y121" i="14" s="1"/>
  <c r="Y122" i="14" s="1"/>
  <c r="Y123" i="14" s="1"/>
  <c r="Y124" i="14" s="1"/>
  <c r="Y125" i="14" s="1"/>
  <c r="Y126" i="14" s="1"/>
  <c r="Y127" i="14" s="1"/>
  <c r="Y128" i="14" s="1"/>
  <c r="Y129" i="14" s="1"/>
  <c r="Y130" i="14" s="1"/>
  <c r="Y131" i="14" s="1"/>
  <c r="Y132" i="14" s="1"/>
  <c r="Y133" i="14" s="1"/>
  <c r="Y134" i="14" s="1"/>
  <c r="Y135" i="14" s="1"/>
  <c r="Y136" i="14" s="1"/>
  <c r="Y137" i="14" s="1"/>
  <c r="Y138" i="14" s="1"/>
  <c r="Y139" i="14" s="1"/>
  <c r="Y140" i="14" s="1"/>
  <c r="Y141" i="14" s="1"/>
  <c r="Y142" i="14" s="1"/>
  <c r="Y143" i="14" s="1"/>
  <c r="Y144" i="14" s="1"/>
  <c r="Y145" i="14" s="1"/>
  <c r="Y146" i="14" s="1"/>
  <c r="Y147" i="14" s="1"/>
  <c r="Y148" i="14" s="1"/>
  <c r="Y149" i="14" s="1"/>
  <c r="Y150" i="14" s="1"/>
  <c r="Y151" i="14" s="1"/>
  <c r="Y152" i="14" s="1"/>
  <c r="Y153" i="14" s="1"/>
  <c r="Y154" i="14" s="1"/>
  <c r="Y155" i="14" s="1"/>
  <c r="Y156" i="14" s="1"/>
  <c r="Y157" i="14" s="1"/>
  <c r="Y158" i="14" s="1"/>
  <c r="Y159" i="14" s="1"/>
  <c r="Y160" i="14" s="1"/>
  <c r="Y161" i="14" s="1"/>
  <c r="Y162" i="14" s="1"/>
  <c r="Y163" i="14" s="1"/>
  <c r="Y164" i="14" s="1"/>
  <c r="Y165" i="14" s="1"/>
  <c r="Y166" i="14" s="1"/>
  <c r="Y167" i="14" s="1"/>
  <c r="Y168" i="14" s="1"/>
  <c r="Y169" i="14" s="1"/>
  <c r="Y170" i="14" s="1"/>
  <c r="Y171" i="14" s="1"/>
  <c r="Y172" i="14" s="1"/>
  <c r="Y173" i="14" s="1"/>
  <c r="Y174" i="14" s="1"/>
  <c r="Y175" i="14" s="1"/>
  <c r="Y176" i="14" s="1"/>
  <c r="Y177" i="14" s="1"/>
  <c r="Y178" i="14" s="1"/>
  <c r="Y179" i="14" s="1"/>
  <c r="Y180" i="14" s="1"/>
  <c r="Y181" i="14" s="1"/>
  <c r="Y182" i="14" s="1"/>
  <c r="Y183" i="14" s="1"/>
  <c r="Y184" i="14" s="1"/>
  <c r="Y185" i="14" s="1"/>
  <c r="Y186" i="14" s="1"/>
  <c r="Y187" i="14" s="1"/>
  <c r="Y188" i="14" s="1"/>
  <c r="Y189" i="14" s="1"/>
  <c r="Y190" i="14" s="1"/>
  <c r="Y191" i="14" s="1"/>
  <c r="Y192" i="14" s="1"/>
  <c r="Y193" i="14" s="1"/>
  <c r="Y194" i="14" s="1"/>
  <c r="Y195" i="14" s="1"/>
  <c r="Y196" i="14" s="1"/>
  <c r="Y197" i="14" s="1"/>
  <c r="Y198" i="14" s="1"/>
  <c r="Y199" i="14" s="1"/>
  <c r="Y200" i="14" s="1"/>
  <c r="Y201" i="14" s="1"/>
  <c r="Y202" i="14" s="1"/>
  <c r="Y203" i="14" s="1"/>
  <c r="Y204" i="14" s="1"/>
  <c r="Y205" i="14" s="1"/>
  <c r="Y206" i="14" s="1"/>
  <c r="Y207" i="14" s="1"/>
  <c r="Y208" i="14" s="1"/>
  <c r="Y209" i="14" s="1"/>
  <c r="Y210" i="14" s="1"/>
  <c r="Y211" i="14" s="1"/>
  <c r="Y212" i="14" s="1"/>
  <c r="Y213" i="14" s="1"/>
  <c r="Y214" i="14" s="1"/>
  <c r="Y215" i="14" s="1"/>
  <c r="Y216" i="14" s="1"/>
  <c r="Y217" i="14" s="1"/>
  <c r="Y218" i="14" s="1"/>
  <c r="Y219" i="14" s="1"/>
  <c r="Y220" i="14" s="1"/>
  <c r="Y221" i="14" s="1"/>
  <c r="Y222" i="14" s="1"/>
  <c r="Y223" i="14" s="1"/>
  <c r="Y224" i="14" s="1"/>
  <c r="Y225" i="14" s="1"/>
  <c r="Y226" i="14" s="1"/>
  <c r="Y227" i="14" s="1"/>
  <c r="Y228" i="14" s="1"/>
  <c r="Y229" i="14" s="1"/>
  <c r="Y230" i="14" s="1"/>
  <c r="Y231" i="14" s="1"/>
  <c r="Y232" i="14" s="1"/>
  <c r="Y233" i="14" s="1"/>
  <c r="Y234" i="14" s="1"/>
  <c r="Y235" i="14" s="1"/>
  <c r="Y236" i="14" s="1"/>
  <c r="Y237" i="14" s="1"/>
  <c r="Y238" i="14" s="1"/>
  <c r="Y239" i="14" s="1"/>
  <c r="Y240" i="14" s="1"/>
  <c r="Y241" i="14" s="1"/>
  <c r="Y242" i="14" s="1"/>
  <c r="Y243" i="14" s="1"/>
  <c r="Y244" i="14" s="1"/>
  <c r="Y245" i="14" s="1"/>
  <c r="Y246" i="14" s="1"/>
  <c r="Y247" i="14" s="1"/>
  <c r="Y248" i="14" s="1"/>
  <c r="Y249" i="14" s="1"/>
  <c r="Y250" i="14" s="1"/>
  <c r="Y251" i="14" s="1"/>
  <c r="Y252" i="14" s="1"/>
  <c r="Y253" i="14" s="1"/>
  <c r="Y254" i="14" s="1"/>
  <c r="Y255" i="14" s="1"/>
  <c r="Y256" i="14" s="1"/>
  <c r="Y257" i="14" s="1"/>
  <c r="Y258" i="14" s="1"/>
  <c r="Y259" i="14" s="1"/>
  <c r="Y260" i="14" s="1"/>
  <c r="Y261" i="14" s="1"/>
  <c r="Y262" i="14" s="1"/>
  <c r="Y263" i="14" s="1"/>
  <c r="Y264" i="14" s="1"/>
  <c r="Y265" i="14" s="1"/>
  <c r="Y266" i="14" s="1"/>
  <c r="Y267" i="14" s="1"/>
  <c r="Y268" i="14" s="1"/>
  <c r="Y269" i="14" s="1"/>
  <c r="Y270" i="14" s="1"/>
  <c r="Y271" i="14" s="1"/>
  <c r="Y272" i="14" s="1"/>
  <c r="Y273" i="14" s="1"/>
  <c r="Y274" i="14" s="1"/>
  <c r="Y275" i="14" s="1"/>
  <c r="Y276" i="14" s="1"/>
  <c r="Y277" i="14" s="1"/>
  <c r="Y278" i="14" s="1"/>
  <c r="Y279" i="14" s="1"/>
  <c r="Y280" i="14" s="1"/>
  <c r="Y281" i="14" s="1"/>
  <c r="Y282" i="14" s="1"/>
  <c r="Y283" i="14" s="1"/>
  <c r="Y284" i="14" s="1"/>
  <c r="Y285" i="14" s="1"/>
  <c r="Y286" i="14" s="1"/>
  <c r="Y287" i="14" s="1"/>
  <c r="Y288" i="14" s="1"/>
  <c r="Y289" i="14" s="1"/>
  <c r="Y290" i="14" s="1"/>
  <c r="Y291" i="14" s="1"/>
  <c r="Y292" i="14" s="1"/>
  <c r="Y293" i="14" s="1"/>
  <c r="Y294" i="14" s="1"/>
  <c r="Y295" i="14" s="1"/>
  <c r="Y296" i="14" s="1"/>
  <c r="Y297" i="14" s="1"/>
  <c r="Y298" i="14" s="1"/>
  <c r="Y299" i="14" s="1"/>
  <c r="Y300" i="14" s="1"/>
  <c r="Y301" i="14" s="1"/>
  <c r="Y302" i="14" s="1"/>
  <c r="Y303" i="14" s="1"/>
  <c r="Y304" i="14" s="1"/>
  <c r="Y305" i="14" s="1"/>
  <c r="Y306" i="14" s="1"/>
  <c r="Y307" i="14" s="1"/>
  <c r="Y308" i="14" s="1"/>
  <c r="Y309" i="14" s="1"/>
  <c r="Y310" i="14" s="1"/>
  <c r="Y311" i="14" s="1"/>
  <c r="Y312" i="14" s="1"/>
  <c r="Y313" i="14" s="1"/>
  <c r="Y314" i="14" s="1"/>
  <c r="Y315" i="14" s="1"/>
  <c r="Y316" i="14" s="1"/>
  <c r="Y317" i="14" s="1"/>
  <c r="Y318" i="14" s="1"/>
  <c r="Y319" i="14" s="1"/>
  <c r="Y320" i="14" s="1"/>
  <c r="Y321" i="14" s="1"/>
  <c r="Y322" i="14" s="1"/>
  <c r="Y323" i="14" s="1"/>
  <c r="Y324" i="14" s="1"/>
  <c r="Y325" i="14" s="1"/>
  <c r="Y326" i="14" s="1"/>
  <c r="Y327" i="14" s="1"/>
  <c r="Y328" i="14" s="1"/>
  <c r="Y329" i="14" s="1"/>
  <c r="Y330" i="14" s="1"/>
  <c r="Y331" i="14" s="1"/>
  <c r="Y332" i="14" s="1"/>
  <c r="Y333" i="14" s="1"/>
  <c r="Y334" i="14" s="1"/>
  <c r="Y335" i="14" s="1"/>
  <c r="Y336" i="14" s="1"/>
  <c r="Y337" i="14" s="1"/>
  <c r="Y338" i="14" s="1"/>
  <c r="Y339" i="14" s="1"/>
  <c r="Y340" i="14" s="1"/>
  <c r="Y341" i="14" s="1"/>
  <c r="Y342" i="14" s="1"/>
  <c r="Y343" i="14" s="1"/>
  <c r="Y344" i="14" s="1"/>
  <c r="Y345" i="14" s="1"/>
  <c r="Y346" i="14" s="1"/>
  <c r="Y347" i="14" s="1"/>
  <c r="Y348" i="14" s="1"/>
  <c r="Y349" i="14" s="1"/>
  <c r="Y350" i="14" s="1"/>
  <c r="Y351" i="14" s="1"/>
  <c r="Y352" i="14" s="1"/>
  <c r="Y353" i="14" s="1"/>
  <c r="Y354" i="14" s="1"/>
  <c r="Y355" i="14" s="1"/>
  <c r="Y356" i="14" s="1"/>
  <c r="Y357" i="14" s="1"/>
  <c r="Y358" i="14" s="1"/>
  <c r="Y359" i="14" s="1"/>
  <c r="Y360" i="14" s="1"/>
  <c r="Y361" i="14" s="1"/>
  <c r="Y362" i="14" s="1"/>
  <c r="Y363" i="14" s="1"/>
  <c r="Y364" i="14" s="1"/>
  <c r="Y365" i="14" s="1"/>
  <c r="Y366" i="14" s="1"/>
  <c r="Y367" i="14" s="1"/>
  <c r="Y368" i="14" s="1"/>
  <c r="Y369" i="14" s="1"/>
  <c r="Y370" i="14" s="1"/>
  <c r="Y371" i="14" s="1"/>
  <c r="Y372" i="14" s="1"/>
  <c r="Y373" i="14" s="1"/>
  <c r="Y374" i="14" s="1"/>
  <c r="Y375" i="14" s="1"/>
  <c r="Y376" i="14" s="1"/>
  <c r="Y377" i="14" s="1"/>
  <c r="Y378" i="14" s="1"/>
  <c r="Y379" i="14" s="1"/>
  <c r="Y380" i="14" s="1"/>
  <c r="Y381" i="14" s="1"/>
  <c r="Y382" i="14" s="1"/>
  <c r="Y383" i="14" s="1"/>
  <c r="Y384" i="14" s="1"/>
  <c r="Y385" i="14" s="1"/>
  <c r="Y386" i="14" s="1"/>
  <c r="Y387" i="14" s="1"/>
  <c r="Y388" i="14" s="1"/>
  <c r="Y389" i="14" s="1"/>
  <c r="Y390" i="14" s="1"/>
  <c r="Y391" i="14" s="1"/>
  <c r="Y392" i="14" s="1"/>
  <c r="Y393" i="14" s="1"/>
  <c r="Y394" i="14" s="1"/>
  <c r="Y395" i="14" s="1"/>
  <c r="Y396" i="14" s="1"/>
  <c r="Y397" i="14" s="1"/>
  <c r="Y398" i="14" s="1"/>
  <c r="Y399" i="14" s="1"/>
  <c r="Y400" i="14" s="1"/>
  <c r="Y401" i="14" s="1"/>
  <c r="Y402" i="14" s="1"/>
  <c r="Y403" i="14" s="1"/>
  <c r="Y404" i="14" s="1"/>
  <c r="Y405" i="14" s="1"/>
  <c r="Y406" i="14" s="1"/>
  <c r="Y407" i="14" s="1"/>
  <c r="Y408" i="14" s="1"/>
  <c r="Y409" i="14" s="1"/>
  <c r="Y410" i="14" s="1"/>
  <c r="Y411" i="14" s="1"/>
  <c r="Y412" i="14" s="1"/>
  <c r="Y413" i="14" s="1"/>
  <c r="Y414" i="14" s="1"/>
  <c r="Y415" i="14" s="1"/>
  <c r="Y416" i="14" s="1"/>
  <c r="Y417" i="14" s="1"/>
  <c r="Y418" i="14" s="1"/>
  <c r="Y419" i="14" s="1"/>
  <c r="Y420" i="14" s="1"/>
  <c r="Y421" i="14" s="1"/>
  <c r="Y422" i="14" s="1"/>
  <c r="Y423" i="14" s="1"/>
  <c r="Y424" i="14" s="1"/>
  <c r="Y425" i="14" s="1"/>
  <c r="Y426" i="14" s="1"/>
  <c r="Y427" i="14" s="1"/>
  <c r="Y428" i="14" s="1"/>
  <c r="Y429" i="14" s="1"/>
  <c r="Y430" i="14" s="1"/>
  <c r="Y431" i="14" s="1"/>
  <c r="Y432" i="14" s="1"/>
  <c r="Y433" i="14" s="1"/>
  <c r="Y434" i="14" s="1"/>
  <c r="Y435" i="14" s="1"/>
  <c r="Y436" i="14" s="1"/>
  <c r="Y437" i="14" s="1"/>
  <c r="Y438" i="14" s="1"/>
  <c r="Y439" i="14" s="1"/>
  <c r="Y440" i="14" s="1"/>
  <c r="Y441" i="14" s="1"/>
  <c r="Y442" i="14" s="1"/>
  <c r="Y443" i="14" s="1"/>
  <c r="Y444" i="14" s="1"/>
  <c r="Y445" i="14" s="1"/>
  <c r="Y446" i="14" s="1"/>
  <c r="Y447" i="14" s="1"/>
  <c r="Y448" i="14" s="1"/>
  <c r="Y449" i="14" s="1"/>
  <c r="Y450" i="14" s="1"/>
  <c r="Y451" i="14" s="1"/>
  <c r="Y452" i="14" s="1"/>
  <c r="Y453" i="14" s="1"/>
  <c r="Y454" i="14" s="1"/>
  <c r="Y455" i="14" s="1"/>
  <c r="Y456" i="14" s="1"/>
  <c r="Y457" i="14" s="1"/>
  <c r="Y458" i="14" s="1"/>
  <c r="Y459" i="14" s="1"/>
  <c r="Y460" i="14" s="1"/>
  <c r="Y461" i="14" s="1"/>
  <c r="Y462" i="14" s="1"/>
  <c r="Y463" i="14" s="1"/>
  <c r="Y464" i="14" s="1"/>
  <c r="Y465" i="14" s="1"/>
  <c r="Y466" i="14" s="1"/>
  <c r="Y467" i="14" s="1"/>
  <c r="Y468" i="14" s="1"/>
  <c r="Y469" i="14" s="1"/>
  <c r="Y470" i="14" s="1"/>
  <c r="Y471" i="14" s="1"/>
  <c r="Y472" i="14" s="1"/>
  <c r="Y473" i="14" s="1"/>
  <c r="Y474" i="14" s="1"/>
  <c r="Y475" i="14" s="1"/>
  <c r="Y476" i="14" s="1"/>
  <c r="Y477" i="14" s="1"/>
  <c r="Y478" i="14" s="1"/>
  <c r="Y479" i="14" s="1"/>
  <c r="Y480" i="14" s="1"/>
  <c r="Y481" i="14" s="1"/>
  <c r="Y482" i="14" s="1"/>
  <c r="Y483" i="14" s="1"/>
  <c r="Y484" i="14" s="1"/>
  <c r="Y485" i="14" s="1"/>
  <c r="Y486" i="14" s="1"/>
  <c r="Y487" i="14" s="1"/>
  <c r="Y488" i="14" s="1"/>
  <c r="Y489" i="14" s="1"/>
  <c r="Y490" i="14" s="1"/>
  <c r="Y491" i="14" s="1"/>
  <c r="Y492" i="14" s="1"/>
  <c r="Y493" i="14" s="1"/>
  <c r="Y494" i="14" s="1"/>
  <c r="Y495" i="14" s="1"/>
  <c r="Y496" i="14" s="1"/>
  <c r="Y497" i="14" s="1"/>
  <c r="Y498" i="14" s="1"/>
  <c r="Y499" i="14" s="1"/>
  <c r="Y500" i="14" s="1"/>
  <c r="Y501" i="14" s="1"/>
  <c r="Y502" i="14" s="1"/>
  <c r="Y503" i="14" s="1"/>
  <c r="Y504" i="14" s="1"/>
  <c r="Y505" i="14" s="1"/>
  <c r="Y506" i="14" s="1"/>
  <c r="Y507" i="14" s="1"/>
  <c r="Y508" i="14" s="1"/>
  <c r="Y509" i="14" s="1"/>
  <c r="Y510" i="14" s="1"/>
  <c r="Y511" i="14" s="1"/>
  <c r="Y512" i="14" s="1"/>
  <c r="Y513" i="14" s="1"/>
  <c r="Y514" i="14" s="1"/>
  <c r="Y515" i="14" s="1"/>
  <c r="Y516" i="14" s="1"/>
  <c r="Y517" i="14" s="1"/>
  <c r="Y518" i="14" s="1"/>
  <c r="Y519" i="14" s="1"/>
  <c r="Y520" i="14" s="1"/>
  <c r="Y521" i="14" s="1"/>
  <c r="Y522" i="14" s="1"/>
  <c r="Y523" i="14" s="1"/>
  <c r="Y524" i="14" s="1"/>
  <c r="Y525" i="14" s="1"/>
  <c r="Y526" i="14" s="1"/>
  <c r="Y527" i="14" s="1"/>
  <c r="Y528" i="14" s="1"/>
  <c r="Y529" i="14" s="1"/>
  <c r="Y530" i="14" s="1"/>
  <c r="Y531" i="14" s="1"/>
  <c r="Y532" i="14" s="1"/>
  <c r="Y533" i="14" s="1"/>
  <c r="Y534" i="14" s="1"/>
  <c r="Y535" i="14" s="1"/>
  <c r="Y536" i="14" s="1"/>
  <c r="Y537" i="14" s="1"/>
  <c r="Y538" i="14" s="1"/>
  <c r="Y539" i="14" s="1"/>
  <c r="Y540" i="14" s="1"/>
  <c r="Y541" i="14" s="1"/>
  <c r="Y542" i="14" s="1"/>
  <c r="Y543" i="14" s="1"/>
  <c r="Y544" i="14" s="1"/>
  <c r="Y545" i="14" s="1"/>
  <c r="Y546" i="14" s="1"/>
  <c r="Y547" i="14" s="1"/>
  <c r="Y548" i="14" s="1"/>
  <c r="Y549" i="14" s="1"/>
  <c r="Y550" i="14" s="1"/>
  <c r="Y551" i="14" s="1"/>
  <c r="Y552" i="14" s="1"/>
  <c r="Y553" i="14" s="1"/>
  <c r="Y554" i="14" s="1"/>
  <c r="Y555" i="14" s="1"/>
  <c r="Y556" i="14" s="1"/>
  <c r="Y557" i="14" s="1"/>
  <c r="Y558" i="14" s="1"/>
  <c r="Y559" i="14" s="1"/>
  <c r="Y560" i="14" s="1"/>
  <c r="Y561" i="14" s="1"/>
  <c r="Y562" i="14" s="1"/>
  <c r="Y563" i="14" s="1"/>
  <c r="Y564" i="14" s="1"/>
  <c r="Y565" i="14" s="1"/>
  <c r="Y566" i="14" s="1"/>
  <c r="Y567" i="14" s="1"/>
  <c r="Y568" i="14" s="1"/>
  <c r="Y569" i="14" s="1"/>
  <c r="Y570" i="14" s="1"/>
  <c r="Y571" i="14" s="1"/>
  <c r="Y572" i="14" s="1"/>
  <c r="Y573" i="14" s="1"/>
  <c r="Y574" i="14" s="1"/>
  <c r="Y575" i="14" s="1"/>
  <c r="Y576" i="14" s="1"/>
  <c r="Y577" i="14" s="1"/>
  <c r="Y578" i="14" s="1"/>
  <c r="Y579" i="14" s="1"/>
  <c r="Y580" i="14" s="1"/>
  <c r="Y581" i="14" s="1"/>
  <c r="Y582" i="14" s="1"/>
  <c r="Y583" i="14" s="1"/>
  <c r="Y584" i="14" s="1"/>
  <c r="Y585" i="14" s="1"/>
  <c r="Y586" i="14" s="1"/>
  <c r="Y587" i="14" s="1"/>
  <c r="Y588" i="14" s="1"/>
  <c r="Y589" i="14" s="1"/>
  <c r="Y590" i="14" s="1"/>
  <c r="Y591" i="14" s="1"/>
  <c r="Y592" i="14" s="1"/>
  <c r="Y593" i="14" s="1"/>
  <c r="Y594" i="14" s="1"/>
  <c r="Y595" i="14" s="1"/>
  <c r="Y596" i="14" s="1"/>
  <c r="Y597" i="14" s="1"/>
  <c r="Y598" i="14" s="1"/>
  <c r="Y599" i="14" s="1"/>
  <c r="Y600" i="14" s="1"/>
  <c r="Y601" i="14" s="1"/>
  <c r="Y602" i="14" s="1"/>
  <c r="Y603" i="14" s="1"/>
  <c r="Y604" i="14" s="1"/>
  <c r="Y605" i="14" s="1"/>
  <c r="Y606" i="14" s="1"/>
  <c r="Y607" i="14" s="1"/>
  <c r="Y608" i="14" s="1"/>
  <c r="Y609" i="14" s="1"/>
  <c r="Y610" i="14" s="1"/>
  <c r="Y611" i="14" s="1"/>
  <c r="Y612" i="14" s="1"/>
  <c r="Y613" i="14" s="1"/>
  <c r="Y614" i="14" s="1"/>
  <c r="Y615" i="14" s="1"/>
  <c r="Y616" i="14" s="1"/>
  <c r="Y617" i="14" s="1"/>
  <c r="Y618" i="14" s="1"/>
  <c r="Y619" i="14" s="1"/>
  <c r="Y620" i="14" s="1"/>
  <c r="Y621" i="14" s="1"/>
  <c r="Y622" i="14" s="1"/>
  <c r="Y623" i="14" s="1"/>
  <c r="Y624" i="14" s="1"/>
  <c r="Y625" i="14" s="1"/>
  <c r="Y626" i="14" s="1"/>
  <c r="Y627" i="14" s="1"/>
  <c r="Y628" i="14" s="1"/>
  <c r="Y629" i="14" s="1"/>
  <c r="Y630" i="14" s="1"/>
  <c r="Y631" i="14" s="1"/>
  <c r="Y632" i="14" s="1"/>
  <c r="Y633" i="14" s="1"/>
  <c r="Y634" i="14" s="1"/>
  <c r="Y635" i="14" s="1"/>
  <c r="Y636" i="14" s="1"/>
  <c r="Y637" i="14" s="1"/>
  <c r="Y638" i="14" s="1"/>
  <c r="Y639" i="14" s="1"/>
  <c r="Y640" i="14" s="1"/>
  <c r="Y641" i="14" s="1"/>
  <c r="Y642" i="14" s="1"/>
  <c r="Y643" i="14" s="1"/>
  <c r="Y644" i="14" s="1"/>
  <c r="Y645" i="14" s="1"/>
  <c r="Y646" i="14" s="1"/>
  <c r="Y647" i="14" s="1"/>
  <c r="Y648" i="14" s="1"/>
  <c r="Y649" i="14" s="1"/>
  <c r="Y650" i="14" s="1"/>
  <c r="Y651" i="14" s="1"/>
  <c r="Y652" i="14" s="1"/>
  <c r="Y653" i="14" s="1"/>
  <c r="Y654" i="14" s="1"/>
  <c r="Y655" i="14" s="1"/>
  <c r="Y656" i="14" s="1"/>
  <c r="Y657" i="14" s="1"/>
  <c r="Y658" i="14" s="1"/>
  <c r="Y659" i="14" s="1"/>
  <c r="Y660" i="14" s="1"/>
  <c r="Y661" i="14" s="1"/>
  <c r="Y662" i="14" s="1"/>
  <c r="Y663" i="14" s="1"/>
  <c r="Y664" i="14" s="1"/>
  <c r="Y665" i="14" s="1"/>
  <c r="Y666" i="14" s="1"/>
  <c r="Y667" i="14" s="1"/>
  <c r="Y668" i="14" s="1"/>
  <c r="Y669" i="14" s="1"/>
  <c r="Y670" i="14" s="1"/>
  <c r="Y671" i="14" s="1"/>
  <c r="Y672" i="14" s="1"/>
  <c r="Y673" i="14" s="1"/>
  <c r="Y674" i="14" s="1"/>
  <c r="Y675" i="14" s="1"/>
  <c r="Y676" i="14" s="1"/>
  <c r="Y677" i="14" s="1"/>
  <c r="Y678" i="14" s="1"/>
  <c r="Y679" i="14" s="1"/>
  <c r="Y680" i="14" s="1"/>
  <c r="Y681" i="14" s="1"/>
  <c r="Y682" i="14" s="1"/>
  <c r="Y683" i="14" s="1"/>
  <c r="Y684" i="14" s="1"/>
  <c r="Y685" i="14" s="1"/>
  <c r="Y686" i="14" s="1"/>
  <c r="Y687" i="14" s="1"/>
  <c r="Y688" i="14" s="1"/>
  <c r="Y689" i="14" s="1"/>
  <c r="Y690" i="14" s="1"/>
  <c r="Y691" i="14" s="1"/>
  <c r="Y692" i="14" s="1"/>
  <c r="Y693" i="14" s="1"/>
  <c r="Y694" i="14" s="1"/>
  <c r="Y695" i="14" s="1"/>
  <c r="Y696" i="14" s="1"/>
  <c r="Y697" i="14" s="1"/>
  <c r="Y698" i="14" s="1"/>
  <c r="Y699" i="14" s="1"/>
  <c r="Y700" i="14" s="1"/>
  <c r="Y701" i="14" s="1"/>
  <c r="Y702" i="14" s="1"/>
  <c r="Y703" i="14" s="1"/>
  <c r="Y704" i="14" s="1"/>
  <c r="Y705" i="14" s="1"/>
  <c r="Y706" i="14" s="1"/>
  <c r="Y707" i="14" s="1"/>
  <c r="Y708" i="14" s="1"/>
  <c r="Y709" i="14" s="1"/>
  <c r="Y710" i="14" s="1"/>
  <c r="Y711" i="14" s="1"/>
  <c r="Y712" i="14" s="1"/>
  <c r="Y713" i="14" s="1"/>
  <c r="Y714" i="14" s="1"/>
  <c r="Y715" i="14" s="1"/>
  <c r="Y716" i="14" s="1"/>
  <c r="Y717" i="14" s="1"/>
  <c r="Y718" i="14" s="1"/>
  <c r="Y719" i="14" s="1"/>
  <c r="Y720" i="14" s="1"/>
  <c r="Y721" i="14" s="1"/>
  <c r="Y722" i="14" s="1"/>
  <c r="Y723" i="14" s="1"/>
  <c r="Y724" i="14" s="1"/>
  <c r="Y725" i="14" s="1"/>
  <c r="Y726" i="14" s="1"/>
  <c r="Y727" i="14" s="1"/>
  <c r="Y728" i="14" s="1"/>
  <c r="Y729" i="14" s="1"/>
  <c r="Y730" i="14" s="1"/>
  <c r="Y731" i="14" s="1"/>
  <c r="Y732" i="14" s="1"/>
  <c r="Y733" i="14" s="1"/>
  <c r="Y734" i="14" s="1"/>
  <c r="Y735" i="14" s="1"/>
  <c r="Y736" i="14" s="1"/>
  <c r="Y737" i="14" s="1"/>
  <c r="Y738" i="14" s="1"/>
  <c r="Y739" i="14" s="1"/>
  <c r="Y740" i="14" s="1"/>
  <c r="Y741" i="14" s="1"/>
  <c r="Y742" i="14" s="1"/>
  <c r="Y743" i="14" s="1"/>
  <c r="Y744" i="14" s="1"/>
  <c r="Y745" i="14" s="1"/>
  <c r="Y746" i="14" s="1"/>
  <c r="Y747" i="14" s="1"/>
  <c r="Y748" i="14" s="1"/>
  <c r="Y749" i="14" s="1"/>
  <c r="Y750" i="14" s="1"/>
  <c r="Y751" i="14" s="1"/>
  <c r="Y752" i="14" s="1"/>
  <c r="Y753" i="14" s="1"/>
  <c r="Y754" i="14" s="1"/>
  <c r="Y755" i="14" s="1"/>
  <c r="Y756" i="14" s="1"/>
  <c r="Y757" i="14" s="1"/>
  <c r="Y758" i="14" s="1"/>
  <c r="Y759" i="14" s="1"/>
  <c r="Y760" i="14" s="1"/>
  <c r="Y761" i="14" s="1"/>
  <c r="Y762" i="14" s="1"/>
  <c r="Y763" i="14" s="1"/>
  <c r="Y764" i="14" s="1"/>
  <c r="Y765" i="14" s="1"/>
  <c r="Y766" i="14" s="1"/>
  <c r="Y767" i="14" s="1"/>
  <c r="Y768" i="14" s="1"/>
  <c r="Y769" i="14" s="1"/>
  <c r="Y770" i="14" s="1"/>
  <c r="Y771" i="14" s="1"/>
  <c r="Y772" i="14" s="1"/>
  <c r="Y773" i="14" s="1"/>
  <c r="Y774" i="14" s="1"/>
  <c r="Y775" i="14" s="1"/>
  <c r="Y776" i="14" s="1"/>
  <c r="Y777" i="14" s="1"/>
  <c r="Y778" i="14" s="1"/>
  <c r="Y779" i="14" s="1"/>
  <c r="Y780" i="14" s="1"/>
  <c r="Y781" i="14" s="1"/>
  <c r="Y782" i="14" s="1"/>
  <c r="Y783" i="14" s="1"/>
  <c r="Y784" i="14" s="1"/>
  <c r="Y785" i="14" s="1"/>
  <c r="Y786" i="14" s="1"/>
  <c r="Y787" i="14" s="1"/>
  <c r="Y788" i="14" s="1"/>
  <c r="Y789" i="14" s="1"/>
  <c r="Y790" i="14" s="1"/>
  <c r="R9" i="7"/>
  <c r="R14" i="7" s="1"/>
  <c r="O43" i="7" s="1"/>
  <c r="O16" i="7"/>
  <c r="O14" i="7"/>
  <c r="I8" i="7" s="1"/>
  <c r="P14" i="7"/>
  <c r="O18" i="7"/>
  <c r="R8" i="7"/>
  <c r="O24" i="9"/>
  <c r="I14" i="9"/>
  <c r="I32" i="7" l="1"/>
  <c r="Q18" i="7"/>
  <c r="Q19" i="7" s="1"/>
  <c r="J5" i="7" s="1"/>
  <c r="J4" i="7"/>
  <c r="R10" i="9"/>
  <c r="Q24" i="9"/>
  <c r="J13" i="9"/>
  <c r="P29" i="9"/>
  <c r="J20" i="9"/>
  <c r="O15" i="7"/>
  <c r="O13" i="7"/>
  <c r="K13" i="7"/>
  <c r="J8" i="7"/>
  <c r="P12" i="7"/>
  <c r="J7" i="7" s="1"/>
  <c r="J14" i="9"/>
  <c r="P23" i="9"/>
  <c r="J12" i="7"/>
  <c r="Q23" i="7"/>
  <c r="Q30" i="9"/>
  <c r="J19" i="9"/>
  <c r="Q16" i="9"/>
  <c r="Q17" i="9" s="1"/>
  <c r="I5" i="9" s="1"/>
  <c r="I4" i="9"/>
  <c r="Q43" i="7"/>
  <c r="R15" i="7"/>
  <c r="I29" i="9"/>
  <c r="Q37" i="9"/>
  <c r="K26" i="9" s="1"/>
  <c r="I13" i="9"/>
  <c r="Q40" i="9"/>
  <c r="K29" i="9" s="1"/>
  <c r="J20" i="7"/>
  <c r="P29" i="7"/>
  <c r="I32" i="9"/>
  <c r="O40" i="7"/>
  <c r="O12" i="7"/>
  <c r="I7" i="7" s="1"/>
  <c r="O37" i="7"/>
  <c r="I4" i="7"/>
  <c r="Q16" i="7"/>
  <c r="Q17" i="7" s="1"/>
  <c r="I5" i="7" s="1"/>
  <c r="O37" i="9"/>
  <c r="Q30" i="7"/>
  <c r="J19" i="7"/>
  <c r="K19" i="7" l="1"/>
  <c r="P15" i="7"/>
  <c r="P13" i="7"/>
  <c r="R34" i="7"/>
  <c r="L23" i="7" s="1"/>
  <c r="I26" i="7"/>
  <c r="O38" i="7"/>
  <c r="I27" i="7" s="1"/>
  <c r="O38" i="9"/>
  <c r="I27" i="9" s="1"/>
  <c r="I26" i="9"/>
  <c r="J12" i="9"/>
  <c r="Q23" i="9"/>
  <c r="O34" i="7"/>
  <c r="K13" i="9"/>
  <c r="Q34" i="9"/>
  <c r="K23" i="9" s="1"/>
  <c r="O13" i="9"/>
  <c r="O34" i="9"/>
  <c r="O15" i="9"/>
  <c r="O41" i="7"/>
  <c r="I30" i="7" s="1"/>
  <c r="I29" i="7"/>
  <c r="Q29" i="7"/>
  <c r="J18" i="7"/>
  <c r="P47" i="7"/>
  <c r="I36" i="7" s="1"/>
  <c r="K32" i="7"/>
  <c r="P15" i="9"/>
  <c r="R34" i="9"/>
  <c r="L23" i="9" s="1"/>
  <c r="K19" i="9"/>
  <c r="P13" i="9"/>
  <c r="Q34" i="7"/>
  <c r="K23" i="7" s="1"/>
  <c r="Q43" i="9"/>
  <c r="R15" i="9"/>
  <c r="O44" i="7"/>
  <c r="O41" i="9"/>
  <c r="I30" i="9" s="1"/>
  <c r="K12" i="7"/>
  <c r="R23" i="7"/>
  <c r="Q29" i="9"/>
  <c r="J18" i="9"/>
  <c r="P48" i="7"/>
  <c r="I37" i="7" s="1"/>
  <c r="K32" i="9" l="1"/>
  <c r="P47" i="9"/>
  <c r="I36" i="9" s="1"/>
  <c r="P48" i="9"/>
  <c r="I37" i="9" s="1"/>
  <c r="O44" i="9"/>
  <c r="K18" i="7"/>
  <c r="R29" i="7"/>
  <c r="O35" i="9"/>
  <c r="I24" i="9" s="1"/>
  <c r="I23" i="9"/>
  <c r="I23" i="7"/>
  <c r="O35" i="7"/>
  <c r="I24" i="7" s="1"/>
  <c r="R29" i="9"/>
  <c r="K18" i="9"/>
  <c r="O45" i="7"/>
  <c r="I34" i="7" s="1"/>
  <c r="I33" i="7"/>
  <c r="R23" i="9"/>
  <c r="K12" i="9"/>
  <c r="L12" i="7"/>
  <c r="R24" i="7"/>
  <c r="L13" i="7" s="1"/>
  <c r="O45" i="9" l="1"/>
  <c r="I34" i="9" s="1"/>
  <c r="I33" i="9"/>
  <c r="R24" i="9"/>
  <c r="L13" i="9" s="1"/>
  <c r="L12" i="9"/>
  <c r="R30" i="9"/>
  <c r="L19" i="9" s="1"/>
  <c r="L18" i="9"/>
  <c r="L18" i="7"/>
  <c r="R30" i="7"/>
  <c r="L19" i="7" s="1"/>
</calcChain>
</file>

<file path=xl/sharedStrings.xml><?xml version="1.0" encoding="utf-8"?>
<sst xmlns="http://schemas.openxmlformats.org/spreadsheetml/2006/main" count="710" uniqueCount="265">
  <si>
    <t>Day</t>
  </si>
  <si>
    <t>g/t</t>
  </si>
  <si>
    <t>t-Test: Two-Sample Assuming Equal Variances</t>
  </si>
  <si>
    <t>Cusum</t>
  </si>
  <si>
    <t>Cons</t>
  </si>
  <si>
    <t>Cons (t-1)</t>
  </si>
  <si>
    <t>B?</t>
  </si>
  <si>
    <t>SUMMARY OUTPUT</t>
  </si>
  <si>
    <t>Ex.point 124</t>
  </si>
  <si>
    <t>A</t>
  </si>
  <si>
    <t>B</t>
  </si>
  <si>
    <t>Mag338</t>
  </si>
  <si>
    <t>R1050</t>
  </si>
  <si>
    <t>Regression Statistics</t>
  </si>
  <si>
    <t>Diff</t>
  </si>
  <si>
    <t>Mean</t>
  </si>
  <si>
    <t>Multiple R</t>
  </si>
  <si>
    <t>F test</t>
  </si>
  <si>
    <t>Flocc A</t>
  </si>
  <si>
    <t>Variance</t>
  </si>
  <si>
    <t>R Square</t>
  </si>
  <si>
    <t>Flocc B</t>
  </si>
  <si>
    <t>Observations</t>
  </si>
  <si>
    <t>Adjusted R Square</t>
  </si>
  <si>
    <t>Pooled Variance</t>
  </si>
  <si>
    <t>Standard Error</t>
  </si>
  <si>
    <t>Hypothesized Mean Difference</t>
  </si>
  <si>
    <t>df</t>
  </si>
  <si>
    <t>t Stat</t>
  </si>
  <si>
    <t>ANOVA</t>
  </si>
  <si>
    <t>P(T&lt;=t) one-tail</t>
  </si>
  <si>
    <t>SS</t>
  </si>
  <si>
    <t>MS</t>
  </si>
  <si>
    <t>F</t>
  </si>
  <si>
    <t>Significance F</t>
  </si>
  <si>
    <t>t Critical one-tail</t>
  </si>
  <si>
    <t>Regression</t>
  </si>
  <si>
    <t>P(T&lt;=t) two-tail</t>
  </si>
  <si>
    <t>Residual</t>
  </si>
  <si>
    <t>t Critical two-tail</t>
  </si>
  <si>
    <t>Total</t>
  </si>
  <si>
    <t>95% 1-sided t =</t>
  </si>
  <si>
    <t>Coefficients</t>
  </si>
  <si>
    <t>P-value</t>
  </si>
  <si>
    <t>Lower 95%</t>
  </si>
  <si>
    <t>Upper 95%</t>
  </si>
  <si>
    <t>Lower 90.0%</t>
  </si>
  <si>
    <t>Upper 90.0%</t>
  </si>
  <si>
    <t>Lower 95.0%</t>
  </si>
  <si>
    <t>Upper 95.0%</t>
  </si>
  <si>
    <t>Intercept</t>
  </si>
  <si>
    <t>Lower 90% cl</t>
  </si>
  <si>
    <t>t-Test: Two-Sample Assuming Unequal Variances</t>
  </si>
  <si>
    <t>RESIDUAL OUTPUT</t>
  </si>
  <si>
    <t>Observation</t>
  </si>
  <si>
    <t>Predicted Cons</t>
  </si>
  <si>
    <t>Residuals</t>
  </si>
  <si>
    <t>Standard Residuals</t>
  </si>
  <si>
    <t>Shift</t>
  </si>
  <si>
    <t>Feed %Zn</t>
  </si>
  <si>
    <t>Con %Zn</t>
  </si>
  <si>
    <t>Recovery Zn %</t>
  </si>
  <si>
    <t>Off</t>
  </si>
  <si>
    <t>On</t>
  </si>
  <si>
    <t>Rec. Off</t>
  </si>
  <si>
    <t>Rec. On</t>
  </si>
  <si>
    <t>t-Test: Paired Two Sample for Means</t>
  </si>
  <si>
    <t>Pearson Correlation</t>
  </si>
  <si>
    <t>Diff.</t>
  </si>
  <si>
    <t>Pearson Corr.</t>
  </si>
  <si>
    <t>Hyp. Mean Diff.</t>
  </si>
  <si>
    <t>90% lower CL</t>
  </si>
  <si>
    <t>SAG tph</t>
  </si>
  <si>
    <t>Media on/off</t>
  </si>
  <si>
    <t>Cyc O/F P80</t>
  </si>
  <si>
    <t>Au rec.%</t>
  </si>
  <si>
    <t>Statistic</t>
  </si>
  <si>
    <t>A: n</t>
  </si>
  <si>
    <t>B: t</t>
  </si>
  <si>
    <t>Pooled</t>
  </si>
  <si>
    <t>Au ER</t>
  </si>
  <si>
    <t>N</t>
  </si>
  <si>
    <t>Mean X</t>
  </si>
  <si>
    <t>Mean Y</t>
  </si>
  <si>
    <t xml:space="preserve"> Pool s^2</t>
  </si>
  <si>
    <t>Ao =</t>
  </si>
  <si>
    <t xml:space="preserve">V(Ao)= </t>
  </si>
  <si>
    <t>A1 =</t>
  </si>
  <si>
    <t>V(A1)=</t>
  </si>
  <si>
    <t>R(A) =</t>
  </si>
  <si>
    <t>t(A) =</t>
  </si>
  <si>
    <t>D.f.(A) =</t>
  </si>
  <si>
    <t>p(t{A}) =</t>
  </si>
  <si>
    <t>R(B) =</t>
  </si>
  <si>
    <t>t(B) =</t>
  </si>
  <si>
    <t>D.f.(B) =</t>
  </si>
  <si>
    <t>p(t{B}) =</t>
  </si>
  <si>
    <t>Analysis of Variance - A</t>
  </si>
  <si>
    <t>Source</t>
  </si>
  <si>
    <t>D.F</t>
  </si>
  <si>
    <t>F (p)</t>
  </si>
  <si>
    <t>Regre</t>
  </si>
  <si>
    <t>-</t>
  </si>
  <si>
    <t>Analysis of Variance - B</t>
  </si>
  <si>
    <t>D.F.</t>
  </si>
  <si>
    <t>Test for residual MSs</t>
  </si>
  <si>
    <t>F =</t>
  </si>
  <si>
    <t>D.F. =</t>
  </si>
  <si>
    <t>p(F) =</t>
  </si>
  <si>
    <t>Test for slopes</t>
  </si>
  <si>
    <t>D.F. = 1,</t>
  </si>
  <si>
    <t>Test for intercepts</t>
  </si>
  <si>
    <t>Test for separation (vertical distance, y)</t>
  </si>
  <si>
    <t>d(x/y)=</t>
  </si>
  <si>
    <t>V(d) =</t>
  </si>
  <si>
    <t>t =</t>
  </si>
  <si>
    <t>df =</t>
  </si>
  <si>
    <t>p(t) =</t>
  </si>
  <si>
    <t>(one-sided)</t>
  </si>
  <si>
    <t>Confidence level for conf. intervals %</t>
  </si>
  <si>
    <t>(2-sided)</t>
  </si>
  <si>
    <t>Lower conf. limit</t>
  </si>
  <si>
    <t>(1-sided)</t>
  </si>
  <si>
    <r>
      <t>å</t>
    </r>
    <r>
      <rPr>
        <sz val="8"/>
        <rFont val="Geneva"/>
      </rPr>
      <t xml:space="preserve"> X</t>
    </r>
  </si>
  <si>
    <r>
      <t>å</t>
    </r>
    <r>
      <rPr>
        <sz val="8"/>
        <rFont val="Geneva"/>
      </rPr>
      <t xml:space="preserve"> Y</t>
    </r>
  </si>
  <si>
    <r>
      <t>å</t>
    </r>
    <r>
      <rPr>
        <sz val="8"/>
        <rFont val="Geneva"/>
      </rPr>
      <t xml:space="preserve"> x^2</t>
    </r>
  </si>
  <si>
    <r>
      <t>å</t>
    </r>
    <r>
      <rPr>
        <sz val="8"/>
        <rFont val="Geneva"/>
      </rPr>
      <t xml:space="preserve"> y^2</t>
    </r>
  </si>
  <si>
    <r>
      <t>å</t>
    </r>
    <r>
      <rPr>
        <sz val="8"/>
        <rFont val="Geneva"/>
      </rPr>
      <t xml:space="preserve"> xy</t>
    </r>
  </si>
  <si>
    <r>
      <t xml:space="preserve">Conf. interval </t>
    </r>
    <r>
      <rPr>
        <sz val="8"/>
        <rFont val="Symbol"/>
        <family val="1"/>
        <charset val="2"/>
      </rPr>
      <t>±</t>
    </r>
  </si>
  <si>
    <t>Feed Grade On (%Ni)</t>
  </si>
  <si>
    <t>Recovery On (%)</t>
  </si>
  <si>
    <t>Feed Grade Off (%Ni)</t>
  </si>
  <si>
    <t>Recovery Off (%)</t>
  </si>
  <si>
    <t>Test</t>
  </si>
  <si>
    <t>R</t>
  </si>
  <si>
    <t>P(R)</t>
  </si>
  <si>
    <t>Residual var.</t>
  </si>
  <si>
    <t>Gradients</t>
  </si>
  <si>
    <t>Intercepts</t>
  </si>
  <si>
    <t>Separation</t>
  </si>
  <si>
    <t>Reagent on</t>
  </si>
  <si>
    <t>Reagent off</t>
  </si>
  <si>
    <t>F = 1.12</t>
  </si>
  <si>
    <t>P(F) = 0.426</t>
  </si>
  <si>
    <t>F = 0.051</t>
  </si>
  <si>
    <t>P(F) = 0.824</t>
  </si>
  <si>
    <t>F = 9.38</t>
  </si>
  <si>
    <t>P(F) = 0.005</t>
  </si>
  <si>
    <t>Diff. = 1.97 %</t>
  </si>
  <si>
    <t>t = 3.04</t>
  </si>
  <si>
    <t>P(t) = 0.0027</t>
  </si>
  <si>
    <r>
      <t xml:space="preserve">90% conf.int. = </t>
    </r>
    <r>
      <rPr>
        <sz val="10"/>
        <rFont val="Symbol"/>
        <family val="1"/>
        <charset val="2"/>
      </rPr>
      <t>±</t>
    </r>
    <r>
      <rPr>
        <sz val="10"/>
        <rFont val="Arial"/>
      </rPr>
      <t xml:space="preserve"> 1.11</t>
    </r>
  </si>
  <si>
    <r>
      <t>90% lower conf. limit =</t>
    </r>
    <r>
      <rPr>
        <sz val="10"/>
        <rFont val="Arial"/>
      </rPr>
      <t xml:space="preserve"> 1.11</t>
    </r>
  </si>
  <si>
    <t>Summary of Results</t>
  </si>
  <si>
    <t>Old media</t>
  </si>
  <si>
    <t>New media</t>
  </si>
  <si>
    <t>P(F) = 0.000</t>
  </si>
  <si>
    <t>P(t) = 0.000</t>
  </si>
  <si>
    <t>Au CG ppm</t>
  </si>
  <si>
    <t>Au FG ppm</t>
  </si>
  <si>
    <t>FG old</t>
  </si>
  <si>
    <t>FG new</t>
  </si>
  <si>
    <t>Rec old</t>
  </si>
  <si>
    <t>Rec new</t>
  </si>
  <si>
    <t>F = 1.38</t>
  </si>
  <si>
    <t>P(F) = 0.048</t>
  </si>
  <si>
    <t>F = 1.27</t>
  </si>
  <si>
    <t>P(F) = 0.261</t>
  </si>
  <si>
    <t>F = 353.9</t>
  </si>
  <si>
    <t>Diff. = 4.09 %</t>
  </si>
  <si>
    <t>t = 7.34</t>
  </si>
  <si>
    <r>
      <t xml:space="preserve">90% conf.int. = </t>
    </r>
    <r>
      <rPr>
        <sz val="10"/>
        <rFont val="Symbol"/>
        <family val="1"/>
        <charset val="2"/>
      </rPr>
      <t>±</t>
    </r>
    <r>
      <rPr>
        <sz val="10"/>
        <rFont val="Arial"/>
      </rPr>
      <t xml:space="preserve"> 0.92</t>
    </r>
  </si>
  <si>
    <t>90% lower conf. limit = 3.38</t>
  </si>
  <si>
    <t>Au rec.(t-1)</t>
  </si>
  <si>
    <t>SAG t/h</t>
  </si>
  <si>
    <t>Au FG g/t</t>
  </si>
  <si>
    <t>Media old/new</t>
  </si>
  <si>
    <t>Predicted Au rec.%</t>
  </si>
  <si>
    <t>Std. Error</t>
  </si>
  <si>
    <t>Column1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</si>
  <si>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</si>
  <si>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</si>
  <si>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</si>
  <si>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</si>
  <si>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</si>
  <si>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</si>
  <si>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</si>
  <si>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</si>
  <si>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</si>
  <si>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</si>
  <si>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</si>
  <si>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Lower 80.0%</t>
  </si>
  <si>
    <t>Upper 80.0%</t>
  </si>
  <si>
    <t>Au rec.t-1</t>
  </si>
  <si>
    <t xml:space="preserve">Rec Cu </t>
  </si>
  <si>
    <t>CN</t>
  </si>
  <si>
    <t>Cusum SE</t>
  </si>
  <si>
    <t>F-Test Two-Sample for Variances</t>
  </si>
  <si>
    <t>P(F&lt;=f) one-tail</t>
  </si>
  <si>
    <t>F Critical one-tail</t>
  </si>
  <si>
    <t>More</t>
  </si>
  <si>
    <t>Bins</t>
  </si>
  <si>
    <t>Manual</t>
  </si>
  <si>
    <t>Automatic</t>
  </si>
  <si>
    <t xml:space="preserve">Rec X </t>
  </si>
  <si>
    <t xml:space="preserve">Rec Y </t>
  </si>
  <si>
    <t>Lower 90% CL</t>
  </si>
  <si>
    <t>t-1</t>
  </si>
  <si>
    <t>t-2</t>
  </si>
  <si>
    <t>Predicted g/t</t>
  </si>
  <si>
    <t>Without</t>
  </si>
  <si>
    <t>Grubbs statistic</t>
  </si>
  <si>
    <t>Crit.value 0.01 (from Table A1.3)</t>
  </si>
  <si>
    <t>Device</t>
  </si>
  <si>
    <t>Cell Level</t>
  </si>
  <si>
    <t>Air rate</t>
  </si>
  <si>
    <t>Con.solids flowrate</t>
  </si>
  <si>
    <t>Con.% solids</t>
  </si>
  <si>
    <t>n=normal, t=trial</t>
  </si>
  <si>
    <t>mean feed grades</t>
  </si>
  <si>
    <t>mean recoveries</t>
  </si>
  <si>
    <t>intercepts</t>
  </si>
  <si>
    <t>gradients</t>
  </si>
  <si>
    <t>p = significance of R(A)</t>
  </si>
  <si>
    <t>p = significance of R(B)</t>
  </si>
  <si>
    <t>linear regression of A</t>
  </si>
  <si>
    <t>linear regression of B</t>
  </si>
  <si>
    <t>p = significance of</t>
  </si>
  <si>
    <t>difference in residual MSs</t>
  </si>
  <si>
    <t>difference in slopes</t>
  </si>
  <si>
    <t xml:space="preserve">p = significance of </t>
  </si>
  <si>
    <t>difference in  intercepts</t>
  </si>
  <si>
    <t>d = mean separation of lines</t>
  </si>
  <si>
    <t>p = significance of sepn.</t>
  </si>
  <si>
    <t>Bougainville data</t>
  </si>
  <si>
    <t>Use these values</t>
  </si>
  <si>
    <t>for decision-making.</t>
  </si>
  <si>
    <t>Set the desired conf.level</t>
  </si>
  <si>
    <t>for the confidence limits on</t>
  </si>
  <si>
    <t>the separation.</t>
  </si>
  <si>
    <t>Mean x</t>
  </si>
  <si>
    <t>Mean y</t>
  </si>
  <si>
    <t xml:space="preserve">P(R) </t>
  </si>
  <si>
    <t>Enter this value</t>
  </si>
  <si>
    <t>Test for separation of lines (y axis)</t>
  </si>
  <si>
    <t>Separation (d)</t>
  </si>
  <si>
    <t>Confidence level for conf. intervals % :</t>
  </si>
  <si>
    <t>Signficance of difference in data scatter</t>
  </si>
  <si>
    <t>Signficance of difference in gradients</t>
  </si>
  <si>
    <t>Signficance of difference in intercepts</t>
  </si>
  <si>
    <t>d = separation of lines (y axis)</t>
  </si>
  <si>
    <t>CI on separation</t>
  </si>
  <si>
    <t>Lower conf.limit on separation</t>
  </si>
  <si>
    <t>Choose this conf. level</t>
  </si>
  <si>
    <t>Signficance of diff. in separations</t>
  </si>
  <si>
    <t>Trendline correlation coefficients</t>
  </si>
  <si>
    <t>Signficance of correlation coefficients</t>
  </si>
  <si>
    <t>Note: Calculations shown</t>
  </si>
  <si>
    <t>in hidden columns N-S</t>
  </si>
  <si>
    <t>Lower 95% CI =</t>
  </si>
  <si>
    <t>Lower 95% limit =</t>
  </si>
  <si>
    <t>Reagent Y</t>
  </si>
  <si>
    <t>Reagent X</t>
  </si>
  <si>
    <t>Minitab example</t>
  </si>
  <si>
    <t>Data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</si>
</sst>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89" formatCode="0.00000"/>
    <numFmt numFmtId="190" formatCode="0.0000"/>
  </numFmts>
  <fonts count="2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i/>
      <sz val="11"/>
      <color indexed="8"/>
      <name val="Calibri"/>
      <family val="2"/>
    </font>
    <font>
      <i/>
      <sz val="11"/>
      <name val="Calibri"/>
      <family val="2"/>
    </font>
    <font>
      <b/>
      <sz val="10"/>
      <color indexed="8"/>
      <name val="Arial"/>
      <family val="2"/>
    </font>
    <font>
      <b/>
      <sz val="8"/>
      <name val="Geneva"/>
    </font>
    <font>
      <sz val="8"/>
      <name val="Geneva"/>
    </font>
    <font>
      <sz val="8"/>
      <name val="Symbol"/>
      <family val="1"/>
      <charset val="2"/>
    </font>
    <font>
      <b/>
      <i/>
      <sz val="8"/>
      <name val="Geneva"/>
    </font>
    <font>
      <i/>
      <sz val="8"/>
      <name val="Geneva"/>
    </font>
    <font>
      <sz val="10"/>
      <name val="Symbol"/>
      <family val="1"/>
      <charset val="2"/>
    </font>
    <font>
      <sz val="10"/>
      <name val="Verdan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2" fontId="0" fillId="2" borderId="0" xfId="0" applyNumberFormat="1" applyFill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3" xfId="0" applyFill="1" applyBorder="1" applyAlignment="1"/>
    <xf numFmtId="2" fontId="0" fillId="0" borderId="0" xfId="0" applyNumberFormat="1"/>
    <xf numFmtId="2" fontId="3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0" fillId="0" borderId="0" xfId="0" applyNumberFormat="1" applyFill="1" applyBorder="1"/>
    <xf numFmtId="0" fontId="4" fillId="0" borderId="0" xfId="0" applyFont="1" applyFill="1"/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Border="1"/>
    <xf numFmtId="0" fontId="11" fillId="0" borderId="1" xfId="0" applyFont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3" fillId="0" borderId="0" xfId="0" applyFont="1" applyAlignment="1">
      <alignment horizontal="center"/>
    </xf>
    <xf numFmtId="2" fontId="12" fillId="0" borderId="0" xfId="0" applyNumberFormat="1" applyFont="1"/>
    <xf numFmtId="0" fontId="12" fillId="0" borderId="0" xfId="0" applyFont="1" applyBorder="1" applyAlignment="1">
      <alignment horizontal="center"/>
    </xf>
    <xf numFmtId="0" fontId="12" fillId="3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Border="1" applyAlignment="1">
      <alignment horizontal="left"/>
    </xf>
    <xf numFmtId="0" fontId="12" fillId="3" borderId="0" xfId="0" applyFont="1" applyFill="1" applyAlignment="1">
      <alignment horizontal="center"/>
    </xf>
    <xf numFmtId="0" fontId="0" fillId="3" borderId="0" xfId="0" applyFill="1"/>
    <xf numFmtId="0" fontId="12" fillId="3" borderId="0" xfId="0" applyFont="1" applyFill="1"/>
    <xf numFmtId="165" fontId="12" fillId="3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190" fontId="0" fillId="0" borderId="1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4" xfId="0" applyBorder="1"/>
    <xf numFmtId="2" fontId="17" fillId="0" borderId="0" xfId="0" applyNumberFormat="1" applyFont="1"/>
    <xf numFmtId="0" fontId="12" fillId="0" borderId="0" xfId="0" applyFont="1" applyFill="1" applyBorder="1"/>
    <xf numFmtId="0" fontId="2" fillId="0" borderId="0" xfId="0" applyFont="1" applyFill="1" applyBorder="1"/>
    <xf numFmtId="0" fontId="11" fillId="0" borderId="0" xfId="0" applyFont="1" applyFill="1" applyBorder="1" applyAlignment="1">
      <alignment horizontal="center"/>
    </xf>
    <xf numFmtId="2" fontId="17" fillId="0" borderId="0" xfId="0" applyNumberFormat="1" applyFont="1" applyFill="1" applyBorder="1"/>
    <xf numFmtId="2" fontId="0" fillId="0" borderId="0" xfId="0" applyNumberFormat="1" applyFill="1" applyBorder="1"/>
    <xf numFmtId="0" fontId="1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/>
    </xf>
    <xf numFmtId="2" fontId="20" fillId="0" borderId="0" xfId="0" applyNumberFormat="1" applyFont="1" applyAlignment="1">
      <alignment horizontal="center"/>
    </xf>
    <xf numFmtId="0" fontId="4" fillId="0" borderId="0" xfId="1" applyFont="1"/>
    <xf numFmtId="0" fontId="3" fillId="0" borderId="0" xfId="1" applyFont="1"/>
    <xf numFmtId="0" fontId="4" fillId="3" borderId="0" xfId="1" applyFill="1" applyAlignment="1">
      <alignment horizontal="center"/>
    </xf>
    <xf numFmtId="0" fontId="4" fillId="4" borderId="0" xfId="1" applyFill="1" applyAlignment="1">
      <alignment horizontal="center"/>
    </xf>
    <xf numFmtId="0" fontId="4" fillId="0" borderId="0" xfId="1" applyAlignment="1">
      <alignment horizontal="center"/>
    </xf>
    <xf numFmtId="0" fontId="2" fillId="0" borderId="0" xfId="1" applyFont="1" applyFill="1" applyAlignment="1">
      <alignment horizontal="center"/>
    </xf>
    <xf numFmtId="0" fontId="4" fillId="0" borderId="0" xfId="1" applyFill="1" applyAlignment="1">
      <alignment horizontal="center"/>
    </xf>
    <xf numFmtId="0" fontId="0" fillId="0" borderId="0" xfId="0" applyFill="1"/>
    <xf numFmtId="1" fontId="0" fillId="0" borderId="0" xfId="0" applyNumberFormat="1" applyFill="1" applyBorder="1" applyAlignment="1">
      <alignment horizontal="center"/>
    </xf>
    <xf numFmtId="0" fontId="0" fillId="0" borderId="5" xfId="0" applyBorder="1"/>
    <xf numFmtId="1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89" fontId="0" fillId="0" borderId="0" xfId="0" applyNumberFormat="1"/>
    <xf numFmtId="0" fontId="0" fillId="0" borderId="0" xfId="0" applyNumberFormat="1" applyFill="1" applyBorder="1" applyAlignment="1"/>
    <xf numFmtId="0" fontId="4" fillId="0" borderId="0" xfId="1" applyBorder="1"/>
    <xf numFmtId="0" fontId="4" fillId="0" borderId="0" xfId="1" applyFill="1" applyBorder="1" applyAlignment="1">
      <alignment horizontal="center"/>
    </xf>
    <xf numFmtId="0" fontId="5" fillId="0" borderId="0" xfId="0" applyFont="1" applyFill="1" applyBorder="1" applyAlignment="1">
      <alignment horizontal="centerContinuous"/>
    </xf>
    <xf numFmtId="0" fontId="3" fillId="0" borderId="0" xfId="0" applyFont="1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164" fontId="2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5" fillId="0" borderId="0" xfId="0" quotePrefix="1" applyFont="1" applyAlignment="1">
      <alignment horizontal="right"/>
    </xf>
    <xf numFmtId="190" fontId="12" fillId="3" borderId="0" xfId="0" applyNumberFormat="1" applyFont="1" applyFill="1" applyAlignment="1">
      <alignment horizontal="center"/>
    </xf>
    <xf numFmtId="190" fontId="12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15" fillId="0" borderId="0" xfId="0" applyFont="1"/>
    <xf numFmtId="0" fontId="7" fillId="0" borderId="0" xfId="0" applyFont="1"/>
    <xf numFmtId="0" fontId="3" fillId="0" borderId="0" xfId="0" applyFont="1" applyBorder="1"/>
    <xf numFmtId="1" fontId="2" fillId="0" borderId="0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2" fontId="0" fillId="0" borderId="0" xfId="0" applyNumberFormat="1" applyBorder="1"/>
    <xf numFmtId="2" fontId="7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3" borderId="0" xfId="1" applyFont="1" applyFill="1"/>
    <xf numFmtId="0" fontId="3" fillId="4" borderId="0" xfId="1" applyFont="1" applyFill="1"/>
    <xf numFmtId="0" fontId="2" fillId="0" borderId="0" xfId="1" applyFont="1" applyAlignment="1">
      <alignment horizontal="center"/>
    </xf>
    <xf numFmtId="2" fontId="2" fillId="0" borderId="0" xfId="1" applyNumberFormat="1" applyFont="1" applyFill="1" applyAlignment="1">
      <alignment horizontal="center"/>
    </xf>
    <xf numFmtId="2" fontId="2" fillId="0" borderId="0" xfId="1" applyNumberFormat="1" applyFont="1" applyAlignment="1">
      <alignment horizontal="center"/>
    </xf>
    <xf numFmtId="2" fontId="4" fillId="3" borderId="0" xfId="1" applyNumberFormat="1" applyFill="1" applyAlignment="1">
      <alignment horizontal="center"/>
    </xf>
    <xf numFmtId="2" fontId="4" fillId="0" borderId="0" xfId="1" applyNumberFormat="1" applyAlignment="1">
      <alignment horizontal="center"/>
    </xf>
    <xf numFmtId="2" fontId="4" fillId="4" borderId="0" xfId="1" applyNumberFormat="1" applyFill="1" applyAlignment="1">
      <alignment horizontal="center"/>
    </xf>
    <xf numFmtId="0" fontId="4" fillId="0" borderId="0" xfId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2" fontId="4" fillId="0" borderId="0" xfId="1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2">
    <cellStyle name="Normal" xfId="0" builtinId="0"/>
    <cellStyle name="Normal_Comparison C314 and 7249 Yuji Analys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5729538164452"/>
          <c:y val="0.10511378217354816"/>
          <c:w val="0.80758103715745988"/>
          <c:h val="0.605114475755831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'Ex.8.1'!$J$1</c:f>
              <c:strCache>
                <c:ptCount val="1"/>
                <c:pt idx="0">
                  <c:v>Diff.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'Ex.8.1'!$J$2:$J$14</c:f>
              <c:numCache>
                <c:formatCode>0.0</c:formatCode>
                <c:ptCount val="13"/>
                <c:pt idx="0">
                  <c:v>-1.1237164677067142</c:v>
                </c:pt>
                <c:pt idx="1">
                  <c:v>4.4905455360268292</c:v>
                </c:pt>
                <c:pt idx="2">
                  <c:v>0.75121601138654626</c:v>
                </c:pt>
                <c:pt idx="3">
                  <c:v>8.5486064212136057</c:v>
                </c:pt>
                <c:pt idx="4">
                  <c:v>3.7748693931373651</c:v>
                </c:pt>
                <c:pt idx="5">
                  <c:v>-3.1751281616501217</c:v>
                </c:pt>
                <c:pt idx="6">
                  <c:v>-0.87036326394016328</c:v>
                </c:pt>
                <c:pt idx="7">
                  <c:v>0.82424928317571755</c:v>
                </c:pt>
                <c:pt idx="8">
                  <c:v>7.0030973561334804</c:v>
                </c:pt>
                <c:pt idx="9">
                  <c:v>5.0131729607790589</c:v>
                </c:pt>
                <c:pt idx="10">
                  <c:v>-1.9959835516114595</c:v>
                </c:pt>
                <c:pt idx="11">
                  <c:v>3.7714672215482494</c:v>
                </c:pt>
                <c:pt idx="12">
                  <c:v>20.345863326410466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44928"/>
        <c:axId val="191263872"/>
      </c:scatterChart>
      <c:valAx>
        <c:axId val="19124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1603553637859345"/>
              <c:y val="0.83806934435666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263872"/>
        <c:crossesAt val="-5"/>
        <c:crossBetween val="midCat"/>
      </c:valAx>
      <c:valAx>
        <c:axId val="191263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Zn recovery difference (%)</a:t>
                </a:r>
              </a:p>
            </c:rich>
          </c:tx>
          <c:layout>
            <c:manualLayout>
              <c:xMode val="edge"/>
              <c:yMode val="edge"/>
              <c:x val="3.2070005085675299E-2"/>
              <c:y val="4.261369547576277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2449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00041852795348"/>
          <c:y val="0.10328662175080176"/>
          <c:w val="0.81143083546550077"/>
          <c:h val="0.63380426983446536"/>
        </c:manualLayout>
      </c:layout>
      <c:scatterChart>
        <c:scatterStyle val="lineMarker"/>
        <c:varyColors val="0"/>
        <c:ser>
          <c:idx val="0"/>
          <c:order val="0"/>
          <c:tx>
            <c:v>Reagent On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backward val="0.2"/>
            <c:dispRSqr val="0"/>
            <c:dispEq val="0"/>
          </c:trendline>
          <c:xVal>
            <c:numRef>
              <c:f>'Ex.8.3'!$C$2:$C$19</c:f>
              <c:numCache>
                <c:formatCode>General</c:formatCode>
                <c:ptCount val="18"/>
                <c:pt idx="0">
                  <c:v>1.72</c:v>
                </c:pt>
                <c:pt idx="1">
                  <c:v>1.96</c:v>
                </c:pt>
                <c:pt idx="2">
                  <c:v>2.0099999999999998</c:v>
                </c:pt>
                <c:pt idx="3">
                  <c:v>2.0299999999999998</c:v>
                </c:pt>
                <c:pt idx="4">
                  <c:v>2.2599999999999998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2.41</c:v>
                </c:pt>
                <c:pt idx="8">
                  <c:v>2.3199999999999998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2.08</c:v>
                </c:pt>
                <c:pt idx="12">
                  <c:v>2.11</c:v>
                </c:pt>
                <c:pt idx="13">
                  <c:v>2.14</c:v>
                </c:pt>
                <c:pt idx="14">
                  <c:v>2.23</c:v>
                </c:pt>
                <c:pt idx="15">
                  <c:v>2.08</c:v>
                </c:pt>
                <c:pt idx="16">
                  <c:v>2.0699999999999998</c:v>
                </c:pt>
                <c:pt idx="17">
                  <c:v>2.2599999999999998</c:v>
                </c:pt>
              </c:numCache>
            </c:numRef>
          </c:xVal>
          <c:yVal>
            <c:numRef>
              <c:f>'Ex.8.3'!$D$2:$D$19</c:f>
              <c:numCache>
                <c:formatCode>General</c:formatCode>
                <c:ptCount val="18"/>
                <c:pt idx="0">
                  <c:v>78.52</c:v>
                </c:pt>
                <c:pt idx="1">
                  <c:v>82.34</c:v>
                </c:pt>
                <c:pt idx="2">
                  <c:v>82.46</c:v>
                </c:pt>
                <c:pt idx="3">
                  <c:v>79.89</c:v>
                </c:pt>
                <c:pt idx="4">
                  <c:v>81.89</c:v>
                </c:pt>
                <c:pt idx="5">
                  <c:v>85.1</c:v>
                </c:pt>
                <c:pt idx="6">
                  <c:v>84.42</c:v>
                </c:pt>
                <c:pt idx="7">
                  <c:v>86.07</c:v>
                </c:pt>
                <c:pt idx="8">
                  <c:v>85.77</c:v>
                </c:pt>
                <c:pt idx="9">
                  <c:v>86.45</c:v>
                </c:pt>
                <c:pt idx="10">
                  <c:v>86.36</c:v>
                </c:pt>
                <c:pt idx="11">
                  <c:v>86.9</c:v>
                </c:pt>
                <c:pt idx="12">
                  <c:v>87.01</c:v>
                </c:pt>
                <c:pt idx="13">
                  <c:v>84.39</c:v>
                </c:pt>
                <c:pt idx="14">
                  <c:v>83.63</c:v>
                </c:pt>
                <c:pt idx="15">
                  <c:v>83.51</c:v>
                </c:pt>
                <c:pt idx="16">
                  <c:v>82.32</c:v>
                </c:pt>
                <c:pt idx="17">
                  <c:v>82.95</c:v>
                </c:pt>
              </c:numCache>
            </c:numRef>
          </c:yVal>
          <c:smooth val="0"/>
        </c:ser>
        <c:ser>
          <c:idx val="1"/>
          <c:order val="1"/>
          <c:tx>
            <c:v>Reagent Off</c:v>
          </c:tx>
          <c:spPr>
            <a:ln w="28575">
              <a:noFill/>
            </a:ln>
          </c:spPr>
          <c:marker>
            <c:symbol val="square"/>
            <c:size val="6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lgDash"/>
              </a:ln>
            </c:spPr>
            <c:trendlineType val="linear"/>
            <c:forward val="0.15"/>
            <c:dispRSqr val="0"/>
            <c:dispEq val="0"/>
          </c:trendline>
          <c:xVal>
            <c:numRef>
              <c:f>'Ex.8.3'!$E$2:$E$165</c:f>
              <c:numCache>
                <c:formatCode>General</c:formatCode>
                <c:ptCount val="164"/>
                <c:pt idx="0">
                  <c:v>2.16</c:v>
                </c:pt>
                <c:pt idx="1">
                  <c:v>2.2200000000000002</c:v>
                </c:pt>
                <c:pt idx="2">
                  <c:v>2.15</c:v>
                </c:pt>
                <c:pt idx="3">
                  <c:v>2.16</c:v>
                </c:pt>
                <c:pt idx="4">
                  <c:v>2.23</c:v>
                </c:pt>
                <c:pt idx="5">
                  <c:v>2.0099999999999998</c:v>
                </c:pt>
                <c:pt idx="6">
                  <c:v>1.94</c:v>
                </c:pt>
                <c:pt idx="7">
                  <c:v>1.76</c:v>
                </c:pt>
                <c:pt idx="8">
                  <c:v>1.54</c:v>
                </c:pt>
                <c:pt idx="9">
                  <c:v>1.64</c:v>
                </c:pt>
                <c:pt idx="10">
                  <c:v>1.88</c:v>
                </c:pt>
                <c:pt idx="11">
                  <c:v>2.19</c:v>
                </c:pt>
                <c:pt idx="12">
                  <c:v>2.23</c:v>
                </c:pt>
                <c:pt idx="13">
                  <c:v>2.16</c:v>
                </c:pt>
                <c:pt idx="14">
                  <c:v>2.2400000000000002</c:v>
                </c:pt>
              </c:numCache>
            </c:numRef>
          </c:xVal>
          <c:yVal>
            <c:numRef>
              <c:f>'Ex.8.3'!$F$2:$F$165</c:f>
              <c:numCache>
                <c:formatCode>General</c:formatCode>
                <c:ptCount val="164"/>
                <c:pt idx="0">
                  <c:v>80.73</c:v>
                </c:pt>
                <c:pt idx="1">
                  <c:v>81.819999999999993</c:v>
                </c:pt>
                <c:pt idx="2">
                  <c:v>81.14</c:v>
                </c:pt>
                <c:pt idx="3">
                  <c:v>79.819999999999993</c:v>
                </c:pt>
                <c:pt idx="4">
                  <c:v>81.89</c:v>
                </c:pt>
                <c:pt idx="5">
                  <c:v>82.23</c:v>
                </c:pt>
                <c:pt idx="6">
                  <c:v>81.05</c:v>
                </c:pt>
                <c:pt idx="7">
                  <c:v>77.989999999999995</c:v>
                </c:pt>
                <c:pt idx="8">
                  <c:v>75.52</c:v>
                </c:pt>
                <c:pt idx="9">
                  <c:v>75.849999999999994</c:v>
                </c:pt>
                <c:pt idx="10">
                  <c:v>77.540000000000006</c:v>
                </c:pt>
                <c:pt idx="11">
                  <c:v>82.38</c:v>
                </c:pt>
                <c:pt idx="12">
                  <c:v>82.46</c:v>
                </c:pt>
                <c:pt idx="13">
                  <c:v>86.74</c:v>
                </c:pt>
                <c:pt idx="14">
                  <c:v>83.26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77344"/>
        <c:axId val="191983616"/>
      </c:scatterChart>
      <c:valAx>
        <c:axId val="191977344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Feed grade (% Ni)</a:t>
                </a:r>
              </a:p>
            </c:rich>
          </c:tx>
          <c:layout>
            <c:manualLayout>
              <c:xMode val="edge"/>
              <c:yMode val="edge"/>
              <c:x val="0.40714399314730232"/>
              <c:y val="0.8755888616602058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983616"/>
        <c:crosses val="autoZero"/>
        <c:crossBetween val="midCat"/>
        <c:majorUnit val="0.2"/>
        <c:minorUnit val="0.1"/>
      </c:valAx>
      <c:valAx>
        <c:axId val="191983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Ni recovery (%)</a:t>
                </a:r>
              </a:p>
            </c:rich>
          </c:tx>
          <c:layout>
            <c:manualLayout>
              <c:xMode val="edge"/>
              <c:yMode val="edge"/>
              <c:x val="1.7142904974623254E-2"/>
              <c:y val="0.21126808994482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9773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3428664700515348"/>
          <c:y val="0.1056340449724109"/>
          <c:w val="0.24142924505927751"/>
          <c:h val="0.1713618951774665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Au recovery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Lit>
              <c:formatCode>General</c:formatCode>
              <c:ptCount val="236"/>
              <c:pt idx="0">
                <c:v>62.699779309465612</c:v>
              </c:pt>
              <c:pt idx="1">
                <c:v>57.938418753905374</c:v>
              </c:pt>
              <c:pt idx="2">
                <c:v>65.6352759364147</c:v>
              </c:pt>
              <c:pt idx="3">
                <c:v>64.647520331852732</c:v>
              </c:pt>
              <c:pt idx="4">
                <c:v>59.228969780787324</c:v>
              </c:pt>
              <c:pt idx="5">
                <c:v>54.669599397388701</c:v>
              </c:pt>
              <c:pt idx="6">
                <c:v>65.709362159917191</c:v>
              </c:pt>
              <c:pt idx="7">
                <c:v>67.212246311863908</c:v>
              </c:pt>
              <c:pt idx="8">
                <c:v>64.420400681062944</c:v>
              </c:pt>
              <c:pt idx="9">
                <c:v>61.76349177217655</c:v>
              </c:pt>
              <c:pt idx="10">
                <c:v>56.656248417805834</c:v>
              </c:pt>
              <c:pt idx="11">
                <c:v>69.260543884516835</c:v>
              </c:pt>
              <c:pt idx="12">
                <c:v>63.021303324021297</c:v>
              </c:pt>
              <c:pt idx="13">
                <c:v>66.874874673617128</c:v>
              </c:pt>
              <c:pt idx="14">
                <c:v>64.684570504020314</c:v>
              </c:pt>
              <c:pt idx="15">
                <c:v>65.609654307912763</c:v>
              </c:pt>
              <c:pt idx="16">
                <c:v>63.519690358969669</c:v>
              </c:pt>
              <c:pt idx="17">
                <c:v>62.835685302337616</c:v>
              </c:pt>
              <c:pt idx="18">
                <c:v>70.404877062627165</c:v>
              </c:pt>
              <c:pt idx="19">
                <c:v>67.29172751364095</c:v>
              </c:pt>
              <c:pt idx="20">
                <c:v>69.896971884268979</c:v>
              </c:pt>
              <c:pt idx="21">
                <c:v>59.710202919053756</c:v>
              </c:pt>
              <c:pt idx="22">
                <c:v>70.637704356082267</c:v>
              </c:pt>
              <c:pt idx="23">
                <c:v>74.350966472532292</c:v>
              </c:pt>
              <c:pt idx="24">
                <c:v>59.620481114148497</c:v>
              </c:pt>
              <c:pt idx="25">
                <c:v>63.117840720654314</c:v>
              </c:pt>
              <c:pt idx="26">
                <c:v>59.442091273160592</c:v>
              </c:pt>
              <c:pt idx="27">
                <c:v>69.075692755150584</c:v>
              </c:pt>
              <c:pt idx="28">
                <c:v>68.830231749605247</c:v>
              </c:pt>
              <c:pt idx="29">
                <c:v>65.304230839234052</c:v>
              </c:pt>
              <c:pt idx="30">
                <c:v>64.407117619757415</c:v>
              </c:pt>
              <c:pt idx="31">
                <c:v>66.191142575410339</c:v>
              </c:pt>
              <c:pt idx="32">
                <c:v>70.214405812698459</c:v>
              </c:pt>
              <c:pt idx="33">
                <c:v>64.130950848346359</c:v>
              </c:pt>
              <c:pt idx="34">
                <c:v>64.524723238885542</c:v>
              </c:pt>
              <c:pt idx="35">
                <c:v>62.577178935864822</c:v>
              </c:pt>
              <c:pt idx="36">
                <c:v>62.278643374959252</c:v>
              </c:pt>
              <c:pt idx="37">
                <c:v>64.567626262748064</c:v>
              </c:pt>
              <c:pt idx="38">
                <c:v>71.39190353489488</c:v>
              </c:pt>
              <c:pt idx="39">
                <c:v>74.646638590081238</c:v>
              </c:pt>
              <c:pt idx="40">
                <c:v>71.834708360555567</c:v>
              </c:pt>
              <c:pt idx="41">
                <c:v>63.691726821187288</c:v>
              </c:pt>
              <c:pt idx="42">
                <c:v>65.172603819097091</c:v>
              </c:pt>
              <c:pt idx="43">
                <c:v>65.932375924911312</c:v>
              </c:pt>
              <c:pt idx="44">
                <c:v>64.918635535156781</c:v>
              </c:pt>
              <c:pt idx="45">
                <c:v>66.804779429662574</c:v>
              </c:pt>
              <c:pt idx="46">
                <c:v>70.524181738253091</c:v>
              </c:pt>
              <c:pt idx="47">
                <c:v>66.151991574523535</c:v>
              </c:pt>
              <c:pt idx="48">
                <c:v>69.148070508681442</c:v>
              </c:pt>
              <c:pt idx="49">
                <c:v>63.009503034148985</c:v>
              </c:pt>
              <c:pt idx="50">
                <c:v>67.169450798085634</c:v>
              </c:pt>
              <c:pt idx="51">
                <c:v>66.409497096781095</c:v>
              </c:pt>
              <c:pt idx="52">
                <c:v>68.702522513143933</c:v>
              </c:pt>
              <c:pt idx="53">
                <c:v>67.793379906256419</c:v>
              </c:pt>
              <c:pt idx="54">
                <c:v>79.738419651734844</c:v>
              </c:pt>
              <c:pt idx="55">
                <c:v>67.381807652389085</c:v>
              </c:pt>
              <c:pt idx="56">
                <c:v>69.053736839742669</c:v>
              </c:pt>
              <c:pt idx="57">
                <c:v>68.5411038028478</c:v>
              </c:pt>
              <c:pt idx="58">
                <c:v>69.901165735159253</c:v>
              </c:pt>
              <c:pt idx="59">
                <c:v>73.822910077155356</c:v>
              </c:pt>
              <c:pt idx="60">
                <c:v>68.070451831575269</c:v>
              </c:pt>
              <c:pt idx="61">
                <c:v>68.744426752700065</c:v>
              </c:pt>
              <c:pt idx="62">
                <c:v>69.629853707507323</c:v>
              </c:pt>
              <c:pt idx="63">
                <c:v>73.852203517307942</c:v>
              </c:pt>
              <c:pt idx="64">
                <c:v>73.539838347443705</c:v>
              </c:pt>
              <c:pt idx="65">
                <c:v>70.853937721499847</c:v>
              </c:pt>
              <c:pt idx="66">
                <c:v>65.477151109842978</c:v>
              </c:pt>
              <c:pt idx="67">
                <c:v>68.821643983201767</c:v>
              </c:pt>
              <c:pt idx="68">
                <c:v>65.620693931259268</c:v>
              </c:pt>
              <c:pt idx="69">
                <c:v>65.358900621317446</c:v>
              </c:pt>
              <c:pt idx="70">
                <c:v>68.637799643249508</c:v>
              </c:pt>
              <c:pt idx="71">
                <c:v>68.543579220066491</c:v>
              </c:pt>
              <c:pt idx="72">
                <c:v>65.10302015355785</c:v>
              </c:pt>
              <c:pt idx="73">
                <c:v>66.707892811308895</c:v>
              </c:pt>
              <c:pt idx="74">
                <c:v>62.002257680507242</c:v>
              </c:pt>
              <c:pt idx="75">
                <c:v>68.583297019491468</c:v>
              </c:pt>
              <c:pt idx="76">
                <c:v>65.675439591222045</c:v>
              </c:pt>
              <c:pt idx="77">
                <c:v>68.625717207043152</c:v>
              </c:pt>
              <c:pt idx="78">
                <c:v>72.026153855010804</c:v>
              </c:pt>
              <c:pt idx="79">
                <c:v>67.106917495037905</c:v>
              </c:pt>
              <c:pt idx="80">
                <c:v>66.583060446884076</c:v>
              </c:pt>
              <c:pt idx="81">
                <c:v>64.71420376528215</c:v>
              </c:pt>
              <c:pt idx="82">
                <c:v>75.23947802557835</c:v>
              </c:pt>
              <c:pt idx="83">
                <c:v>67.611512561000225</c:v>
              </c:pt>
              <c:pt idx="84">
                <c:v>66.938212157889893</c:v>
              </c:pt>
              <c:pt idx="85">
                <c:v>71.257925419318241</c:v>
              </c:pt>
              <c:pt idx="86">
                <c:v>67.892389607622832</c:v>
              </c:pt>
              <c:pt idx="87">
                <c:v>68.145972560498848</c:v>
              </c:pt>
              <c:pt idx="88">
                <c:v>71.423548765510958</c:v>
              </c:pt>
              <c:pt idx="89">
                <c:v>64.371590327351228</c:v>
              </c:pt>
              <c:pt idx="90">
                <c:v>66.703993245902225</c:v>
              </c:pt>
              <c:pt idx="91">
                <c:v>76.764350546788066</c:v>
              </c:pt>
              <c:pt idx="92">
                <c:v>64.049602460993299</c:v>
              </c:pt>
              <c:pt idx="93">
                <c:v>62.872827901391503</c:v>
              </c:pt>
              <c:pt idx="94">
                <c:v>69.645679353926525</c:v>
              </c:pt>
              <c:pt idx="95">
                <c:v>67.831686251432657</c:v>
              </c:pt>
              <c:pt idx="96">
                <c:v>74.334321373591536</c:v>
              </c:pt>
              <c:pt idx="97">
                <c:v>69.365920328304014</c:v>
              </c:pt>
              <c:pt idx="98">
                <c:v>73.374459148036365</c:v>
              </c:pt>
              <c:pt idx="99">
                <c:v>64.97894466627524</c:v>
              </c:pt>
              <c:pt idx="100">
                <c:v>64.55442549982827</c:v>
              </c:pt>
              <c:pt idx="101">
                <c:v>70.222665765292476</c:v>
              </c:pt>
              <c:pt idx="102">
                <c:v>68.325561752041679</c:v>
              </c:pt>
              <c:pt idx="103">
                <c:v>71.869851683952362</c:v>
              </c:pt>
              <c:pt idx="104">
                <c:v>74.610446843711003</c:v>
              </c:pt>
              <c:pt idx="105">
                <c:v>70.925226820562031</c:v>
              </c:pt>
              <c:pt idx="106">
                <c:v>65.511481417691897</c:v>
              </c:pt>
              <c:pt idx="107">
                <c:v>70.124608181045417</c:v>
              </c:pt>
              <c:pt idx="108">
                <c:v>72.972381972795432</c:v>
              </c:pt>
              <c:pt idx="109">
                <c:v>67.699007601327494</c:v>
              </c:pt>
              <c:pt idx="110">
                <c:v>71.403148627653451</c:v>
              </c:pt>
              <c:pt idx="111">
                <c:v>70.324554741197659</c:v>
              </c:pt>
              <c:pt idx="112">
                <c:v>71.308857160458842</c:v>
              </c:pt>
              <c:pt idx="113">
                <c:v>70.385945091367006</c:v>
              </c:pt>
              <c:pt idx="114">
                <c:v>73.93785900282333</c:v>
              </c:pt>
              <c:pt idx="115">
                <c:v>74.130595779774623</c:v>
              </c:pt>
              <c:pt idx="116">
                <c:v>68.108980073452841</c:v>
              </c:pt>
              <c:pt idx="117">
                <c:v>75.243421539993278</c:v>
              </c:pt>
              <c:pt idx="118">
                <c:v>71.631658995773378</c:v>
              </c:pt>
              <c:pt idx="119">
                <c:v>65.342157842051137</c:v>
              </c:pt>
              <c:pt idx="120">
                <c:v>75.283854041605522</c:v>
              </c:pt>
              <c:pt idx="121">
                <c:v>62.194250343895327</c:v>
              </c:pt>
              <c:pt idx="122">
                <c:v>70.692398636327113</c:v>
              </c:pt>
              <c:pt idx="123">
                <c:v>69.832537328386323</c:v>
              </c:pt>
              <c:pt idx="124">
                <c:v>76.766159713585552</c:v>
              </c:pt>
              <c:pt idx="125">
                <c:v>72.218269535397511</c:v>
              </c:pt>
              <c:pt idx="126">
                <c:v>70.220740351606921</c:v>
              </c:pt>
              <c:pt idx="127">
                <c:v>68.004364755691412</c:v>
              </c:pt>
              <c:pt idx="128">
                <c:v>67.693709664874461</c:v>
              </c:pt>
              <c:pt idx="129">
                <c:v>58.524816254569409</c:v>
              </c:pt>
              <c:pt idx="130">
                <c:v>61.928463376395115</c:v>
              </c:pt>
              <c:pt idx="131">
                <c:v>68.344043148218205</c:v>
              </c:pt>
              <c:pt idx="132">
                <c:v>65.851545528242426</c:v>
              </c:pt>
              <c:pt idx="133">
                <c:v>63.26554077459727</c:v>
              </c:pt>
              <c:pt idx="134">
                <c:v>64.447435475774611</c:v>
              </c:pt>
              <c:pt idx="135">
                <c:v>63.228958040050841</c:v>
              </c:pt>
              <c:pt idx="136">
                <c:v>63.834056696938568</c:v>
              </c:pt>
              <c:pt idx="137">
                <c:v>66.050057934347322</c:v>
              </c:pt>
              <c:pt idx="138">
                <c:v>61.077564903938878</c:v>
              </c:pt>
              <c:pt idx="139">
                <c:v>60.272700044010151</c:v>
              </c:pt>
              <c:pt idx="140">
                <c:v>58.032997498437133</c:v>
              </c:pt>
              <c:pt idx="141">
                <c:v>65.613034062777999</c:v>
              </c:pt>
              <c:pt idx="142">
                <c:v>61.321288927861836</c:v>
              </c:pt>
              <c:pt idx="143">
                <c:v>62.538488021570139</c:v>
              </c:pt>
              <c:pt idx="144">
                <c:v>69.171506265426956</c:v>
              </c:pt>
              <c:pt idx="145">
                <c:v>66.621836193205979</c:v>
              </c:pt>
              <c:pt idx="146">
                <c:v>63.069528988683089</c:v>
              </c:pt>
              <c:pt idx="147">
                <c:v>64.228574127251989</c:v>
              </c:pt>
              <c:pt idx="148">
                <c:v>67.297255616003369</c:v>
              </c:pt>
              <c:pt idx="149">
                <c:v>68.879663669225266</c:v>
              </c:pt>
              <c:pt idx="150">
                <c:v>67.959501024632431</c:v>
              </c:pt>
              <c:pt idx="151">
                <c:v>64.162351335901661</c:v>
              </c:pt>
              <c:pt idx="152">
                <c:v>67.496937476463643</c:v>
              </c:pt>
              <c:pt idx="153">
                <c:v>65.472917233835361</c:v>
              </c:pt>
              <c:pt idx="154">
                <c:v>66.946769959731597</c:v>
              </c:pt>
              <c:pt idx="155">
                <c:v>68.660014000391371</c:v>
              </c:pt>
              <c:pt idx="156">
                <c:v>65.801693897396078</c:v>
              </c:pt>
              <c:pt idx="157">
                <c:v>66.716928822789583</c:v>
              </c:pt>
              <c:pt idx="158">
                <c:v>66.952717578988768</c:v>
              </c:pt>
              <c:pt idx="159">
                <c:v>64.887568876080721</c:v>
              </c:pt>
              <c:pt idx="160">
                <c:v>65.046484345328921</c:v>
              </c:pt>
              <c:pt idx="161">
                <c:v>68.074413185859925</c:v>
              </c:pt>
              <c:pt idx="162">
                <c:v>69.897359107073598</c:v>
              </c:pt>
              <c:pt idx="163">
                <c:v>70.795790664883313</c:v>
              </c:pt>
              <c:pt idx="164">
                <c:v>70.169856577879102</c:v>
              </c:pt>
              <c:pt idx="165">
                <c:v>71.010501322654008</c:v>
              </c:pt>
              <c:pt idx="166">
                <c:v>72.159216502573969</c:v>
              </c:pt>
              <c:pt idx="167">
                <c:v>76.992015467709294</c:v>
              </c:pt>
              <c:pt idx="168">
                <c:v>71.955953433802748</c:v>
              </c:pt>
              <c:pt idx="169">
                <c:v>72.686191509979125</c:v>
              </c:pt>
              <c:pt idx="170">
                <c:v>75.33497715286704</c:v>
              </c:pt>
              <c:pt idx="171">
                <c:v>68.757091267557684</c:v>
              </c:pt>
              <c:pt idx="172">
                <c:v>72.22216027196329</c:v>
              </c:pt>
              <c:pt idx="173">
                <c:v>73.835577913892351</c:v>
              </c:pt>
              <c:pt idx="174">
                <c:v>69.478534047044761</c:v>
              </c:pt>
              <c:pt idx="175">
                <c:v>66.342433518302599</c:v>
              </c:pt>
              <c:pt idx="176">
                <c:v>76.15470033184657</c:v>
              </c:pt>
              <c:pt idx="177">
                <c:v>72.080884507946053</c:v>
              </c:pt>
              <c:pt idx="178">
                <c:v>68.929888090836727</c:v>
              </c:pt>
              <c:pt idx="179">
                <c:v>64.052614497132382</c:v>
              </c:pt>
              <c:pt idx="180">
                <c:v>73.323114174245191</c:v>
              </c:pt>
              <c:pt idx="181">
                <c:v>77.079542590709963</c:v>
              </c:pt>
              <c:pt idx="182">
                <c:v>79.123600642333685</c:v>
              </c:pt>
              <c:pt idx="183">
                <c:v>71.006901810969978</c:v>
              </c:pt>
              <c:pt idx="184">
                <c:v>66.331962848537231</c:v>
              </c:pt>
              <c:pt idx="185">
                <c:v>66.606210462850086</c:v>
              </c:pt>
              <c:pt idx="186">
                <c:v>71.310954959570424</c:v>
              </c:pt>
              <c:pt idx="187">
                <c:v>72.80022805749546</c:v>
              </c:pt>
              <c:pt idx="188">
                <c:v>81.589633565886061</c:v>
              </c:pt>
              <c:pt idx="189">
                <c:v>80.868346551460817</c:v>
              </c:pt>
              <c:pt idx="190">
                <c:v>75.25723407253092</c:v>
              </c:pt>
              <c:pt idx="191">
                <c:v>70.248386511613404</c:v>
              </c:pt>
              <c:pt idx="192">
                <c:v>71.051000046714833</c:v>
              </c:pt>
              <c:pt idx="193">
                <c:v>80.319076340922422</c:v>
              </c:pt>
              <c:pt idx="194">
                <c:v>72.189227221701415</c:v>
              </c:pt>
              <c:pt idx="195">
                <c:v>74.427920765300414</c:v>
              </c:pt>
              <c:pt idx="196">
                <c:v>72.114270669438255</c:v>
              </c:pt>
              <c:pt idx="197">
                <c:v>78.308145459528717</c:v>
              </c:pt>
              <c:pt idx="198">
                <c:v>70.969297455669277</c:v>
              </c:pt>
              <c:pt idx="199">
                <c:v>70.005349168907514</c:v>
              </c:pt>
              <c:pt idx="200">
                <c:v>81.120699444469182</c:v>
              </c:pt>
              <c:pt idx="201">
                <c:v>80.921985889359178</c:v>
              </c:pt>
              <c:pt idx="202">
                <c:v>77.307127978467662</c:v>
              </c:pt>
              <c:pt idx="203">
                <c:v>80.347257872218535</c:v>
              </c:pt>
              <c:pt idx="204">
                <c:v>67.032473635166596</c:v>
              </c:pt>
              <c:pt idx="205">
                <c:v>74.396648456315688</c:v>
              </c:pt>
              <c:pt idx="206">
                <c:v>69.148186447446321</c:v>
              </c:pt>
              <c:pt idx="207">
                <c:v>75.572003188208754</c:v>
              </c:pt>
              <c:pt idx="208">
                <c:v>75.964080184641972</c:v>
              </c:pt>
              <c:pt idx="209">
                <c:v>76.772674572448977</c:v>
              </c:pt>
              <c:pt idx="210">
                <c:v>70.94799036986393</c:v>
              </c:pt>
              <c:pt idx="211">
                <c:v>73.440973997280395</c:v>
              </c:pt>
              <c:pt idx="212">
                <c:v>77.225199591206106</c:v>
              </c:pt>
              <c:pt idx="213">
                <c:v>70.920494158685216</c:v>
              </c:pt>
              <c:pt idx="214">
                <c:v>78.678709518501591</c:v>
              </c:pt>
              <c:pt idx="215">
                <c:v>80.678239293818464</c:v>
              </c:pt>
              <c:pt idx="216">
                <c:v>77.022343376120588</c:v>
              </c:pt>
              <c:pt idx="217">
                <c:v>74.463024184483444</c:v>
              </c:pt>
              <c:pt idx="218">
                <c:v>72.293006016644568</c:v>
              </c:pt>
              <c:pt idx="219">
                <c:v>67.880961215981628</c:v>
              </c:pt>
              <c:pt idx="220">
                <c:v>69.532774465793722</c:v>
              </c:pt>
              <c:pt idx="221">
                <c:v>76.875287818419778</c:v>
              </c:pt>
              <c:pt idx="222">
                <c:v>75.691450319565348</c:v>
              </c:pt>
              <c:pt idx="223">
                <c:v>73.672351219147316</c:v>
              </c:pt>
              <c:pt idx="224">
                <c:v>68.841716821766141</c:v>
              </c:pt>
              <c:pt idx="225">
                <c:v>73.314527815316055</c:v>
              </c:pt>
              <c:pt idx="226">
                <c:v>73.982676716083731</c:v>
              </c:pt>
              <c:pt idx="227">
                <c:v>75.080019815486708</c:v>
              </c:pt>
              <c:pt idx="228">
                <c:v>72.570801426674834</c:v>
              </c:pt>
              <c:pt idx="229">
                <c:v>73.692184281608604</c:v>
              </c:pt>
              <c:pt idx="230">
                <c:v>69.410925425190712</c:v>
              </c:pt>
              <c:pt idx="231">
                <c:v>75.290385747353284</c:v>
              </c:pt>
              <c:pt idx="232">
                <c:v>74.325978356649969</c:v>
              </c:pt>
              <c:pt idx="233">
                <c:v>77.691920424626588</c:v>
              </c:pt>
              <c:pt idx="234">
                <c:v>76.488330647417499</c:v>
              </c:pt>
              <c:pt idx="235">
                <c:v>72.674552796206271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60128"/>
        <c:axId val="192162048"/>
      </c:scatterChart>
      <c:valAx>
        <c:axId val="192160128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62048"/>
        <c:crosses val="autoZero"/>
        <c:crossBetween val="midCat"/>
      </c:valAx>
      <c:valAx>
        <c:axId val="192162048"/>
        <c:scaling>
          <c:orientation val="minMax"/>
          <c:max val="100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601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Au CG ppm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Lit>
              <c:formatCode>General</c:formatCode>
              <c:ptCount val="236"/>
              <c:pt idx="0">
                <c:v>35.456037088479803</c:v>
              </c:pt>
              <c:pt idx="1">
                <c:v>42.144084073703603</c:v>
              </c:pt>
              <c:pt idx="2">
                <c:v>46.250581655687917</c:v>
              </c:pt>
              <c:pt idx="3">
                <c:v>46.594086934508738</c:v>
              </c:pt>
              <c:pt idx="4">
                <c:v>48.050692147619621</c:v>
              </c:pt>
              <c:pt idx="5">
                <c:v>43.941949866153038</c:v>
              </c:pt>
              <c:pt idx="6">
                <c:v>48.329789367913783</c:v>
              </c:pt>
              <c:pt idx="7">
                <c:v>52.647989238610073</c:v>
              </c:pt>
              <c:pt idx="8">
                <c:v>50.446644238709297</c:v>
              </c:pt>
              <c:pt idx="9">
                <c:v>41.722109469645233</c:v>
              </c:pt>
              <c:pt idx="10">
                <c:v>43.176413631373009</c:v>
              </c:pt>
              <c:pt idx="11">
                <c:v>46.453623684261053</c:v>
              </c:pt>
              <c:pt idx="12">
                <c:v>48.14385233764996</c:v>
              </c:pt>
              <c:pt idx="13">
                <c:v>48.901397175179113</c:v>
              </c:pt>
              <c:pt idx="14">
                <c:v>45.750598392247348</c:v>
              </c:pt>
              <c:pt idx="15">
                <c:v>52.166220981996993</c:v>
              </c:pt>
              <c:pt idx="16">
                <c:v>47.21383801489759</c:v>
              </c:pt>
              <c:pt idx="17">
                <c:v>55.385072261903183</c:v>
              </c:pt>
              <c:pt idx="18">
                <c:v>62.662934160091361</c:v>
              </c:pt>
              <c:pt idx="19">
                <c:v>49.092724287243378</c:v>
              </c:pt>
              <c:pt idx="20">
                <c:v>69.707574433980852</c:v>
              </c:pt>
              <c:pt idx="21">
                <c:v>40.986740670520092</c:v>
              </c:pt>
              <c:pt idx="22">
                <c:v>57.581362900132717</c:v>
              </c:pt>
              <c:pt idx="23">
                <c:v>69.66144315841332</c:v>
              </c:pt>
              <c:pt idx="24">
                <c:v>46.077625352993422</c:v>
              </c:pt>
              <c:pt idx="25">
                <c:v>51.55779288323901</c:v>
              </c:pt>
              <c:pt idx="26">
                <c:v>46.078760925168382</c:v>
              </c:pt>
              <c:pt idx="27">
                <c:v>47.071777031030102</c:v>
              </c:pt>
              <c:pt idx="28">
                <c:v>51.372475233959499</c:v>
              </c:pt>
              <c:pt idx="29">
                <c:v>41.200230623224847</c:v>
              </c:pt>
              <c:pt idx="30">
                <c:v>49.423741166678063</c:v>
              </c:pt>
              <c:pt idx="31">
                <c:v>43.197984439070183</c:v>
              </c:pt>
              <c:pt idx="32">
                <c:v>60.090955524289377</c:v>
              </c:pt>
              <c:pt idx="33">
                <c:v>51.202194538904862</c:v>
              </c:pt>
              <c:pt idx="34">
                <c:v>57.665848390837994</c:v>
              </c:pt>
              <c:pt idx="35">
                <c:v>55.318828760011108</c:v>
              </c:pt>
              <c:pt idx="36">
                <c:v>48.096806952956712</c:v>
              </c:pt>
              <c:pt idx="37">
                <c:v>57.791864689547879</c:v>
              </c:pt>
              <c:pt idx="38">
                <c:v>56.767323538001413</c:v>
              </c:pt>
              <c:pt idx="39">
                <c:v>70.526461834481353</c:v>
              </c:pt>
              <c:pt idx="40">
                <c:v>60.755126179753198</c:v>
              </c:pt>
              <c:pt idx="41">
                <c:v>54.463371752936332</c:v>
              </c:pt>
              <c:pt idx="42">
                <c:v>53.879797510395441</c:v>
              </c:pt>
              <c:pt idx="43">
                <c:v>53.249155638235443</c:v>
              </c:pt>
              <c:pt idx="44">
                <c:v>54.587449932157057</c:v>
              </c:pt>
              <c:pt idx="45">
                <c:v>50.81792525143468</c:v>
              </c:pt>
              <c:pt idx="46">
                <c:v>55.430794316987772</c:v>
              </c:pt>
              <c:pt idx="47">
                <c:v>52.66925350726013</c:v>
              </c:pt>
              <c:pt idx="48">
                <c:v>62.198002347495191</c:v>
              </c:pt>
              <c:pt idx="49">
                <c:v>69.802445712242275</c:v>
              </c:pt>
              <c:pt idx="50">
                <c:v>51.872406535176587</c:v>
              </c:pt>
              <c:pt idx="51">
                <c:v>49.011562622137163</c:v>
              </c:pt>
              <c:pt idx="52">
                <c:v>50.906333368307791</c:v>
              </c:pt>
              <c:pt idx="53">
                <c:v>55.435308621105577</c:v>
              </c:pt>
              <c:pt idx="54">
                <c:v>65.108395366469693</c:v>
              </c:pt>
              <c:pt idx="55">
                <c:v>58.622026297310292</c:v>
              </c:pt>
              <c:pt idx="56">
                <c:v>46.254788595240768</c:v>
              </c:pt>
              <c:pt idx="57">
                <c:v>50.243401279152273</c:v>
              </c:pt>
              <c:pt idx="58">
                <c:v>53.246213088069233</c:v>
              </c:pt>
              <c:pt idx="59">
                <c:v>58.703550066189102</c:v>
              </c:pt>
              <c:pt idx="60">
                <c:v>48.375885693192799</c:v>
              </c:pt>
              <c:pt idx="61">
                <c:v>49.496377117382401</c:v>
              </c:pt>
              <c:pt idx="62">
                <c:v>50.374235449494329</c:v>
              </c:pt>
              <c:pt idx="63">
                <c:v>59.068080000219773</c:v>
              </c:pt>
              <c:pt idx="64">
                <c:v>53.666597948261462</c:v>
              </c:pt>
              <c:pt idx="65">
                <c:v>50.59394261591482</c:v>
              </c:pt>
              <c:pt idx="66">
                <c:v>52.470675810332651</c:v>
              </c:pt>
              <c:pt idx="67">
                <c:v>53.34029646667787</c:v>
              </c:pt>
              <c:pt idx="68">
                <c:v>48.132746626796461</c:v>
              </c:pt>
              <c:pt idx="69">
                <c:v>41.32989635737011</c:v>
              </c:pt>
              <c:pt idx="70">
                <c:v>48.902464579271012</c:v>
              </c:pt>
              <c:pt idx="71">
                <c:v>52.94719768779418</c:v>
              </c:pt>
              <c:pt idx="72">
                <c:v>53.068938548125161</c:v>
              </c:pt>
              <c:pt idx="73">
                <c:v>45.026066726526587</c:v>
              </c:pt>
              <c:pt idx="74">
                <c:v>36.646999464095991</c:v>
              </c:pt>
              <c:pt idx="75">
                <c:v>48.271319621577469</c:v>
              </c:pt>
              <c:pt idx="76">
                <c:v>46.572336441119397</c:v>
              </c:pt>
              <c:pt idx="77">
                <c:v>50.490099752312652</c:v>
              </c:pt>
              <c:pt idx="78">
                <c:v>50.151349586495883</c:v>
              </c:pt>
              <c:pt idx="79">
                <c:v>51.660426926364387</c:v>
              </c:pt>
              <c:pt idx="80">
                <c:v>41.291856115919998</c:v>
              </c:pt>
              <c:pt idx="81">
                <c:v>41.997200057984287</c:v>
              </c:pt>
              <c:pt idx="82">
                <c:v>55.72690939078992</c:v>
              </c:pt>
              <c:pt idx="83">
                <c:v>46.777329180813602</c:v>
              </c:pt>
              <c:pt idx="84">
                <c:v>43.788423069282914</c:v>
              </c:pt>
              <c:pt idx="85">
                <c:v>44.818825038548773</c:v>
              </c:pt>
              <c:pt idx="86">
                <c:v>47.59698744014667</c:v>
              </c:pt>
              <c:pt idx="87">
                <c:v>45.382490001776418</c:v>
              </c:pt>
              <c:pt idx="88">
                <c:v>52.916981594003232</c:v>
              </c:pt>
              <c:pt idx="89">
                <c:v>42.567688008771633</c:v>
              </c:pt>
              <c:pt idx="90">
                <c:v>56.047883891880048</c:v>
              </c:pt>
              <c:pt idx="91">
                <c:v>62.00701935048302</c:v>
              </c:pt>
              <c:pt idx="92">
                <c:v>42.366036877220267</c:v>
              </c:pt>
              <c:pt idx="93">
                <c:v>40.731068861597073</c:v>
              </c:pt>
              <c:pt idx="94">
                <c:v>55.094611357558968</c:v>
              </c:pt>
              <c:pt idx="95">
                <c:v>50.141719434828232</c:v>
              </c:pt>
              <c:pt idx="96">
                <c:v>53.670169442354492</c:v>
              </c:pt>
              <c:pt idx="97">
                <c:v>54.860777471352478</c:v>
              </c:pt>
              <c:pt idx="98">
                <c:v>57.385596536583812</c:v>
              </c:pt>
              <c:pt idx="99">
                <c:v>51.42636797157239</c:v>
              </c:pt>
              <c:pt idx="100">
                <c:v>49.237969927497552</c:v>
              </c:pt>
              <c:pt idx="101">
                <c:v>51.943927886064493</c:v>
              </c:pt>
              <c:pt idx="102">
                <c:v>44.536898911737893</c:v>
              </c:pt>
              <c:pt idx="103">
                <c:v>53.206429275373267</c:v>
              </c:pt>
              <c:pt idx="104">
                <c:v>46.482137857543407</c:v>
              </c:pt>
              <c:pt idx="105">
                <c:v>46.567975510498847</c:v>
              </c:pt>
              <c:pt idx="106">
                <c:v>38.842351480012717</c:v>
              </c:pt>
              <c:pt idx="107">
                <c:v>40.688556395143792</c:v>
              </c:pt>
              <c:pt idx="108">
                <c:v>56.749496067267543</c:v>
              </c:pt>
              <c:pt idx="109">
                <c:v>51.199253658415387</c:v>
              </c:pt>
              <c:pt idx="110">
                <c:v>52.721511083312272</c:v>
              </c:pt>
              <c:pt idx="111">
                <c:v>47.507664543033748</c:v>
              </c:pt>
              <c:pt idx="112">
                <c:v>56.52802558999371</c:v>
              </c:pt>
              <c:pt idx="113">
                <c:v>51.665909487360942</c:v>
              </c:pt>
              <c:pt idx="114">
                <c:v>51.02582988498559</c:v>
              </c:pt>
              <c:pt idx="115">
                <c:v>41.456459828190042</c:v>
              </c:pt>
              <c:pt idx="116">
                <c:v>50.312469534941968</c:v>
              </c:pt>
              <c:pt idx="117">
                <c:v>58.888725856152057</c:v>
              </c:pt>
              <c:pt idx="118">
                <c:v>39.428180122225108</c:v>
              </c:pt>
              <c:pt idx="119">
                <c:v>45.386725439183202</c:v>
              </c:pt>
              <c:pt idx="120">
                <c:v>48.510606587227898</c:v>
              </c:pt>
              <c:pt idx="121">
                <c:v>46.348687021304613</c:v>
              </c:pt>
              <c:pt idx="122">
                <c:v>51.781026399515497</c:v>
              </c:pt>
              <c:pt idx="123">
                <c:v>54.112101539287593</c:v>
              </c:pt>
              <c:pt idx="124">
                <c:v>66.714396905214372</c:v>
              </c:pt>
              <c:pt idx="125">
                <c:v>41.210264795791822</c:v>
              </c:pt>
              <c:pt idx="126">
                <c:v>40.44030952900146</c:v>
              </c:pt>
              <c:pt idx="127">
                <c:v>58.777862479473669</c:v>
              </c:pt>
              <c:pt idx="128">
                <c:v>41.225548447260529</c:v>
              </c:pt>
              <c:pt idx="129">
                <c:v>40.873699733661567</c:v>
              </c:pt>
              <c:pt idx="130">
                <c:v>43.542515670980947</c:v>
              </c:pt>
              <c:pt idx="131">
                <c:v>50.472349356677931</c:v>
              </c:pt>
              <c:pt idx="132">
                <c:v>39.971975414352599</c:v>
              </c:pt>
              <c:pt idx="133">
                <c:v>36.173020598973601</c:v>
              </c:pt>
              <c:pt idx="134">
                <c:v>49.144444466780413</c:v>
              </c:pt>
              <c:pt idx="135">
                <c:v>40.72445749817097</c:v>
              </c:pt>
              <c:pt idx="136">
                <c:v>47.858547979613817</c:v>
              </c:pt>
              <c:pt idx="137">
                <c:v>51.84521026270189</c:v>
              </c:pt>
              <c:pt idx="138">
                <c:v>44.13487991682517</c:v>
              </c:pt>
              <c:pt idx="139">
                <c:v>40.048188238256373</c:v>
              </c:pt>
              <c:pt idx="140">
                <c:v>35.634805875020817</c:v>
              </c:pt>
              <c:pt idx="141">
                <c:v>48.897167209780633</c:v>
              </c:pt>
              <c:pt idx="142">
                <c:v>55.316209879775201</c:v>
              </c:pt>
              <c:pt idx="143">
                <c:v>55.323524014795566</c:v>
              </c:pt>
              <c:pt idx="144">
                <c:v>55.947907751015222</c:v>
              </c:pt>
              <c:pt idx="145">
                <c:v>42.728747967406427</c:v>
              </c:pt>
              <c:pt idx="146">
                <c:v>35.071636586045877</c:v>
              </c:pt>
              <c:pt idx="147">
                <c:v>42.650467258069718</c:v>
              </c:pt>
              <c:pt idx="148">
                <c:v>42.436427099630819</c:v>
              </c:pt>
              <c:pt idx="149">
                <c:v>45.401178172808173</c:v>
              </c:pt>
              <c:pt idx="150">
                <c:v>50.319239805921143</c:v>
              </c:pt>
              <c:pt idx="151">
                <c:v>51.070990147129542</c:v>
              </c:pt>
              <c:pt idx="152">
                <c:v>37.259275890720147</c:v>
              </c:pt>
              <c:pt idx="153">
                <c:v>39.139566782761293</c:v>
              </c:pt>
              <c:pt idx="154">
                <c:v>46.141492323237102</c:v>
              </c:pt>
              <c:pt idx="155">
                <c:v>46.222460355672567</c:v>
              </c:pt>
              <c:pt idx="156">
                <c:v>51.339628716066102</c:v>
              </c:pt>
              <c:pt idx="157">
                <c:v>51.282888883557867</c:v>
              </c:pt>
              <c:pt idx="158">
                <c:v>45.566665649414162</c:v>
              </c:pt>
              <c:pt idx="159">
                <c:v>47.37820755939461</c:v>
              </c:pt>
              <c:pt idx="160">
                <c:v>51.438629527056328</c:v>
              </c:pt>
              <c:pt idx="161">
                <c:v>56.281736115989197</c:v>
              </c:pt>
              <c:pt idx="162">
                <c:v>56.716548208792268</c:v>
              </c:pt>
              <c:pt idx="163">
                <c:v>47.483161719837362</c:v>
              </c:pt>
              <c:pt idx="164">
                <c:v>39.392560956846879</c:v>
              </c:pt>
              <c:pt idx="165">
                <c:v>51.640263917736277</c:v>
              </c:pt>
              <c:pt idx="166">
                <c:v>54.255278670027167</c:v>
              </c:pt>
              <c:pt idx="167">
                <c:v>59.272297427966301</c:v>
              </c:pt>
              <c:pt idx="168">
                <c:v>44.38694846496977</c:v>
              </c:pt>
              <c:pt idx="169">
                <c:v>55.279845773665507</c:v>
              </c:pt>
              <c:pt idx="170">
                <c:v>46.299073779925742</c:v>
              </c:pt>
              <c:pt idx="171">
                <c:v>44.952451868239578</c:v>
              </c:pt>
              <c:pt idx="172">
                <c:v>44.572226227530557</c:v>
              </c:pt>
              <c:pt idx="173">
                <c:v>57.049676724431727</c:v>
              </c:pt>
              <c:pt idx="174">
                <c:v>38.238658290393062</c:v>
              </c:pt>
              <c:pt idx="175">
                <c:v>46.375797677157792</c:v>
              </c:pt>
              <c:pt idx="176">
                <c:v>62.221538094192717</c:v>
              </c:pt>
              <c:pt idx="177">
                <c:v>49.207645349380307</c:v>
              </c:pt>
              <c:pt idx="178">
                <c:v>60.049975502028573</c:v>
              </c:pt>
              <c:pt idx="179">
                <c:v>40.995059763590611</c:v>
              </c:pt>
              <c:pt idx="180">
                <c:v>75.263454464384722</c:v>
              </c:pt>
              <c:pt idx="181">
                <c:v>62.487748173525389</c:v>
              </c:pt>
              <c:pt idx="182">
                <c:v>57.618408736437857</c:v>
              </c:pt>
              <c:pt idx="183">
                <c:v>96.242964299064312</c:v>
              </c:pt>
              <c:pt idx="184">
                <c:v>49.253024943524238</c:v>
              </c:pt>
              <c:pt idx="185">
                <c:v>44.931437528827473</c:v>
              </c:pt>
              <c:pt idx="186">
                <c:v>54.516943957717082</c:v>
              </c:pt>
              <c:pt idx="187">
                <c:v>80.355524712390206</c:v>
              </c:pt>
              <c:pt idx="188">
                <c:v>154.16175083392829</c:v>
              </c:pt>
              <c:pt idx="189">
                <c:v>86.078569569907515</c:v>
              </c:pt>
              <c:pt idx="190">
                <c:v>73.949106159549785</c:v>
              </c:pt>
              <c:pt idx="191">
                <c:v>52.487513905081492</c:v>
              </c:pt>
              <c:pt idx="192">
                <c:v>51.16115773862051</c:v>
              </c:pt>
              <c:pt idx="193">
                <c:v>96.567013712433535</c:v>
              </c:pt>
              <c:pt idx="194">
                <c:v>71.098365748337599</c:v>
              </c:pt>
              <c:pt idx="195">
                <c:v>68.475279533617297</c:v>
              </c:pt>
              <c:pt idx="196">
                <c:v>67.023191029575969</c:v>
              </c:pt>
              <c:pt idx="197">
                <c:v>106.3973948051532</c:v>
              </c:pt>
              <c:pt idx="198">
                <c:v>45.923782269302571</c:v>
              </c:pt>
              <c:pt idx="199">
                <c:v>44.529084601421019</c:v>
              </c:pt>
              <c:pt idx="200">
                <c:v>54.212530254475148</c:v>
              </c:pt>
              <c:pt idx="201">
                <c:v>61.253990668984557</c:v>
              </c:pt>
              <c:pt idx="202">
                <c:v>59.867416610799523</c:v>
              </c:pt>
              <c:pt idx="203">
                <c:v>47.741048509241807</c:v>
              </c:pt>
              <c:pt idx="204">
                <c:v>48.482128553363339</c:v>
              </c:pt>
              <c:pt idx="205">
                <c:v>56.10238664342792</c:v>
              </c:pt>
              <c:pt idx="206">
                <c:v>50.412095928027732</c:v>
              </c:pt>
              <c:pt idx="207">
                <c:v>65.603906679972908</c:v>
              </c:pt>
              <c:pt idx="208">
                <c:v>52.734004182273502</c:v>
              </c:pt>
              <c:pt idx="209">
                <c:v>72.558729822231527</c:v>
              </c:pt>
              <c:pt idx="210">
                <c:v>48.02054116212495</c:v>
              </c:pt>
              <c:pt idx="211">
                <c:v>59.106876163721253</c:v>
              </c:pt>
              <c:pt idx="212">
                <c:v>76.475672737032667</c:v>
              </c:pt>
              <c:pt idx="213">
                <c:v>55.85787625275718</c:v>
              </c:pt>
              <c:pt idx="214">
                <c:v>65.434971660077679</c:v>
              </c:pt>
              <c:pt idx="215">
                <c:v>54.30146726199758</c:v>
              </c:pt>
              <c:pt idx="216">
                <c:v>59.085523275520629</c:v>
              </c:pt>
              <c:pt idx="217">
                <c:v>54.244790462939001</c:v>
              </c:pt>
              <c:pt idx="218">
                <c:v>47.991113942938988</c:v>
              </c:pt>
              <c:pt idx="219">
                <c:v>50.465257966709792</c:v>
              </c:pt>
              <c:pt idx="220">
                <c:v>53.681978990838942</c:v>
              </c:pt>
              <c:pt idx="221">
                <c:v>69.500175940616558</c:v>
              </c:pt>
              <c:pt idx="222">
                <c:v>51.653600871806752</c:v>
              </c:pt>
              <c:pt idx="223">
                <c:v>54.834493437918482</c:v>
              </c:pt>
              <c:pt idx="224">
                <c:v>45.805145908340393</c:v>
              </c:pt>
              <c:pt idx="225">
                <c:v>51.224704080874503</c:v>
              </c:pt>
              <c:pt idx="226">
                <c:v>52.782132139847867</c:v>
              </c:pt>
              <c:pt idx="227">
                <c:v>66.33668913335228</c:v>
              </c:pt>
              <c:pt idx="228">
                <c:v>51.481516389783764</c:v>
              </c:pt>
              <c:pt idx="229">
                <c:v>66.914826262724375</c:v>
              </c:pt>
              <c:pt idx="230">
                <c:v>75.569197223010931</c:v>
              </c:pt>
              <c:pt idx="231">
                <c:v>54.445298659906022</c:v>
              </c:pt>
              <c:pt idx="232">
                <c:v>58.542738786722687</c:v>
              </c:pt>
              <c:pt idx="233">
                <c:v>80.476850973860181</c:v>
              </c:pt>
              <c:pt idx="234">
                <c:v>66.948374433455612</c:v>
              </c:pt>
              <c:pt idx="235">
                <c:v>45.609905043389269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8048"/>
        <c:axId val="192184320"/>
      </c:scatterChart>
      <c:valAx>
        <c:axId val="192178048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84320"/>
        <c:crosses val="autoZero"/>
        <c:crossBetween val="midCat"/>
      </c:valAx>
      <c:valAx>
        <c:axId val="192184320"/>
        <c:scaling>
          <c:orientation val="minMax"/>
          <c:max val="16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780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47089542755581"/>
          <c:y val="8.1632769270409966E-2"/>
          <c:w val="0.7789674878973929"/>
          <c:h val="0.661808522299395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'Ex.8.4'!$D$1</c:f>
              <c:strCache>
                <c:ptCount val="1"/>
                <c:pt idx="0">
                  <c:v>Rec new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'Ex.8.4'!$C$2:$C$165</c:f>
              <c:numCache>
                <c:formatCode>0.00</c:formatCode>
                <c:ptCount val="164"/>
                <c:pt idx="0">
                  <c:v>1.0820443694816011</c:v>
                </c:pt>
                <c:pt idx="1">
                  <c:v>1.2380869206565399</c:v>
                </c:pt>
                <c:pt idx="2">
                  <c:v>1.463495568444712</c:v>
                </c:pt>
                <c:pt idx="3">
                  <c:v>1.188892442484748</c:v>
                </c:pt>
                <c:pt idx="4">
                  <c:v>1.0984049552036701</c:v>
                </c:pt>
                <c:pt idx="5">
                  <c:v>1.2885942487646409</c:v>
                </c:pt>
                <c:pt idx="6">
                  <c:v>1.2466414113637241</c:v>
                </c:pt>
                <c:pt idx="7">
                  <c:v>1.143590792554829</c:v>
                </c:pt>
                <c:pt idx="8">
                  <c:v>1.1508666183883891</c:v>
                </c:pt>
                <c:pt idx="9">
                  <c:v>1.666727076572786</c:v>
                </c:pt>
                <c:pt idx="10">
                  <c:v>1.138771062484818</c:v>
                </c:pt>
                <c:pt idx="11">
                  <c:v>1.203686196081351</c:v>
                </c:pt>
                <c:pt idx="12">
                  <c:v>1.298335183882245</c:v>
                </c:pt>
                <c:pt idx="13">
                  <c:v>1.5152447309546779</c:v>
                </c:pt>
                <c:pt idx="14">
                  <c:v>1.2528808294425859</c:v>
                </c:pt>
                <c:pt idx="15">
                  <c:v>1.34522074239666</c:v>
                </c:pt>
                <c:pt idx="16">
                  <c:v>1.114403598163179</c:v>
                </c:pt>
                <c:pt idx="17">
                  <c:v>1.342774740333613</c:v>
                </c:pt>
                <c:pt idx="18">
                  <c:v>1.5263754423283851</c:v>
                </c:pt>
                <c:pt idx="19">
                  <c:v>0.95828118421477382</c:v>
                </c:pt>
                <c:pt idx="20">
                  <c:v>1.297183217681702</c:v>
                </c:pt>
                <c:pt idx="21">
                  <c:v>1.2316516491505689</c:v>
                </c:pt>
                <c:pt idx="22">
                  <c:v>1.190894877380436</c:v>
                </c:pt>
                <c:pt idx="23">
                  <c:v>1.274942816084236</c:v>
                </c:pt>
                <c:pt idx="24">
                  <c:v>1.3504497226449419</c:v>
                </c:pt>
                <c:pt idx="25">
                  <c:v>1.419879124999339</c:v>
                </c:pt>
                <c:pt idx="26">
                  <c:v>1.0303950748362769</c:v>
                </c:pt>
                <c:pt idx="27">
                  <c:v>1.0037524842426491</c:v>
                </c:pt>
                <c:pt idx="28">
                  <c:v>1.3389111543071739</c:v>
                </c:pt>
                <c:pt idx="29">
                  <c:v>1.0003526140921251</c:v>
                </c:pt>
                <c:pt idx="30">
                  <c:v>0.86175311717348058</c:v>
                </c:pt>
                <c:pt idx="31">
                  <c:v>0.92694058703904303</c:v>
                </c:pt>
                <c:pt idx="32">
                  <c:v>1.3206025611709189</c:v>
                </c:pt>
                <c:pt idx="33">
                  <c:v>1.1539768405754891</c:v>
                </c:pt>
                <c:pt idx="34">
                  <c:v>0.96022045224195285</c:v>
                </c:pt>
                <c:pt idx="35">
                  <c:v>1.269597086942083</c:v>
                </c:pt>
                <c:pt idx="36">
                  <c:v>1.0859261072603921</c:v>
                </c:pt>
                <c:pt idx="37">
                  <c:v>1.2585432568467989</c:v>
                </c:pt>
                <c:pt idx="38">
                  <c:v>1.4285656738923631</c:v>
                </c:pt>
                <c:pt idx="39">
                  <c:v>1.099040955344972</c:v>
                </c:pt>
                <c:pt idx="40">
                  <c:v>1.0809342294830779</c:v>
                </c:pt>
                <c:pt idx="41">
                  <c:v>0.86952809460296265</c:v>
                </c:pt>
                <c:pt idx="42">
                  <c:v>1.3931929112242301</c:v>
                </c:pt>
                <c:pt idx="43">
                  <c:v>1.1964638502089029</c:v>
                </c:pt>
                <c:pt idx="44">
                  <c:v>1.2897245276284159</c:v>
                </c:pt>
                <c:pt idx="45">
                  <c:v>1.6617449047731421</c:v>
                </c:pt>
                <c:pt idx="46">
                  <c:v>1.1247547435549641</c:v>
                </c:pt>
                <c:pt idx="47">
                  <c:v>1.0751617359564609</c:v>
                </c:pt>
                <c:pt idx="48">
                  <c:v>1.0589248760228029</c:v>
                </c:pt>
                <c:pt idx="49">
                  <c:v>1.3418594669316679</c:v>
                </c:pt>
                <c:pt idx="50">
                  <c:v>1.4376292217508611</c:v>
                </c:pt>
                <c:pt idx="51">
                  <c:v>1.1586494007824939</c:v>
                </c:pt>
                <c:pt idx="52">
                  <c:v>1.293621652277025</c:v>
                </c:pt>
                <c:pt idx="53">
                  <c:v>0.90914911600207016</c:v>
                </c:pt>
                <c:pt idx="54">
                  <c:v>0.91470263218896608</c:v>
                </c:pt>
                <c:pt idx="55">
                  <c:v>1.1351089300319961</c:v>
                </c:pt>
                <c:pt idx="56">
                  <c:v>1.015228373295384</c:v>
                </c:pt>
                <c:pt idx="57">
                  <c:v>1.221770679921294</c:v>
                </c:pt>
                <c:pt idx="58">
                  <c:v>1.172805061942505</c:v>
                </c:pt>
                <c:pt idx="59">
                  <c:v>1.164962539583851</c:v>
                </c:pt>
                <c:pt idx="60">
                  <c:v>1.2590728358134391</c:v>
                </c:pt>
                <c:pt idx="61">
                  <c:v>1.0842315280287651</c:v>
                </c:pt>
                <c:pt idx="62">
                  <c:v>0.91110017944513966</c:v>
                </c:pt>
                <c:pt idx="63">
                  <c:v>1.3765268502390959</c:v>
                </c:pt>
                <c:pt idx="64">
                  <c:v>0.79296757932793649</c:v>
                </c:pt>
                <c:pt idx="65">
                  <c:v>0.78169346849623633</c:v>
                </c:pt>
                <c:pt idx="66">
                  <c:v>0.89331905939629463</c:v>
                </c:pt>
                <c:pt idx="67">
                  <c:v>0.91784048801026541</c:v>
                </c:pt>
                <c:pt idx="68">
                  <c:v>1.082829573932478</c:v>
                </c:pt>
                <c:pt idx="69">
                  <c:v>0.77000513821635819</c:v>
                </c:pt>
                <c:pt idx="70">
                  <c:v>1.0008555377048449</c:v>
                </c:pt>
                <c:pt idx="71">
                  <c:v>1.0008829528608421</c:v>
                </c:pt>
                <c:pt idx="72">
                  <c:v>0.84334359351435217</c:v>
                </c:pt>
                <c:pt idx="73">
                  <c:v>1.002931977568758</c:v>
                </c:pt>
                <c:pt idx="74">
                  <c:v>1.137763978283771</c:v>
                </c:pt>
                <c:pt idx="75">
                  <c:v>0.8682270593130812</c:v>
                </c:pt>
                <c:pt idx="76">
                  <c:v>0.93890221070406432</c:v>
                </c:pt>
                <c:pt idx="77">
                  <c:v>1.385156229861864</c:v>
                </c:pt>
                <c:pt idx="78">
                  <c:v>0.87268422465626194</c:v>
                </c:pt>
                <c:pt idx="79">
                  <c:v>0.90752892594126378</c:v>
                </c:pt>
                <c:pt idx="80">
                  <c:v>0.63677530566640994</c:v>
                </c:pt>
                <c:pt idx="81">
                  <c:v>1.2198162456031321</c:v>
                </c:pt>
                <c:pt idx="82">
                  <c:v>1.0703957875909009</c:v>
                </c:pt>
                <c:pt idx="83">
                  <c:v>1.192341098153141</c:v>
                </c:pt>
                <c:pt idx="84">
                  <c:v>1.6649727528876781</c:v>
                </c:pt>
                <c:pt idx="85">
                  <c:v>0.93936927781257051</c:v>
                </c:pt>
                <c:pt idx="86">
                  <c:v>0.87549987951346231</c:v>
                </c:pt>
                <c:pt idx="87">
                  <c:v>1.214100235756236</c:v>
                </c:pt>
                <c:pt idx="88">
                  <c:v>1.62043374945342</c:v>
                </c:pt>
                <c:pt idx="90">
                  <c:v>1.7825492843439981</c:v>
                </c:pt>
                <c:pt idx="91">
                  <c:v>1.5418281818412809</c:v>
                </c:pt>
                <c:pt idx="92">
                  <c:v>1.14949127642205</c:v>
                </c:pt>
                <c:pt idx="93">
                  <c:v>0.95755323898947176</c:v>
                </c:pt>
                <c:pt idx="94">
                  <c:v>1.950909861145306</c:v>
                </c:pt>
                <c:pt idx="95">
                  <c:v>1.4940345445717049</c:v>
                </c:pt>
                <c:pt idx="96">
                  <c:v>1.192626929210082</c:v>
                </c:pt>
                <c:pt idx="97">
                  <c:v>1.231400757731453</c:v>
                </c:pt>
                <c:pt idx="98">
                  <c:v>1.983586199833268</c:v>
                </c:pt>
                <c:pt idx="99">
                  <c:v>1.0100192889820481</c:v>
                </c:pt>
                <c:pt idx="100">
                  <c:v>0.89072987873974685</c:v>
                </c:pt>
                <c:pt idx="101">
                  <c:v>1.4974495475034411</c:v>
                </c:pt>
                <c:pt idx="102">
                  <c:v>1.5802864331490309</c:v>
                </c:pt>
                <c:pt idx="103">
                  <c:v>1.1257430203215539</c:v>
                </c:pt>
                <c:pt idx="104">
                  <c:v>1.0986796815625841</c:v>
                </c:pt>
                <c:pt idx="105">
                  <c:v>1.417039302216224</c:v>
                </c:pt>
                <c:pt idx="106">
                  <c:v>1.317455922212678</c:v>
                </c:pt>
                <c:pt idx="107">
                  <c:v>1.3826250420386641</c:v>
                </c:pt>
                <c:pt idx="108">
                  <c:v>1.8724250670607061</c:v>
                </c:pt>
                <c:pt idx="109">
                  <c:v>1.381517127180506</c:v>
                </c:pt>
                <c:pt idx="110">
                  <c:v>1.571885740885421</c:v>
                </c:pt>
                <c:pt idx="111">
                  <c:v>1.449090620253022</c:v>
                </c:pt>
                <c:pt idx="112">
                  <c:v>1.1296007431791439</c:v>
                </c:pt>
                <c:pt idx="113">
                  <c:v>1.2410685546875371</c:v>
                </c:pt>
                <c:pt idx="114">
                  <c:v>1.222326712435132</c:v>
                </c:pt>
                <c:pt idx="115">
                  <c:v>1.3863075442376649</c:v>
                </c:pt>
                <c:pt idx="116">
                  <c:v>1.4280040081906811</c:v>
                </c:pt>
                <c:pt idx="117">
                  <c:v>1.6193375989455661</c:v>
                </c:pt>
                <c:pt idx="118">
                  <c:v>1.3610170923704441</c:v>
                </c:pt>
                <c:pt idx="119">
                  <c:v>1.3318287019793451</c:v>
                </c:pt>
                <c:pt idx="120">
                  <c:v>1.2262568500499249</c:v>
                </c:pt>
                <c:pt idx="121">
                  <c:v>0.92973191743234695</c:v>
                </c:pt>
                <c:pt idx="122">
                  <c:v>1.480840910378435</c:v>
                </c:pt>
                <c:pt idx="123">
                  <c:v>1.210371386064756</c:v>
                </c:pt>
                <c:pt idx="124">
                  <c:v>1.253503812763568</c:v>
                </c:pt>
                <c:pt idx="125">
                  <c:v>1.0566018963499291</c:v>
                </c:pt>
                <c:pt idx="126">
                  <c:v>1.468471071672129</c:v>
                </c:pt>
                <c:pt idx="127">
                  <c:v>1.256613007500911</c:v>
                </c:pt>
                <c:pt idx="128">
                  <c:v>1.360088562492815</c:v>
                </c:pt>
                <c:pt idx="129">
                  <c:v>1.245304813987971</c:v>
                </c:pt>
                <c:pt idx="130">
                  <c:v>1.5767042236710349</c:v>
                </c:pt>
                <c:pt idx="131">
                  <c:v>1.5074725344281059</c:v>
                </c:pt>
                <c:pt idx="132">
                  <c:v>1.3489758880827409</c:v>
                </c:pt>
                <c:pt idx="133">
                  <c:v>1.31838473067732</c:v>
                </c:pt>
                <c:pt idx="134">
                  <c:v>1.827871073674924</c:v>
                </c:pt>
                <c:pt idx="135">
                  <c:v>1.289070858845015</c:v>
                </c:pt>
                <c:pt idx="136">
                  <c:v>1.230390279029238</c:v>
                </c:pt>
              </c:numCache>
            </c:numRef>
          </c:xVal>
          <c:yVal>
            <c:numRef>
              <c:f>'Ex.8.4'!$D$2:$D$165</c:f>
              <c:numCache>
                <c:formatCode>0.00</c:formatCode>
                <c:ptCount val="164"/>
                <c:pt idx="0">
                  <c:v>64.97894466627524</c:v>
                </c:pt>
                <c:pt idx="1">
                  <c:v>64.55442549982827</c:v>
                </c:pt>
                <c:pt idx="2">
                  <c:v>70.222665765292476</c:v>
                </c:pt>
                <c:pt idx="3">
                  <c:v>68.325561752041679</c:v>
                </c:pt>
                <c:pt idx="4">
                  <c:v>71.869851683952362</c:v>
                </c:pt>
                <c:pt idx="5">
                  <c:v>74.610446843711003</c:v>
                </c:pt>
                <c:pt idx="6">
                  <c:v>70.925226820562031</c:v>
                </c:pt>
                <c:pt idx="7">
                  <c:v>65.511481417691897</c:v>
                </c:pt>
                <c:pt idx="8">
                  <c:v>70.124608181045417</c:v>
                </c:pt>
                <c:pt idx="9">
                  <c:v>72.972381972795432</c:v>
                </c:pt>
                <c:pt idx="10">
                  <c:v>67.699007601327494</c:v>
                </c:pt>
                <c:pt idx="11">
                  <c:v>71.403148627653451</c:v>
                </c:pt>
                <c:pt idx="12">
                  <c:v>70.324554741197659</c:v>
                </c:pt>
                <c:pt idx="13">
                  <c:v>71.308857160458842</c:v>
                </c:pt>
                <c:pt idx="14">
                  <c:v>70.385945091367006</c:v>
                </c:pt>
                <c:pt idx="15">
                  <c:v>73.93785900282333</c:v>
                </c:pt>
                <c:pt idx="16">
                  <c:v>74.130595779774623</c:v>
                </c:pt>
                <c:pt idx="17">
                  <c:v>68.108980073452841</c:v>
                </c:pt>
                <c:pt idx="18">
                  <c:v>75.243421539993278</c:v>
                </c:pt>
                <c:pt idx="19">
                  <c:v>71.631658995773378</c:v>
                </c:pt>
                <c:pt idx="20">
                  <c:v>65.342157842051137</c:v>
                </c:pt>
                <c:pt idx="21">
                  <c:v>75.283854041605522</c:v>
                </c:pt>
                <c:pt idx="22">
                  <c:v>62.194250343895327</c:v>
                </c:pt>
                <c:pt idx="23">
                  <c:v>70.692398636327113</c:v>
                </c:pt>
                <c:pt idx="24">
                  <c:v>69.832537328386323</c:v>
                </c:pt>
                <c:pt idx="25">
                  <c:v>76.766159713585552</c:v>
                </c:pt>
                <c:pt idx="26">
                  <c:v>72.218269535397511</c:v>
                </c:pt>
                <c:pt idx="27">
                  <c:v>70.220740351606921</c:v>
                </c:pt>
                <c:pt idx="28">
                  <c:v>68.004364755691412</c:v>
                </c:pt>
                <c:pt idx="29">
                  <c:v>67.693709664874461</c:v>
                </c:pt>
                <c:pt idx="30">
                  <c:v>58.524816254569409</c:v>
                </c:pt>
                <c:pt idx="31">
                  <c:v>61.928463376395115</c:v>
                </c:pt>
                <c:pt idx="32">
                  <c:v>68.344043148218205</c:v>
                </c:pt>
                <c:pt idx="33">
                  <c:v>65.851545528242426</c:v>
                </c:pt>
                <c:pt idx="34">
                  <c:v>63.26554077459727</c:v>
                </c:pt>
                <c:pt idx="35">
                  <c:v>64.447435475774611</c:v>
                </c:pt>
                <c:pt idx="36">
                  <c:v>63.228958040050841</c:v>
                </c:pt>
                <c:pt idx="37">
                  <c:v>63.834056696938568</c:v>
                </c:pt>
                <c:pt idx="38">
                  <c:v>66.050057934347322</c:v>
                </c:pt>
                <c:pt idx="39">
                  <c:v>61.077564903938878</c:v>
                </c:pt>
                <c:pt idx="40">
                  <c:v>60.272700044010151</c:v>
                </c:pt>
                <c:pt idx="41">
                  <c:v>58.032997498437133</c:v>
                </c:pt>
                <c:pt idx="42">
                  <c:v>65.613034062777999</c:v>
                </c:pt>
                <c:pt idx="43">
                  <c:v>61.321288927861836</c:v>
                </c:pt>
                <c:pt idx="44">
                  <c:v>62.538488021570139</c:v>
                </c:pt>
                <c:pt idx="45">
                  <c:v>69.171506265426956</c:v>
                </c:pt>
                <c:pt idx="46">
                  <c:v>66.621836193205979</c:v>
                </c:pt>
                <c:pt idx="47">
                  <c:v>63.069528988683089</c:v>
                </c:pt>
                <c:pt idx="48">
                  <c:v>64.228574127251989</c:v>
                </c:pt>
                <c:pt idx="49">
                  <c:v>67.297255616003369</c:v>
                </c:pt>
                <c:pt idx="50">
                  <c:v>68.879663669225266</c:v>
                </c:pt>
                <c:pt idx="51">
                  <c:v>67.959501024632431</c:v>
                </c:pt>
                <c:pt idx="52">
                  <c:v>64.162351335901661</c:v>
                </c:pt>
                <c:pt idx="53">
                  <c:v>67.496937476463643</c:v>
                </c:pt>
                <c:pt idx="54">
                  <c:v>65.472917233835361</c:v>
                </c:pt>
                <c:pt idx="55">
                  <c:v>66.946769959731597</c:v>
                </c:pt>
                <c:pt idx="56">
                  <c:v>68.660014000391371</c:v>
                </c:pt>
                <c:pt idx="57">
                  <c:v>65.801693897396078</c:v>
                </c:pt>
                <c:pt idx="58">
                  <c:v>66.716928822789583</c:v>
                </c:pt>
                <c:pt idx="59">
                  <c:v>66.952717578988768</c:v>
                </c:pt>
                <c:pt idx="60">
                  <c:v>64.887568876080721</c:v>
                </c:pt>
                <c:pt idx="61">
                  <c:v>65.046484345328921</c:v>
                </c:pt>
                <c:pt idx="62">
                  <c:v>68.074413185859925</c:v>
                </c:pt>
                <c:pt idx="63">
                  <c:v>69.897359107073598</c:v>
                </c:pt>
                <c:pt idx="64">
                  <c:v>70.795790664883313</c:v>
                </c:pt>
                <c:pt idx="65">
                  <c:v>70.169856577879102</c:v>
                </c:pt>
                <c:pt idx="66">
                  <c:v>71.010501322654008</c:v>
                </c:pt>
                <c:pt idx="67">
                  <c:v>72.159216502573969</c:v>
                </c:pt>
                <c:pt idx="68">
                  <c:v>76.992015467709294</c:v>
                </c:pt>
                <c:pt idx="69">
                  <c:v>71.955953433802748</c:v>
                </c:pt>
                <c:pt idx="70">
                  <c:v>72.686191509979125</c:v>
                </c:pt>
                <c:pt idx="71">
                  <c:v>75.33497715286704</c:v>
                </c:pt>
                <c:pt idx="72">
                  <c:v>68.757091267557684</c:v>
                </c:pt>
                <c:pt idx="73">
                  <c:v>72.22216027196329</c:v>
                </c:pt>
                <c:pt idx="74">
                  <c:v>73.835577913892351</c:v>
                </c:pt>
                <c:pt idx="75">
                  <c:v>69.478534047044761</c:v>
                </c:pt>
                <c:pt idx="76">
                  <c:v>66.342433518302599</c:v>
                </c:pt>
                <c:pt idx="77">
                  <c:v>76.15470033184657</c:v>
                </c:pt>
                <c:pt idx="78">
                  <c:v>72.080884507946053</c:v>
                </c:pt>
                <c:pt idx="79">
                  <c:v>68.929888090836727</c:v>
                </c:pt>
                <c:pt idx="80">
                  <c:v>64.052614497132382</c:v>
                </c:pt>
                <c:pt idx="81">
                  <c:v>73.323114174245191</c:v>
                </c:pt>
                <c:pt idx="82">
                  <c:v>77.079542590709963</c:v>
                </c:pt>
                <c:pt idx="83">
                  <c:v>79.123600642333685</c:v>
                </c:pt>
                <c:pt idx="84">
                  <c:v>71.006901810969978</c:v>
                </c:pt>
                <c:pt idx="85">
                  <c:v>66.331962848537231</c:v>
                </c:pt>
                <c:pt idx="86">
                  <c:v>66.606210462850086</c:v>
                </c:pt>
                <c:pt idx="87">
                  <c:v>71.310954959570424</c:v>
                </c:pt>
                <c:pt idx="88">
                  <c:v>72.80022805749546</c:v>
                </c:pt>
                <c:pt idx="90">
                  <c:v>80.868346551460817</c:v>
                </c:pt>
                <c:pt idx="91">
                  <c:v>75.25723407253092</c:v>
                </c:pt>
                <c:pt idx="92">
                  <c:v>70.248386511613404</c:v>
                </c:pt>
                <c:pt idx="93">
                  <c:v>71.051000046714833</c:v>
                </c:pt>
                <c:pt idx="94">
                  <c:v>80.319076340922422</c:v>
                </c:pt>
                <c:pt idx="95">
                  <c:v>72.189227221701415</c:v>
                </c:pt>
                <c:pt idx="96">
                  <c:v>74.427920765300414</c:v>
                </c:pt>
                <c:pt idx="97">
                  <c:v>72.114270669438255</c:v>
                </c:pt>
                <c:pt idx="98">
                  <c:v>78.308145459528717</c:v>
                </c:pt>
                <c:pt idx="99">
                  <c:v>70.969297455669277</c:v>
                </c:pt>
                <c:pt idx="100">
                  <c:v>70.005349168907514</c:v>
                </c:pt>
                <c:pt idx="101">
                  <c:v>81.120699444469182</c:v>
                </c:pt>
                <c:pt idx="102">
                  <c:v>80.921985889359178</c:v>
                </c:pt>
                <c:pt idx="103">
                  <c:v>77.307127978467662</c:v>
                </c:pt>
                <c:pt idx="104">
                  <c:v>80.347257872218535</c:v>
                </c:pt>
                <c:pt idx="105">
                  <c:v>67.032473635166596</c:v>
                </c:pt>
                <c:pt idx="106">
                  <c:v>74.396648456315688</c:v>
                </c:pt>
                <c:pt idx="107">
                  <c:v>69.148186447446321</c:v>
                </c:pt>
                <c:pt idx="108">
                  <c:v>75.572003188208754</c:v>
                </c:pt>
                <c:pt idx="109">
                  <c:v>75.964080184641972</c:v>
                </c:pt>
                <c:pt idx="110">
                  <c:v>76.772674572448977</c:v>
                </c:pt>
                <c:pt idx="111">
                  <c:v>70.94799036986393</c:v>
                </c:pt>
                <c:pt idx="112">
                  <c:v>73.440973997280395</c:v>
                </c:pt>
                <c:pt idx="113">
                  <c:v>77.225199591206106</c:v>
                </c:pt>
                <c:pt idx="114">
                  <c:v>70.920494158685216</c:v>
                </c:pt>
                <c:pt idx="115">
                  <c:v>78.678709518501591</c:v>
                </c:pt>
                <c:pt idx="116">
                  <c:v>80.678239293818464</c:v>
                </c:pt>
                <c:pt idx="117">
                  <c:v>77.022343376120588</c:v>
                </c:pt>
                <c:pt idx="118">
                  <c:v>74.463024184483444</c:v>
                </c:pt>
                <c:pt idx="119">
                  <c:v>72.293006016644568</c:v>
                </c:pt>
                <c:pt idx="120">
                  <c:v>67.880961215981628</c:v>
                </c:pt>
                <c:pt idx="121">
                  <c:v>69.532774465793722</c:v>
                </c:pt>
                <c:pt idx="122">
                  <c:v>76.875287818419778</c:v>
                </c:pt>
                <c:pt idx="123">
                  <c:v>75.691450319565348</c:v>
                </c:pt>
                <c:pt idx="124">
                  <c:v>73.672351219147316</c:v>
                </c:pt>
                <c:pt idx="125">
                  <c:v>68.841716821766141</c:v>
                </c:pt>
                <c:pt idx="126">
                  <c:v>73.314527815316055</c:v>
                </c:pt>
                <c:pt idx="127">
                  <c:v>73.982676716083731</c:v>
                </c:pt>
                <c:pt idx="128">
                  <c:v>75.080019815486708</c:v>
                </c:pt>
                <c:pt idx="129">
                  <c:v>72.570801426674834</c:v>
                </c:pt>
                <c:pt idx="130">
                  <c:v>73.692184281608604</c:v>
                </c:pt>
                <c:pt idx="131">
                  <c:v>69.410925425190712</c:v>
                </c:pt>
                <c:pt idx="132">
                  <c:v>75.290385747353284</c:v>
                </c:pt>
                <c:pt idx="133">
                  <c:v>74.325978356649969</c:v>
                </c:pt>
                <c:pt idx="134">
                  <c:v>77.691920424626588</c:v>
                </c:pt>
                <c:pt idx="135">
                  <c:v>76.488330647417499</c:v>
                </c:pt>
                <c:pt idx="136">
                  <c:v>72.674552796206271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'Ex.8.4'!$F$1</c:f>
              <c:strCache>
                <c:ptCount val="1"/>
                <c:pt idx="0">
                  <c:v>Rec old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lgDash"/>
              </a:ln>
            </c:spPr>
            <c:trendlineType val="linear"/>
            <c:forward val="0.3"/>
            <c:backward val="0.3"/>
            <c:dispRSqr val="0"/>
            <c:dispEq val="0"/>
          </c:trendline>
          <c:xVal>
            <c:numRef>
              <c:f>'Ex.8.4'!$E$2:$E$165</c:f>
              <c:numCache>
                <c:formatCode>0.00</c:formatCode>
                <c:ptCount val="164"/>
                <c:pt idx="0">
                  <c:v>1.194606656088901</c:v>
                </c:pt>
                <c:pt idx="1">
                  <c:v>1.2243122025013451</c:v>
                </c:pt>
                <c:pt idx="2">
                  <c:v>1.336958442553682</c:v>
                </c:pt>
                <c:pt idx="3">
                  <c:v>1.353749726809691</c:v>
                </c:pt>
                <c:pt idx="4">
                  <c:v>1.2374475510963741</c:v>
                </c:pt>
                <c:pt idx="5">
                  <c:v>1.1893039520052819</c:v>
                </c:pt>
                <c:pt idx="6">
                  <c:v>1.3758821246077479</c:v>
                </c:pt>
                <c:pt idx="7">
                  <c:v>1.357512635276797</c:v>
                </c:pt>
                <c:pt idx="8">
                  <c:v>1.6248887658426101</c:v>
                </c:pt>
                <c:pt idx="9">
                  <c:v>1.2315343436434929</c:v>
                </c:pt>
                <c:pt idx="10">
                  <c:v>1.147019174493394</c:v>
                </c:pt>
                <c:pt idx="11">
                  <c:v>1.6082372865773029</c:v>
                </c:pt>
                <c:pt idx="12">
                  <c:v>1.3213424220176471</c:v>
                </c:pt>
                <c:pt idx="13">
                  <c:v>1.335217578718336</c:v>
                </c:pt>
                <c:pt idx="14">
                  <c:v>1.3207451451988499</c:v>
                </c:pt>
                <c:pt idx="15">
                  <c:v>1.321532493538591</c:v>
                </c:pt>
                <c:pt idx="16">
                  <c:v>1.2650020956377159</c:v>
                </c:pt>
                <c:pt idx="17">
                  <c:v>1.2740077627443389</c:v>
                </c:pt>
                <c:pt idx="18">
                  <c:v>1.365392238068281</c:v>
                </c:pt>
                <c:pt idx="19">
                  <c:v>1.318246477841964</c:v>
                </c:pt>
                <c:pt idx="20">
                  <c:v>1.634810536114079</c:v>
                </c:pt>
                <c:pt idx="21">
                  <c:v>1.2679281565114939</c:v>
                </c:pt>
                <c:pt idx="22">
                  <c:v>1.5182560694800711</c:v>
                </c:pt>
                <c:pt idx="23">
                  <c:v>1.4734384053733749</c:v>
                </c:pt>
                <c:pt idx="24">
                  <c:v>1.081805809470233</c:v>
                </c:pt>
                <c:pt idx="25">
                  <c:v>1.183773842564988</c:v>
                </c:pt>
                <c:pt idx="26">
                  <c:v>1.1212787492892611</c:v>
                </c:pt>
                <c:pt idx="27">
                  <c:v>1.4098227296815691</c:v>
                </c:pt>
                <c:pt idx="28">
                  <c:v>1.415262442912957</c:v>
                </c:pt>
                <c:pt idx="29">
                  <c:v>1.2567592496653781</c:v>
                </c:pt>
                <c:pt idx="30">
                  <c:v>1.123083262349843</c:v>
                </c:pt>
                <c:pt idx="31">
                  <c:v>1.1262765523352389</c:v>
                </c:pt>
                <c:pt idx="32">
                  <c:v>1.407655798612045</c:v>
                </c:pt>
                <c:pt idx="33">
                  <c:v>1.288698615922605</c:v>
                </c:pt>
                <c:pt idx="34">
                  <c:v>1.3691517025606359</c:v>
                </c:pt>
                <c:pt idx="35">
                  <c:v>1.1333097603337039</c:v>
                </c:pt>
                <c:pt idx="36">
                  <c:v>1.1328319874668791</c:v>
                </c:pt>
                <c:pt idx="37">
                  <c:v>1.0677835225118899</c:v>
                </c:pt>
                <c:pt idx="38">
                  <c:v>1.567885037836346</c:v>
                </c:pt>
                <c:pt idx="39">
                  <c:v>1.5950613500070281</c:v>
                </c:pt>
                <c:pt idx="40">
                  <c:v>1.2488381673944751</c:v>
                </c:pt>
                <c:pt idx="41">
                  <c:v>0.95337260887097863</c:v>
                </c:pt>
                <c:pt idx="42">
                  <c:v>1.194159044614491</c:v>
                </c:pt>
                <c:pt idx="43">
                  <c:v>1.1123877659644039</c:v>
                </c:pt>
                <c:pt idx="44">
                  <c:v>1.0993591898650019</c:v>
                </c:pt>
                <c:pt idx="45">
                  <c:v>1.2269387410048811</c:v>
                </c:pt>
                <c:pt idx="46">
                  <c:v>1.3436678335681791</c:v>
                </c:pt>
                <c:pt idx="47">
                  <c:v>1.3200532634097979</c:v>
                </c:pt>
                <c:pt idx="48">
                  <c:v>1.293560855254827</c:v>
                </c:pt>
                <c:pt idx="49">
                  <c:v>1.517878987676232</c:v>
                </c:pt>
                <c:pt idx="50">
                  <c:v>1.0882650009005881</c:v>
                </c:pt>
                <c:pt idx="51">
                  <c:v>1.0041642043179511</c:v>
                </c:pt>
                <c:pt idx="52">
                  <c:v>1.1412961688063961</c:v>
                </c:pt>
                <c:pt idx="53">
                  <c:v>1.1192220062130509</c:v>
                </c:pt>
                <c:pt idx="54">
                  <c:v>1.382002778083292</c:v>
                </c:pt>
                <c:pt idx="55">
                  <c:v>1.3400841669676189</c:v>
                </c:pt>
                <c:pt idx="56">
                  <c:v>1.2072487232040441</c:v>
                </c:pt>
                <c:pt idx="57">
                  <c:v>1.235224778266498</c:v>
                </c:pt>
                <c:pt idx="58">
                  <c:v>1.275887036279584</c:v>
                </c:pt>
                <c:pt idx="59">
                  <c:v>1.4322809858144381</c:v>
                </c:pt>
                <c:pt idx="60">
                  <c:v>1.1169715037543679</c:v>
                </c:pt>
                <c:pt idx="61">
                  <c:v>1.176882456288918</c:v>
                </c:pt>
                <c:pt idx="62">
                  <c:v>1.0363762992058729</c:v>
                </c:pt>
                <c:pt idx="63">
                  <c:v>1.276132668223019</c:v>
                </c:pt>
                <c:pt idx="64">
                  <c:v>1.2278288823996391</c:v>
                </c:pt>
                <c:pt idx="65">
                  <c:v>1.2156672890938409</c:v>
                </c:pt>
                <c:pt idx="66">
                  <c:v>1.0897422987341989</c:v>
                </c:pt>
                <c:pt idx="67">
                  <c:v>1.2249442971245961</c:v>
                </c:pt>
                <c:pt idx="68">
                  <c:v>1.153011548034695</c:v>
                </c:pt>
                <c:pt idx="69">
                  <c:v>1.0355681863586079</c:v>
                </c:pt>
                <c:pt idx="70">
                  <c:v>1.1530110193452869</c:v>
                </c:pt>
                <c:pt idx="71">
                  <c:v>1.304477244334874</c:v>
                </c:pt>
                <c:pt idx="72">
                  <c:v>1.289063697502151</c:v>
                </c:pt>
                <c:pt idx="73">
                  <c:v>1.218510525775546</c:v>
                </c:pt>
                <c:pt idx="74">
                  <c:v>0.95581917132542082</c:v>
                </c:pt>
                <c:pt idx="75">
                  <c:v>1.1353072365741681</c:v>
                </c:pt>
                <c:pt idx="76">
                  <c:v>1.0942253698008471</c:v>
                </c:pt>
                <c:pt idx="77">
                  <c:v>1.381194810744319</c:v>
                </c:pt>
                <c:pt idx="78">
                  <c:v>1.3695808352879359</c:v>
                </c:pt>
                <c:pt idx="79">
                  <c:v>1.2940045076533331</c:v>
                </c:pt>
                <c:pt idx="80">
                  <c:v>1.1651817272035709</c:v>
                </c:pt>
                <c:pt idx="81">
                  <c:v>1.250446029491503</c:v>
                </c:pt>
                <c:pt idx="82">
                  <c:v>1.500129614697264</c:v>
                </c:pt>
                <c:pt idx="83">
                  <c:v>1.5965526103926471</c:v>
                </c:pt>
                <c:pt idx="84">
                  <c:v>1.098106025886064</c:v>
                </c:pt>
                <c:pt idx="85">
                  <c:v>1.238768069803595</c:v>
                </c:pt>
                <c:pt idx="86">
                  <c:v>1.175853319547804</c:v>
                </c:pt>
                <c:pt idx="87">
                  <c:v>1.3556233441303509</c:v>
                </c:pt>
                <c:pt idx="88">
                  <c:v>1.4082482506736811</c:v>
                </c:pt>
                <c:pt idx="89">
                  <c:v>0.98259445978703353</c:v>
                </c:pt>
                <c:pt idx="90">
                  <c:v>1.509395930304845</c:v>
                </c:pt>
                <c:pt idx="91">
                  <c:v>1.571580887120567</c:v>
                </c:pt>
                <c:pt idx="92">
                  <c:v>1.149908295885139</c:v>
                </c:pt>
                <c:pt idx="93">
                  <c:v>1.1296418797645511</c:v>
                </c:pt>
                <c:pt idx="94">
                  <c:v>1.3741115943749489</c:v>
                </c:pt>
                <c:pt idx="95">
                  <c:v>1.441909579743512</c:v>
                </c:pt>
                <c:pt idx="96">
                  <c:v>1.504812471894786</c:v>
                </c:pt>
                <c:pt idx="97">
                  <c:v>1.5363580358557269</c:v>
                </c:pt>
                <c:pt idx="98">
                  <c:v>1.500327780168123</c:v>
                </c:pt>
              </c:numCache>
            </c:numRef>
          </c:xVal>
          <c:yVal>
            <c:numRef>
              <c:f>'Ex.8.4'!$F$2:$F$165</c:f>
              <c:numCache>
                <c:formatCode>0.00</c:formatCode>
                <c:ptCount val="164"/>
                <c:pt idx="0">
                  <c:v>62.699779309465612</c:v>
                </c:pt>
                <c:pt idx="1">
                  <c:v>57.938418753905374</c:v>
                </c:pt>
                <c:pt idx="2">
                  <c:v>65.6352759364147</c:v>
                </c:pt>
                <c:pt idx="3">
                  <c:v>64.647520331852732</c:v>
                </c:pt>
                <c:pt idx="4">
                  <c:v>59.228969780787324</c:v>
                </c:pt>
                <c:pt idx="5">
                  <c:v>54.669599397388701</c:v>
                </c:pt>
                <c:pt idx="6">
                  <c:v>65.709362159917191</c:v>
                </c:pt>
                <c:pt idx="7">
                  <c:v>67.212246311863908</c:v>
                </c:pt>
                <c:pt idx="8">
                  <c:v>64.420400681062944</c:v>
                </c:pt>
                <c:pt idx="9">
                  <c:v>61.76349177217655</c:v>
                </c:pt>
                <c:pt idx="10">
                  <c:v>56.656248417805834</c:v>
                </c:pt>
                <c:pt idx="11">
                  <c:v>69.260543884516835</c:v>
                </c:pt>
                <c:pt idx="12">
                  <c:v>63.021303324021297</c:v>
                </c:pt>
                <c:pt idx="13">
                  <c:v>66.874874673617128</c:v>
                </c:pt>
                <c:pt idx="14">
                  <c:v>64.684570504020314</c:v>
                </c:pt>
                <c:pt idx="15">
                  <c:v>65.609654307912763</c:v>
                </c:pt>
                <c:pt idx="16">
                  <c:v>63.519690358969669</c:v>
                </c:pt>
                <c:pt idx="17">
                  <c:v>62.835685302337616</c:v>
                </c:pt>
                <c:pt idx="18">
                  <c:v>70.404877062627165</c:v>
                </c:pt>
                <c:pt idx="19">
                  <c:v>67.29172751364095</c:v>
                </c:pt>
                <c:pt idx="20">
                  <c:v>69.896971884268979</c:v>
                </c:pt>
                <c:pt idx="21">
                  <c:v>59.710202919053756</c:v>
                </c:pt>
                <c:pt idx="22">
                  <c:v>70.637704356082267</c:v>
                </c:pt>
                <c:pt idx="23">
                  <c:v>74.350966472532292</c:v>
                </c:pt>
                <c:pt idx="24">
                  <c:v>59.620481114148497</c:v>
                </c:pt>
                <c:pt idx="25">
                  <c:v>63.117840720654314</c:v>
                </c:pt>
                <c:pt idx="26">
                  <c:v>59.442091273160592</c:v>
                </c:pt>
                <c:pt idx="27">
                  <c:v>69.075692755150584</c:v>
                </c:pt>
                <c:pt idx="28">
                  <c:v>68.830231749605247</c:v>
                </c:pt>
                <c:pt idx="29">
                  <c:v>65.304230839234052</c:v>
                </c:pt>
                <c:pt idx="30">
                  <c:v>64.407117619757415</c:v>
                </c:pt>
                <c:pt idx="31">
                  <c:v>66.191142575410339</c:v>
                </c:pt>
                <c:pt idx="32">
                  <c:v>70.214405812698459</c:v>
                </c:pt>
                <c:pt idx="33">
                  <c:v>64.130950848346359</c:v>
                </c:pt>
                <c:pt idx="34">
                  <c:v>64.524723238885542</c:v>
                </c:pt>
                <c:pt idx="35">
                  <c:v>62.577178935864822</c:v>
                </c:pt>
                <c:pt idx="36">
                  <c:v>62.278643374959252</c:v>
                </c:pt>
                <c:pt idx="37">
                  <c:v>64.567626262748064</c:v>
                </c:pt>
                <c:pt idx="38">
                  <c:v>71.39190353489488</c:v>
                </c:pt>
                <c:pt idx="39">
                  <c:v>74.646638590081238</c:v>
                </c:pt>
                <c:pt idx="40">
                  <c:v>71.834708360555567</c:v>
                </c:pt>
                <c:pt idx="41">
                  <c:v>63.691726821187288</c:v>
                </c:pt>
                <c:pt idx="42">
                  <c:v>65.172603819097091</c:v>
                </c:pt>
                <c:pt idx="43">
                  <c:v>65.932375924911312</c:v>
                </c:pt>
                <c:pt idx="44">
                  <c:v>64.918635535156781</c:v>
                </c:pt>
                <c:pt idx="45">
                  <c:v>66.804779429662574</c:v>
                </c:pt>
                <c:pt idx="46">
                  <c:v>70.524181738253091</c:v>
                </c:pt>
                <c:pt idx="47">
                  <c:v>66.151991574523535</c:v>
                </c:pt>
                <c:pt idx="48">
                  <c:v>69.148070508681442</c:v>
                </c:pt>
                <c:pt idx="49">
                  <c:v>63.009503034148985</c:v>
                </c:pt>
                <c:pt idx="50">
                  <c:v>67.169450798085634</c:v>
                </c:pt>
                <c:pt idx="51">
                  <c:v>66.409497096781095</c:v>
                </c:pt>
                <c:pt idx="52">
                  <c:v>68.702522513143933</c:v>
                </c:pt>
                <c:pt idx="53">
                  <c:v>67.793379906256419</c:v>
                </c:pt>
                <c:pt idx="54">
                  <c:v>79.738419651734844</c:v>
                </c:pt>
                <c:pt idx="55">
                  <c:v>67.381807652389085</c:v>
                </c:pt>
                <c:pt idx="56">
                  <c:v>69.053736839742669</c:v>
                </c:pt>
                <c:pt idx="57">
                  <c:v>68.5411038028478</c:v>
                </c:pt>
                <c:pt idx="58">
                  <c:v>69.901165735159253</c:v>
                </c:pt>
                <c:pt idx="59">
                  <c:v>73.822910077155356</c:v>
                </c:pt>
                <c:pt idx="60">
                  <c:v>68.070451831575269</c:v>
                </c:pt>
                <c:pt idx="61">
                  <c:v>68.744426752700065</c:v>
                </c:pt>
                <c:pt idx="62">
                  <c:v>69.629853707507323</c:v>
                </c:pt>
                <c:pt idx="63">
                  <c:v>73.852203517307942</c:v>
                </c:pt>
                <c:pt idx="64">
                  <c:v>73.539838347443705</c:v>
                </c:pt>
                <c:pt idx="65">
                  <c:v>70.853937721499847</c:v>
                </c:pt>
                <c:pt idx="66">
                  <c:v>65.477151109842978</c:v>
                </c:pt>
                <c:pt idx="67">
                  <c:v>68.821643983201767</c:v>
                </c:pt>
                <c:pt idx="68">
                  <c:v>65.620693931259268</c:v>
                </c:pt>
                <c:pt idx="69">
                  <c:v>65.358900621317446</c:v>
                </c:pt>
                <c:pt idx="70">
                  <c:v>68.637799643249508</c:v>
                </c:pt>
                <c:pt idx="71">
                  <c:v>68.543579220066491</c:v>
                </c:pt>
                <c:pt idx="72">
                  <c:v>65.10302015355785</c:v>
                </c:pt>
                <c:pt idx="73">
                  <c:v>66.707892811308895</c:v>
                </c:pt>
                <c:pt idx="74">
                  <c:v>62.002257680507242</c:v>
                </c:pt>
                <c:pt idx="75">
                  <c:v>68.583297019491468</c:v>
                </c:pt>
                <c:pt idx="76">
                  <c:v>65.675439591222045</c:v>
                </c:pt>
                <c:pt idx="77">
                  <c:v>68.625717207043152</c:v>
                </c:pt>
                <c:pt idx="78">
                  <c:v>72.026153855010804</c:v>
                </c:pt>
                <c:pt idx="79">
                  <c:v>67.106917495037905</c:v>
                </c:pt>
                <c:pt idx="80">
                  <c:v>66.583060446884076</c:v>
                </c:pt>
                <c:pt idx="81">
                  <c:v>64.71420376528215</c:v>
                </c:pt>
                <c:pt idx="82">
                  <c:v>75.23947802557835</c:v>
                </c:pt>
                <c:pt idx="83">
                  <c:v>67.611512561000225</c:v>
                </c:pt>
                <c:pt idx="84">
                  <c:v>66.938212157889893</c:v>
                </c:pt>
                <c:pt idx="85">
                  <c:v>71.257925419318241</c:v>
                </c:pt>
                <c:pt idx="86">
                  <c:v>67.892389607622832</c:v>
                </c:pt>
                <c:pt idx="87">
                  <c:v>68.145972560498848</c:v>
                </c:pt>
                <c:pt idx="88">
                  <c:v>71.423548765510958</c:v>
                </c:pt>
                <c:pt idx="89">
                  <c:v>64.371590327351228</c:v>
                </c:pt>
                <c:pt idx="90">
                  <c:v>66.703993245902225</c:v>
                </c:pt>
                <c:pt idx="91">
                  <c:v>76.764350546788066</c:v>
                </c:pt>
                <c:pt idx="92">
                  <c:v>64.049602460993299</c:v>
                </c:pt>
                <c:pt idx="93">
                  <c:v>62.872827901391503</c:v>
                </c:pt>
                <c:pt idx="94">
                  <c:v>69.645679353926525</c:v>
                </c:pt>
                <c:pt idx="95">
                  <c:v>67.831686251432657</c:v>
                </c:pt>
                <c:pt idx="96">
                  <c:v>74.334321373591536</c:v>
                </c:pt>
                <c:pt idx="97">
                  <c:v>69.365920328304014</c:v>
                </c:pt>
                <c:pt idx="98">
                  <c:v>73.374459148036365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33472"/>
        <c:axId val="192235392"/>
      </c:scatterChart>
      <c:valAx>
        <c:axId val="192233472"/>
        <c:scaling>
          <c:orientation val="minMax"/>
          <c:max val="2.2000000000000002"/>
          <c:min val="0.4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Au feed grade (g/t)</a:t>
                </a:r>
              </a:p>
            </c:rich>
          </c:tx>
          <c:layout>
            <c:manualLayout>
              <c:xMode val="edge"/>
              <c:yMode val="edge"/>
              <c:x val="0.39215754539456849"/>
              <c:y val="0.8717213575661636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235392"/>
        <c:crosses val="autoZero"/>
        <c:crossBetween val="midCat"/>
        <c:majorUnit val="0.2"/>
      </c:valAx>
      <c:valAx>
        <c:axId val="192235392"/>
        <c:scaling>
          <c:orientation val="minMax"/>
          <c:max val="90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Au recovery (%)</a:t>
                </a:r>
              </a:p>
            </c:rich>
          </c:tx>
          <c:layout>
            <c:manualLayout>
              <c:xMode val="edge"/>
              <c:yMode val="edge"/>
              <c:x val="3.2085617350464696E-2"/>
              <c:y val="0.169096450631563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2334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2549145897995171"/>
          <c:y val="0.51312026398543409"/>
          <c:w val="0.20677397848077247"/>
          <c:h val="0.1836737308584224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98879219024434"/>
          <c:y val="6.8376115935577436E-2"/>
          <c:w val="0.8354433248462102"/>
          <c:h val="0.76638229944459713"/>
        </c:manualLayout>
      </c:layout>
      <c:scatterChart>
        <c:scatterStyle val="lineMarker"/>
        <c:varyColors val="0"/>
        <c:ser>
          <c:idx val="0"/>
          <c:order val="0"/>
          <c:tx>
            <c:v>Observed</c:v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'Ex.8.5'!$P$2:$P$236</c:f>
              <c:numCache>
                <c:formatCode>0.00</c:formatCode>
                <c:ptCount val="235"/>
                <c:pt idx="0">
                  <c:v>57.938418753905374</c:v>
                </c:pt>
                <c:pt idx="1">
                  <c:v>65.6352759364147</c:v>
                </c:pt>
                <c:pt idx="2">
                  <c:v>64.647520331852732</c:v>
                </c:pt>
                <c:pt idx="3">
                  <c:v>59.228969780787324</c:v>
                </c:pt>
                <c:pt idx="4">
                  <c:v>54.669599397388701</c:v>
                </c:pt>
                <c:pt idx="5">
                  <c:v>65.709362159917191</c:v>
                </c:pt>
                <c:pt idx="6">
                  <c:v>67.212246311863908</c:v>
                </c:pt>
                <c:pt idx="7">
                  <c:v>64.420400681062944</c:v>
                </c:pt>
                <c:pt idx="8">
                  <c:v>61.76349177217655</c:v>
                </c:pt>
                <c:pt idx="9">
                  <c:v>56.656248417805834</c:v>
                </c:pt>
                <c:pt idx="10">
                  <c:v>69.260543884516835</c:v>
                </c:pt>
                <c:pt idx="11">
                  <c:v>63.021303324021297</c:v>
                </c:pt>
                <c:pt idx="12">
                  <c:v>66.874874673617128</c:v>
                </c:pt>
                <c:pt idx="13">
                  <c:v>64.684570504020314</c:v>
                </c:pt>
                <c:pt idx="14">
                  <c:v>65.609654307912763</c:v>
                </c:pt>
                <c:pt idx="15">
                  <c:v>63.519690358969669</c:v>
                </c:pt>
                <c:pt idx="16">
                  <c:v>62.835685302337616</c:v>
                </c:pt>
                <c:pt idx="17">
                  <c:v>70.404877062627165</c:v>
                </c:pt>
                <c:pt idx="18">
                  <c:v>67.29172751364095</c:v>
                </c:pt>
                <c:pt idx="19">
                  <c:v>69.896971884268979</c:v>
                </c:pt>
                <c:pt idx="20">
                  <c:v>59.710202919053756</c:v>
                </c:pt>
                <c:pt idx="21">
                  <c:v>70.637704356082267</c:v>
                </c:pt>
                <c:pt idx="22">
                  <c:v>74.350966472532292</c:v>
                </c:pt>
                <c:pt idx="23">
                  <c:v>59.620481114148497</c:v>
                </c:pt>
                <c:pt idx="24">
                  <c:v>63.117840720654314</c:v>
                </c:pt>
                <c:pt idx="25">
                  <c:v>59.442091273160592</c:v>
                </c:pt>
                <c:pt idx="26">
                  <c:v>69.075692755150584</c:v>
                </c:pt>
                <c:pt idx="27">
                  <c:v>68.830231749605247</c:v>
                </c:pt>
                <c:pt idx="28">
                  <c:v>65.304230839234052</c:v>
                </c:pt>
                <c:pt idx="29">
                  <c:v>64.407117619757415</c:v>
                </c:pt>
                <c:pt idx="30">
                  <c:v>66.191142575410339</c:v>
                </c:pt>
                <c:pt idx="31">
                  <c:v>70.214405812698459</c:v>
                </c:pt>
                <c:pt idx="32">
                  <c:v>64.130950848346359</c:v>
                </c:pt>
                <c:pt idx="33">
                  <c:v>64.524723238885542</c:v>
                </c:pt>
                <c:pt idx="34">
                  <c:v>62.577178935864822</c:v>
                </c:pt>
                <c:pt idx="35">
                  <c:v>62.278643374959252</c:v>
                </c:pt>
                <c:pt idx="36">
                  <c:v>64.567626262748064</c:v>
                </c:pt>
                <c:pt idx="37">
                  <c:v>71.39190353489488</c:v>
                </c:pt>
                <c:pt idx="38">
                  <c:v>74.646638590081238</c:v>
                </c:pt>
                <c:pt idx="39">
                  <c:v>71.834708360555567</c:v>
                </c:pt>
                <c:pt idx="40">
                  <c:v>63.691726821187288</c:v>
                </c:pt>
                <c:pt idx="41">
                  <c:v>65.172603819097091</c:v>
                </c:pt>
                <c:pt idx="42">
                  <c:v>65.932375924911312</c:v>
                </c:pt>
                <c:pt idx="43">
                  <c:v>64.918635535156781</c:v>
                </c:pt>
                <c:pt idx="44">
                  <c:v>66.804779429662574</c:v>
                </c:pt>
                <c:pt idx="45">
                  <c:v>70.524181738253091</c:v>
                </c:pt>
                <c:pt idx="46">
                  <c:v>66.151991574523535</c:v>
                </c:pt>
                <c:pt idx="47">
                  <c:v>69.148070508681442</c:v>
                </c:pt>
                <c:pt idx="48">
                  <c:v>63.009503034148985</c:v>
                </c:pt>
                <c:pt idx="49">
                  <c:v>67.169450798085634</c:v>
                </c:pt>
                <c:pt idx="50">
                  <c:v>66.409497096781095</c:v>
                </c:pt>
                <c:pt idx="51">
                  <c:v>68.702522513143933</c:v>
                </c:pt>
                <c:pt idx="52">
                  <c:v>67.793379906256419</c:v>
                </c:pt>
                <c:pt idx="53">
                  <c:v>79.738419651734844</c:v>
                </c:pt>
                <c:pt idx="54">
                  <c:v>67.381807652389085</c:v>
                </c:pt>
                <c:pt idx="55">
                  <c:v>69.053736839742669</c:v>
                </c:pt>
                <c:pt idx="56">
                  <c:v>68.5411038028478</c:v>
                </c:pt>
                <c:pt idx="57">
                  <c:v>69.901165735159253</c:v>
                </c:pt>
                <c:pt idx="58">
                  <c:v>73.822910077155356</c:v>
                </c:pt>
                <c:pt idx="59">
                  <c:v>68.070451831575269</c:v>
                </c:pt>
                <c:pt idx="60">
                  <c:v>68.744426752700065</c:v>
                </c:pt>
                <c:pt idx="61">
                  <c:v>69.629853707507323</c:v>
                </c:pt>
                <c:pt idx="62">
                  <c:v>73.852203517307942</c:v>
                </c:pt>
                <c:pt idx="63">
                  <c:v>73.539838347443705</c:v>
                </c:pt>
                <c:pt idx="64">
                  <c:v>70.853937721499847</c:v>
                </c:pt>
                <c:pt idx="65">
                  <c:v>65.477151109842978</c:v>
                </c:pt>
                <c:pt idx="66">
                  <c:v>68.821643983201767</c:v>
                </c:pt>
                <c:pt idx="67">
                  <c:v>65.620693931259268</c:v>
                </c:pt>
                <c:pt idx="68">
                  <c:v>65.358900621317446</c:v>
                </c:pt>
                <c:pt idx="69">
                  <c:v>68.637799643249508</c:v>
                </c:pt>
                <c:pt idx="70">
                  <c:v>68.543579220066491</c:v>
                </c:pt>
                <c:pt idx="71">
                  <c:v>65.10302015355785</c:v>
                </c:pt>
                <c:pt idx="72">
                  <c:v>66.707892811308895</c:v>
                </c:pt>
                <c:pt idx="73">
                  <c:v>62.002257680507242</c:v>
                </c:pt>
                <c:pt idx="74">
                  <c:v>68.583297019491468</c:v>
                </c:pt>
                <c:pt idx="75">
                  <c:v>65.675439591222045</c:v>
                </c:pt>
                <c:pt idx="76">
                  <c:v>68.625717207043152</c:v>
                </c:pt>
                <c:pt idx="77">
                  <c:v>72.026153855010804</c:v>
                </c:pt>
                <c:pt idx="78">
                  <c:v>67.106917495037905</c:v>
                </c:pt>
                <c:pt idx="79">
                  <c:v>66.583060446884076</c:v>
                </c:pt>
                <c:pt idx="80">
                  <c:v>64.71420376528215</c:v>
                </c:pt>
                <c:pt idx="81">
                  <c:v>75.23947802557835</c:v>
                </c:pt>
                <c:pt idx="82">
                  <c:v>67.611512561000225</c:v>
                </c:pt>
                <c:pt idx="83">
                  <c:v>66.938212157889893</c:v>
                </c:pt>
                <c:pt idx="84">
                  <c:v>71.257925419318241</c:v>
                </c:pt>
                <c:pt idx="85">
                  <c:v>67.892389607622832</c:v>
                </c:pt>
                <c:pt idx="86">
                  <c:v>68.145972560498848</c:v>
                </c:pt>
                <c:pt idx="87">
                  <c:v>71.423548765510958</c:v>
                </c:pt>
                <c:pt idx="88">
                  <c:v>64.371590327351228</c:v>
                </c:pt>
                <c:pt idx="89">
                  <c:v>66.703993245902225</c:v>
                </c:pt>
                <c:pt idx="90">
                  <c:v>76.764350546788066</c:v>
                </c:pt>
                <c:pt idx="91">
                  <c:v>64.049602460993299</c:v>
                </c:pt>
                <c:pt idx="92">
                  <c:v>62.872827901391503</c:v>
                </c:pt>
                <c:pt idx="93">
                  <c:v>69.645679353926525</c:v>
                </c:pt>
                <c:pt idx="94">
                  <c:v>67.831686251432657</c:v>
                </c:pt>
                <c:pt idx="95">
                  <c:v>74.334321373591536</c:v>
                </c:pt>
                <c:pt idx="96">
                  <c:v>69.365920328304014</c:v>
                </c:pt>
                <c:pt idx="97">
                  <c:v>73.374459148036365</c:v>
                </c:pt>
                <c:pt idx="98">
                  <c:v>64.97894466627524</c:v>
                </c:pt>
                <c:pt idx="99">
                  <c:v>64.55442549982827</c:v>
                </c:pt>
                <c:pt idx="100">
                  <c:v>70.222665765292476</c:v>
                </c:pt>
                <c:pt idx="101">
                  <c:v>68.325561752041679</c:v>
                </c:pt>
                <c:pt idx="102">
                  <c:v>71.869851683952362</c:v>
                </c:pt>
                <c:pt idx="103">
                  <c:v>74.610446843711003</c:v>
                </c:pt>
                <c:pt idx="104">
                  <c:v>70.925226820562031</c:v>
                </c:pt>
                <c:pt idx="105">
                  <c:v>65.511481417691897</c:v>
                </c:pt>
                <c:pt idx="106">
                  <c:v>70.124608181045417</c:v>
                </c:pt>
                <c:pt idx="107">
                  <c:v>72.972381972795432</c:v>
                </c:pt>
                <c:pt idx="108">
                  <c:v>67.699007601327494</c:v>
                </c:pt>
                <c:pt idx="109">
                  <c:v>71.403148627653451</c:v>
                </c:pt>
                <c:pt idx="110">
                  <c:v>70.324554741197659</c:v>
                </c:pt>
                <c:pt idx="111">
                  <c:v>71.308857160458842</c:v>
                </c:pt>
                <c:pt idx="112">
                  <c:v>70.385945091367006</c:v>
                </c:pt>
                <c:pt idx="113">
                  <c:v>73.93785900282333</c:v>
                </c:pt>
                <c:pt idx="114">
                  <c:v>74.130595779774623</c:v>
                </c:pt>
                <c:pt idx="115">
                  <c:v>68.108980073452841</c:v>
                </c:pt>
                <c:pt idx="116">
                  <c:v>75.243421539993278</c:v>
                </c:pt>
                <c:pt idx="117">
                  <c:v>71.631658995773378</c:v>
                </c:pt>
                <c:pt idx="118">
                  <c:v>65.342157842051137</c:v>
                </c:pt>
                <c:pt idx="119">
                  <c:v>75.283854041605522</c:v>
                </c:pt>
                <c:pt idx="120">
                  <c:v>62.194250343895327</c:v>
                </c:pt>
                <c:pt idx="121">
                  <c:v>70.692398636327113</c:v>
                </c:pt>
                <c:pt idx="122">
                  <c:v>69.832537328386323</c:v>
                </c:pt>
                <c:pt idx="123">
                  <c:v>76.766159713585552</c:v>
                </c:pt>
                <c:pt idx="124">
                  <c:v>72.218269535397511</c:v>
                </c:pt>
                <c:pt idx="125">
                  <c:v>70.220740351606921</c:v>
                </c:pt>
                <c:pt idx="126">
                  <c:v>68.004364755691412</c:v>
                </c:pt>
                <c:pt idx="127">
                  <c:v>67.693709664874461</c:v>
                </c:pt>
                <c:pt idx="128">
                  <c:v>58.524816254569409</c:v>
                </c:pt>
                <c:pt idx="129">
                  <c:v>61.928463376395115</c:v>
                </c:pt>
                <c:pt idx="130">
                  <c:v>68.344043148218205</c:v>
                </c:pt>
                <c:pt idx="131">
                  <c:v>65.851545528242426</c:v>
                </c:pt>
                <c:pt idx="132">
                  <c:v>63.26554077459727</c:v>
                </c:pt>
                <c:pt idx="133">
                  <c:v>64.447435475774611</c:v>
                </c:pt>
                <c:pt idx="134">
                  <c:v>63.228958040050841</c:v>
                </c:pt>
                <c:pt idx="135">
                  <c:v>63.834056696938568</c:v>
                </c:pt>
                <c:pt idx="136">
                  <c:v>66.050057934347322</c:v>
                </c:pt>
                <c:pt idx="137">
                  <c:v>61.077564903938878</c:v>
                </c:pt>
                <c:pt idx="138">
                  <c:v>60.272700044010151</c:v>
                </c:pt>
                <c:pt idx="139">
                  <c:v>58.032997498437133</c:v>
                </c:pt>
                <c:pt idx="140">
                  <c:v>65.613034062777999</c:v>
                </c:pt>
                <c:pt idx="141">
                  <c:v>61.321288927861836</c:v>
                </c:pt>
                <c:pt idx="142">
                  <c:v>62.538488021570139</c:v>
                </c:pt>
                <c:pt idx="143">
                  <c:v>69.171506265426956</c:v>
                </c:pt>
                <c:pt idx="144">
                  <c:v>66.621836193205979</c:v>
                </c:pt>
                <c:pt idx="145">
                  <c:v>63.069528988683089</c:v>
                </c:pt>
                <c:pt idx="146">
                  <c:v>64.228574127251989</c:v>
                </c:pt>
                <c:pt idx="147">
                  <c:v>67.297255616003369</c:v>
                </c:pt>
                <c:pt idx="148">
                  <c:v>68.879663669225266</c:v>
                </c:pt>
                <c:pt idx="149">
                  <c:v>67.959501024632431</c:v>
                </c:pt>
                <c:pt idx="150">
                  <c:v>64.162351335901661</c:v>
                </c:pt>
                <c:pt idx="151">
                  <c:v>67.496937476463643</c:v>
                </c:pt>
                <c:pt idx="152">
                  <c:v>65.472917233835361</c:v>
                </c:pt>
                <c:pt idx="153">
                  <c:v>66.946769959731597</c:v>
                </c:pt>
                <c:pt idx="154">
                  <c:v>68.660014000391371</c:v>
                </c:pt>
                <c:pt idx="155">
                  <c:v>65.801693897396078</c:v>
                </c:pt>
                <c:pt idx="156">
                  <c:v>66.716928822789583</c:v>
                </c:pt>
                <c:pt idx="157">
                  <c:v>66.952717578988768</c:v>
                </c:pt>
                <c:pt idx="158">
                  <c:v>64.887568876080721</c:v>
                </c:pt>
                <c:pt idx="159">
                  <c:v>65.046484345328921</c:v>
                </c:pt>
                <c:pt idx="160">
                  <c:v>68.074413185859925</c:v>
                </c:pt>
                <c:pt idx="161">
                  <c:v>69.897359107073598</c:v>
                </c:pt>
                <c:pt idx="162">
                  <c:v>70.795790664883313</c:v>
                </c:pt>
                <c:pt idx="163">
                  <c:v>70.169856577879102</c:v>
                </c:pt>
                <c:pt idx="164">
                  <c:v>71.010501322654008</c:v>
                </c:pt>
                <c:pt idx="165">
                  <c:v>72.159216502573969</c:v>
                </c:pt>
                <c:pt idx="166">
                  <c:v>76.992015467709294</c:v>
                </c:pt>
                <c:pt idx="167">
                  <c:v>71.955953433802748</c:v>
                </c:pt>
                <c:pt idx="168">
                  <c:v>72.686191509979125</c:v>
                </c:pt>
                <c:pt idx="169">
                  <c:v>75.33497715286704</c:v>
                </c:pt>
                <c:pt idx="170">
                  <c:v>68.757091267557684</c:v>
                </c:pt>
                <c:pt idx="171">
                  <c:v>72.22216027196329</c:v>
                </c:pt>
                <c:pt idx="172">
                  <c:v>73.835577913892351</c:v>
                </c:pt>
                <c:pt idx="173">
                  <c:v>69.478534047044761</c:v>
                </c:pt>
                <c:pt idx="174">
                  <c:v>66.342433518302599</c:v>
                </c:pt>
                <c:pt idx="175">
                  <c:v>76.15470033184657</c:v>
                </c:pt>
                <c:pt idx="176">
                  <c:v>72.080884507946053</c:v>
                </c:pt>
                <c:pt idx="177">
                  <c:v>68.929888090836727</c:v>
                </c:pt>
                <c:pt idx="178">
                  <c:v>64.052614497132382</c:v>
                </c:pt>
                <c:pt idx="179">
                  <c:v>73.323114174245191</c:v>
                </c:pt>
                <c:pt idx="180">
                  <c:v>77.079542590709963</c:v>
                </c:pt>
                <c:pt idx="181">
                  <c:v>79.123600642333685</c:v>
                </c:pt>
                <c:pt idx="182">
                  <c:v>71.006901810969978</c:v>
                </c:pt>
                <c:pt idx="183">
                  <c:v>66.331962848537231</c:v>
                </c:pt>
                <c:pt idx="184">
                  <c:v>66.606210462850086</c:v>
                </c:pt>
                <c:pt idx="185">
                  <c:v>71.310954959570424</c:v>
                </c:pt>
                <c:pt idx="186">
                  <c:v>72.80022805749546</c:v>
                </c:pt>
                <c:pt idx="187">
                  <c:v>81.589633565886061</c:v>
                </c:pt>
                <c:pt idx="188">
                  <c:v>80.868346551460817</c:v>
                </c:pt>
                <c:pt idx="189">
                  <c:v>75.25723407253092</c:v>
                </c:pt>
                <c:pt idx="190">
                  <c:v>70.248386511613404</c:v>
                </c:pt>
                <c:pt idx="191">
                  <c:v>71.051000046714833</c:v>
                </c:pt>
                <c:pt idx="192">
                  <c:v>80.319076340922422</c:v>
                </c:pt>
                <c:pt idx="193">
                  <c:v>72.189227221701415</c:v>
                </c:pt>
                <c:pt idx="194">
                  <c:v>74.427920765300414</c:v>
                </c:pt>
                <c:pt idx="195">
                  <c:v>72.114270669438255</c:v>
                </c:pt>
                <c:pt idx="196">
                  <c:v>78.308145459528717</c:v>
                </c:pt>
                <c:pt idx="197">
                  <c:v>70.969297455669277</c:v>
                </c:pt>
                <c:pt idx="198">
                  <c:v>70.005349168907514</c:v>
                </c:pt>
                <c:pt idx="199">
                  <c:v>81.120699444469182</c:v>
                </c:pt>
                <c:pt idx="200">
                  <c:v>80.921985889359178</c:v>
                </c:pt>
                <c:pt idx="201">
                  <c:v>77.307127978467662</c:v>
                </c:pt>
                <c:pt idx="202">
                  <c:v>80.347257872218535</c:v>
                </c:pt>
                <c:pt idx="203">
                  <c:v>67.032473635166596</c:v>
                </c:pt>
                <c:pt idx="204">
                  <c:v>74.396648456315688</c:v>
                </c:pt>
                <c:pt idx="205">
                  <c:v>69.148186447446321</c:v>
                </c:pt>
                <c:pt idx="206">
                  <c:v>75.572003188208754</c:v>
                </c:pt>
                <c:pt idx="207">
                  <c:v>75.964080184641972</c:v>
                </c:pt>
                <c:pt idx="208">
                  <c:v>76.772674572448977</c:v>
                </c:pt>
                <c:pt idx="209">
                  <c:v>70.94799036986393</c:v>
                </c:pt>
                <c:pt idx="210">
                  <c:v>73.440973997280395</c:v>
                </c:pt>
                <c:pt idx="211">
                  <c:v>77.225199591206106</c:v>
                </c:pt>
                <c:pt idx="212">
                  <c:v>70.920494158685216</c:v>
                </c:pt>
                <c:pt idx="213">
                  <c:v>78.678709518501591</c:v>
                </c:pt>
                <c:pt idx="214">
                  <c:v>80.678239293818464</c:v>
                </c:pt>
                <c:pt idx="215">
                  <c:v>77.022343376120588</c:v>
                </c:pt>
                <c:pt idx="216">
                  <c:v>74.463024184483444</c:v>
                </c:pt>
                <c:pt idx="217">
                  <c:v>72.293006016644568</c:v>
                </c:pt>
                <c:pt idx="218">
                  <c:v>67.880961215981628</c:v>
                </c:pt>
                <c:pt idx="219">
                  <c:v>69.532774465793722</c:v>
                </c:pt>
                <c:pt idx="220">
                  <c:v>76.875287818419778</c:v>
                </c:pt>
                <c:pt idx="221">
                  <c:v>75.691450319565348</c:v>
                </c:pt>
                <c:pt idx="222">
                  <c:v>73.672351219147316</c:v>
                </c:pt>
                <c:pt idx="223">
                  <c:v>68.841716821766141</c:v>
                </c:pt>
                <c:pt idx="224">
                  <c:v>73.314527815316055</c:v>
                </c:pt>
                <c:pt idx="225">
                  <c:v>73.982676716083731</c:v>
                </c:pt>
                <c:pt idx="226">
                  <c:v>75.080019815486708</c:v>
                </c:pt>
                <c:pt idx="227">
                  <c:v>72.570801426674834</c:v>
                </c:pt>
                <c:pt idx="228">
                  <c:v>73.692184281608604</c:v>
                </c:pt>
                <c:pt idx="229">
                  <c:v>69.410925425190712</c:v>
                </c:pt>
                <c:pt idx="230">
                  <c:v>75.290385747353284</c:v>
                </c:pt>
                <c:pt idx="231">
                  <c:v>74.325978356649969</c:v>
                </c:pt>
                <c:pt idx="232">
                  <c:v>77.691920424626588</c:v>
                </c:pt>
                <c:pt idx="233">
                  <c:v>76.488330647417499</c:v>
                </c:pt>
                <c:pt idx="234">
                  <c:v>72.674552796206271</c:v>
                </c:pt>
              </c:numCache>
            </c:numRef>
          </c:yVal>
          <c:smooth val="0"/>
        </c:ser>
        <c:ser>
          <c:idx val="1"/>
          <c:order val="1"/>
          <c:tx>
            <c:v>Predicted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'Ex.8.5'!$S$28:$S$262</c:f>
              <c:numCache>
                <c:formatCode>General</c:formatCode>
                <c:ptCount val="235"/>
                <c:pt idx="0">
                  <c:v>63.918935980695032</c:v>
                </c:pt>
                <c:pt idx="1">
                  <c:v>64.069956846296051</c:v>
                </c:pt>
                <c:pt idx="2">
                  <c:v>66.063201388768277</c:v>
                </c:pt>
                <c:pt idx="3">
                  <c:v>65.461538553765536</c:v>
                </c:pt>
                <c:pt idx="4">
                  <c:v>62.932025675554442</c:v>
                </c:pt>
                <c:pt idx="5">
                  <c:v>62.840530761315932</c:v>
                </c:pt>
                <c:pt idx="6">
                  <c:v>66.59182572958531</c:v>
                </c:pt>
                <c:pt idx="7">
                  <c:v>69.394864530528736</c:v>
                </c:pt>
                <c:pt idx="8">
                  <c:v>65.470881897211811</c:v>
                </c:pt>
                <c:pt idx="9">
                  <c:v>63.242826222777609</c:v>
                </c:pt>
                <c:pt idx="10">
                  <c:v>65.650575558996437</c:v>
                </c:pt>
                <c:pt idx="11">
                  <c:v>67.327688592824174</c:v>
                </c:pt>
                <c:pt idx="12">
                  <c:v>66.085763324294504</c:v>
                </c:pt>
                <c:pt idx="13">
                  <c:v>67.408738200921832</c:v>
                </c:pt>
                <c:pt idx="14">
                  <c:v>66.458751460535169</c:v>
                </c:pt>
                <c:pt idx="15">
                  <c:v>65.624518400460616</c:v>
                </c:pt>
                <c:pt idx="16">
                  <c:v>64.981644543437881</c:v>
                </c:pt>
                <c:pt idx="17">
                  <c:v>65.902193170961993</c:v>
                </c:pt>
                <c:pt idx="18">
                  <c:v>68.217597445619418</c:v>
                </c:pt>
                <c:pt idx="19">
                  <c:v>69.815240983620811</c:v>
                </c:pt>
                <c:pt idx="20">
                  <c:v>67.082225603738408</c:v>
                </c:pt>
                <c:pt idx="21">
                  <c:v>65.966641104749954</c:v>
                </c:pt>
                <c:pt idx="22">
                  <c:v>69.296412599718082</c:v>
                </c:pt>
                <c:pt idx="23">
                  <c:v>67.027831114836147</c:v>
                </c:pt>
                <c:pt idx="24">
                  <c:v>62.706093752273986</c:v>
                </c:pt>
                <c:pt idx="25">
                  <c:v>63.352302517426864</c:v>
                </c:pt>
                <c:pt idx="26">
                  <c:v>64.837345668952977</c:v>
                </c:pt>
                <c:pt idx="27">
                  <c:v>68.185473847583836</c:v>
                </c:pt>
                <c:pt idx="28">
                  <c:v>66.183639316696784</c:v>
                </c:pt>
                <c:pt idx="29">
                  <c:v>65.7968890809492</c:v>
                </c:pt>
                <c:pt idx="30">
                  <c:v>65.59816659435819</c:v>
                </c:pt>
                <c:pt idx="31">
                  <c:v>68.453916248948701</c:v>
                </c:pt>
                <c:pt idx="32">
                  <c:v>67.586201791587868</c:v>
                </c:pt>
                <c:pt idx="33">
                  <c:v>66.166314956327852</c:v>
                </c:pt>
                <c:pt idx="34">
                  <c:v>64.328033292780361</c:v>
                </c:pt>
                <c:pt idx="35">
                  <c:v>63.846713384948899</c:v>
                </c:pt>
                <c:pt idx="36">
                  <c:v>62.279402521979577</c:v>
                </c:pt>
                <c:pt idx="37">
                  <c:v>68.344549901480079</c:v>
                </c:pt>
                <c:pt idx="38">
                  <c:v>70.887322538305284</c:v>
                </c:pt>
                <c:pt idx="39">
                  <c:v>68.798565362848365</c:v>
                </c:pt>
                <c:pt idx="40">
                  <c:v>65.331550665544228</c:v>
                </c:pt>
                <c:pt idx="41">
                  <c:v>66.085942710225908</c:v>
                </c:pt>
                <c:pt idx="42">
                  <c:v>65.707704756835511</c:v>
                </c:pt>
                <c:pt idx="43">
                  <c:v>64.735008929305621</c:v>
                </c:pt>
                <c:pt idx="44">
                  <c:v>65.443172782413356</c:v>
                </c:pt>
                <c:pt idx="45">
                  <c:v>67.264623612961216</c:v>
                </c:pt>
                <c:pt idx="46">
                  <c:v>69.051609264886451</c:v>
                </c:pt>
                <c:pt idx="47">
                  <c:v>66.52815874922409</c:v>
                </c:pt>
                <c:pt idx="48">
                  <c:v>69.512700567239378</c:v>
                </c:pt>
                <c:pt idx="49">
                  <c:v>63.912401145352547</c:v>
                </c:pt>
                <c:pt idx="50">
                  <c:v>64.238209446091901</c:v>
                </c:pt>
                <c:pt idx="51">
                  <c:v>65.481333886089885</c:v>
                </c:pt>
                <c:pt idx="52">
                  <c:v>66.569492195875483</c:v>
                </c:pt>
                <c:pt idx="53">
                  <c:v>69.55770934373605</c:v>
                </c:pt>
                <c:pt idx="54">
                  <c:v>73.120049386711571</c:v>
                </c:pt>
                <c:pt idx="55">
                  <c:v>68.404032193948453</c:v>
                </c:pt>
                <c:pt idx="56">
                  <c:v>70.393555888886482</c:v>
                </c:pt>
                <c:pt idx="57">
                  <c:v>70.686666300250991</c:v>
                </c:pt>
                <c:pt idx="58">
                  <c:v>72.149300510235989</c:v>
                </c:pt>
                <c:pt idx="59">
                  <c:v>69.892139696385897</c:v>
                </c:pt>
                <c:pt idx="60">
                  <c:v>67.67658179286525</c:v>
                </c:pt>
                <c:pt idx="61">
                  <c:v>67.499849668450807</c:v>
                </c:pt>
                <c:pt idx="62">
                  <c:v>70.610478761902513</c:v>
                </c:pt>
                <c:pt idx="63">
                  <c:v>71.161235266134582</c:v>
                </c:pt>
                <c:pt idx="64">
                  <c:v>70.282939059459338</c:v>
                </c:pt>
                <c:pt idx="65">
                  <c:v>67.086630578422785</c:v>
                </c:pt>
                <c:pt idx="66">
                  <c:v>65.853749148778462</c:v>
                </c:pt>
                <c:pt idx="67">
                  <c:v>67.001845130776815</c:v>
                </c:pt>
                <c:pt idx="68">
                  <c:v>66.01786282519204</c:v>
                </c:pt>
                <c:pt idx="69">
                  <c:v>66.628477975027138</c:v>
                </c:pt>
                <c:pt idx="70">
                  <c:v>69.449756935937273</c:v>
                </c:pt>
                <c:pt idx="71">
                  <c:v>69.136200321683191</c:v>
                </c:pt>
                <c:pt idx="72">
                  <c:v>67.077277431129488</c:v>
                </c:pt>
                <c:pt idx="73">
                  <c:v>63.723406508372861</c:v>
                </c:pt>
                <c:pt idx="74">
                  <c:v>62.973738650169466</c:v>
                </c:pt>
                <c:pt idx="75">
                  <c:v>65.900327891353569</c:v>
                </c:pt>
                <c:pt idx="76">
                  <c:v>67.964068895029357</c:v>
                </c:pt>
                <c:pt idx="77">
                  <c:v>69.237721187241803</c:v>
                </c:pt>
                <c:pt idx="78">
                  <c:v>69.588856121137013</c:v>
                </c:pt>
                <c:pt idx="79">
                  <c:v>66.419541485774886</c:v>
                </c:pt>
                <c:pt idx="80">
                  <c:v>66.574210975603776</c:v>
                </c:pt>
                <c:pt idx="81">
                  <c:v>67.898468823645857</c:v>
                </c:pt>
                <c:pt idx="82">
                  <c:v>73.025450884265183</c:v>
                </c:pt>
                <c:pt idx="83">
                  <c:v>66.075592646127177</c:v>
                </c:pt>
                <c:pt idx="84">
                  <c:v>67.231026462527396</c:v>
                </c:pt>
                <c:pt idx="85">
                  <c:v>67.460722501520308</c:v>
                </c:pt>
                <c:pt idx="86">
                  <c:v>67.343364547052801</c:v>
                </c:pt>
                <c:pt idx="87">
                  <c:v>68.091361366831961</c:v>
                </c:pt>
                <c:pt idx="88">
                  <c:v>65.156697261298277</c:v>
                </c:pt>
                <c:pt idx="89">
                  <c:v>67.995698507568378</c:v>
                </c:pt>
                <c:pt idx="90">
                  <c:v>70.245225635782205</c:v>
                </c:pt>
                <c:pt idx="91">
                  <c:v>69.026940706654344</c:v>
                </c:pt>
                <c:pt idx="92">
                  <c:v>64.305801793456368</c:v>
                </c:pt>
                <c:pt idx="93">
                  <c:v>66.1406454420203</c:v>
                </c:pt>
                <c:pt idx="94">
                  <c:v>68.677567708636062</c:v>
                </c:pt>
                <c:pt idx="95">
                  <c:v>68.615300480275664</c:v>
                </c:pt>
                <c:pt idx="96">
                  <c:v>71.417945326092834</c:v>
                </c:pt>
                <c:pt idx="97">
                  <c:v>69.284417414241233</c:v>
                </c:pt>
                <c:pt idx="98">
                  <c:v>70.331469541262408</c:v>
                </c:pt>
                <c:pt idx="99">
                  <c:v>68.665028513525357</c:v>
                </c:pt>
                <c:pt idx="100">
                  <c:v>70.657898618639791</c:v>
                </c:pt>
                <c:pt idx="101">
                  <c:v>70.29994564371367</c:v>
                </c:pt>
                <c:pt idx="102">
                  <c:v>68.77066245816539</c:v>
                </c:pt>
                <c:pt idx="103">
                  <c:v>71.961260503808489</c:v>
                </c:pt>
                <c:pt idx="104">
                  <c:v>72.654876307157679</c:v>
                </c:pt>
                <c:pt idx="105">
                  <c:v>70.464808254751034</c:v>
                </c:pt>
                <c:pt idx="106">
                  <c:v>68.296421514992545</c:v>
                </c:pt>
                <c:pt idx="107">
                  <c:v>72.873168293285204</c:v>
                </c:pt>
                <c:pt idx="108">
                  <c:v>69.4293130523006</c:v>
                </c:pt>
                <c:pt idx="109">
                  <c:v>68.02617424280534</c:v>
                </c:pt>
                <c:pt idx="110">
                  <c:v>70.514560320888776</c:v>
                </c:pt>
                <c:pt idx="111">
                  <c:v>72.610790518896778</c:v>
                </c:pt>
                <c:pt idx="112">
                  <c:v>70.04844308916168</c:v>
                </c:pt>
                <c:pt idx="113">
                  <c:v>71.608719293207244</c:v>
                </c:pt>
                <c:pt idx="114">
                  <c:v>70.293318083864207</c:v>
                </c:pt>
                <c:pt idx="115">
                  <c:v>71.765767187688567</c:v>
                </c:pt>
                <c:pt idx="116">
                  <c:v>71.972136861130394</c:v>
                </c:pt>
                <c:pt idx="117">
                  <c:v>68.748394242667217</c:v>
                </c:pt>
                <c:pt idx="118">
                  <c:v>70.372534681360236</c:v>
                </c:pt>
                <c:pt idx="119">
                  <c:v>67.367119874621451</c:v>
                </c:pt>
                <c:pt idx="120">
                  <c:v>70.418499090594025</c:v>
                </c:pt>
                <c:pt idx="121">
                  <c:v>67.702043675787934</c:v>
                </c:pt>
                <c:pt idx="122">
                  <c:v>70.422412168005721</c:v>
                </c:pt>
                <c:pt idx="123">
                  <c:v>70.212135771159097</c:v>
                </c:pt>
                <c:pt idx="124">
                  <c:v>69.256932888166077</c:v>
                </c:pt>
                <c:pt idx="125">
                  <c:v>67.752714089679841</c:v>
                </c:pt>
                <c:pt idx="126">
                  <c:v>69.89131387698859</c:v>
                </c:pt>
                <c:pt idx="127">
                  <c:v>67.246431478218597</c:v>
                </c:pt>
                <c:pt idx="128">
                  <c:v>65.781462161642622</c:v>
                </c:pt>
                <c:pt idx="129">
                  <c:v>63.819739998421404</c:v>
                </c:pt>
                <c:pt idx="130">
                  <c:v>67.982129162547622</c:v>
                </c:pt>
                <c:pt idx="131">
                  <c:v>68.066975283440229</c:v>
                </c:pt>
                <c:pt idx="132">
                  <c:v>65.20944200966224</c:v>
                </c:pt>
                <c:pt idx="133">
                  <c:v>66.915701354252249</c:v>
                </c:pt>
                <c:pt idx="134">
                  <c:v>65.54726789842158</c:v>
                </c:pt>
                <c:pt idx="135">
                  <c:v>67.018290983176513</c:v>
                </c:pt>
                <c:pt idx="136">
                  <c:v>69.353112651321027</c:v>
                </c:pt>
                <c:pt idx="137">
                  <c:v>67.391149608728966</c:v>
                </c:pt>
                <c:pt idx="138">
                  <c:v>64.855176004724171</c:v>
                </c:pt>
                <c:pt idx="139">
                  <c:v>62.510907950120568</c:v>
                </c:pt>
                <c:pt idx="140">
                  <c:v>66.887800244646144</c:v>
                </c:pt>
                <c:pt idx="141">
                  <c:v>68.481980299233442</c:v>
                </c:pt>
                <c:pt idx="142">
                  <c:v>67.693507846265732</c:v>
                </c:pt>
                <c:pt idx="143">
                  <c:v>73.524939893090277</c:v>
                </c:pt>
                <c:pt idx="144">
                  <c:v>70.19527596919022</c:v>
                </c:pt>
                <c:pt idx="145">
                  <c:v>67.694040363219031</c:v>
                </c:pt>
                <c:pt idx="146">
                  <c:v>66.201318352230658</c:v>
                </c:pt>
                <c:pt idx="147">
                  <c:v>69.10476673277833</c:v>
                </c:pt>
                <c:pt idx="148">
                  <c:v>71.81041707222154</c:v>
                </c:pt>
                <c:pt idx="149">
                  <c:v>69.120742682980591</c:v>
                </c:pt>
                <c:pt idx="150">
                  <c:v>71.260934586259864</c:v>
                </c:pt>
                <c:pt idx="151">
                  <c:v>67.569955945606409</c:v>
                </c:pt>
                <c:pt idx="152">
                  <c:v>67.109414735593234</c:v>
                </c:pt>
                <c:pt idx="153">
                  <c:v>67.2721107485213</c:v>
                </c:pt>
                <c:pt idx="154">
                  <c:v>66.996970726131764</c:v>
                </c:pt>
                <c:pt idx="155">
                  <c:v>69.547165348352792</c:v>
                </c:pt>
                <c:pt idx="156">
                  <c:v>68.972559161959865</c:v>
                </c:pt>
                <c:pt idx="157">
                  <c:v>68.317835306702847</c:v>
                </c:pt>
                <c:pt idx="158">
                  <c:v>68.740762815220762</c:v>
                </c:pt>
                <c:pt idx="159">
                  <c:v>68.516363505298912</c:v>
                </c:pt>
                <c:pt idx="160">
                  <c:v>69.280330487040231</c:v>
                </c:pt>
                <c:pt idx="161">
                  <c:v>71.964577846025193</c:v>
                </c:pt>
                <c:pt idx="162">
                  <c:v>67.139599415139102</c:v>
                </c:pt>
                <c:pt idx="163">
                  <c:v>65.631842316135902</c:v>
                </c:pt>
                <c:pt idx="164">
                  <c:v>66.599756011766246</c:v>
                </c:pt>
                <c:pt idx="165">
                  <c:v>67.159342259776665</c:v>
                </c:pt>
                <c:pt idx="166">
                  <c:v>69.569197779268663</c:v>
                </c:pt>
                <c:pt idx="167">
                  <c:v>68.798072259572493</c:v>
                </c:pt>
                <c:pt idx="168">
                  <c:v>68.734243711929992</c:v>
                </c:pt>
                <c:pt idx="169">
                  <c:v>70.771294697259904</c:v>
                </c:pt>
                <c:pt idx="170">
                  <c:v>67.70498894538575</c:v>
                </c:pt>
                <c:pt idx="171">
                  <c:v>68.196076214814738</c:v>
                </c:pt>
                <c:pt idx="172">
                  <c:v>71.541126058228883</c:v>
                </c:pt>
                <c:pt idx="173">
                  <c:v>70.447944916178585</c:v>
                </c:pt>
                <c:pt idx="174">
                  <c:v>68.380390744894555</c:v>
                </c:pt>
                <c:pt idx="175">
                  <c:v>70.559624238163764</c:v>
                </c:pt>
                <c:pt idx="176">
                  <c:v>70.196369620446063</c:v>
                </c:pt>
                <c:pt idx="177">
                  <c:v>70.006816027468517</c:v>
                </c:pt>
                <c:pt idx="178">
                  <c:v>66.75516612775246</c:v>
                </c:pt>
                <c:pt idx="179">
                  <c:v>68.926661864982293</c:v>
                </c:pt>
                <c:pt idx="180">
                  <c:v>71.095423745916705</c:v>
                </c:pt>
                <c:pt idx="181">
                  <c:v>74.097589359292527</c:v>
                </c:pt>
                <c:pt idx="182">
                  <c:v>78.205432185506766</c:v>
                </c:pt>
                <c:pt idx="183">
                  <c:v>69.896511426436135</c:v>
                </c:pt>
                <c:pt idx="184">
                  <c:v>67.491263990586944</c:v>
                </c:pt>
                <c:pt idx="185">
                  <c:v>68.421540544272375</c:v>
                </c:pt>
                <c:pt idx="186">
                  <c:v>73.936289154782784</c:v>
                </c:pt>
                <c:pt idx="187">
                  <c:v>86.426500894726956</c:v>
                </c:pt>
                <c:pt idx="188">
                  <c:v>81.205325309663664</c:v>
                </c:pt>
                <c:pt idx="189">
                  <c:v>78.343641045808226</c:v>
                </c:pt>
                <c:pt idx="190">
                  <c:v>72.77908216265908</c:v>
                </c:pt>
                <c:pt idx="191">
                  <c:v>68.304167057017295</c:v>
                </c:pt>
                <c:pt idx="192">
                  <c:v>77.807847766118968</c:v>
                </c:pt>
                <c:pt idx="193">
                  <c:v>76.975081939420519</c:v>
                </c:pt>
                <c:pt idx="194">
                  <c:v>70.261586072319034</c:v>
                </c:pt>
                <c:pt idx="195">
                  <c:v>71.548697513468085</c:v>
                </c:pt>
                <c:pt idx="196">
                  <c:v>77.74285780289749</c:v>
                </c:pt>
                <c:pt idx="197">
                  <c:v>72.397044326003893</c:v>
                </c:pt>
                <c:pt idx="198">
                  <c:v>67.598731727247213</c:v>
                </c:pt>
                <c:pt idx="199">
                  <c:v>74.286955628296937</c:v>
                </c:pt>
                <c:pt idx="200">
                  <c:v>78.539356215538959</c:v>
                </c:pt>
                <c:pt idx="201">
                  <c:v>75.246950600804212</c:v>
                </c:pt>
                <c:pt idx="202">
                  <c:v>76.767083053470586</c:v>
                </c:pt>
                <c:pt idx="203">
                  <c:v>76.491754651610592</c:v>
                </c:pt>
                <c:pt idx="204">
                  <c:v>69.776464527513454</c:v>
                </c:pt>
                <c:pt idx="205">
                  <c:v>73.695875864303289</c:v>
                </c:pt>
                <c:pt idx="206">
                  <c:v>76.469469616138525</c:v>
                </c:pt>
                <c:pt idx="207">
                  <c:v>73.83413754967971</c:v>
                </c:pt>
                <c:pt idx="208">
                  <c:v>75.04047453166956</c:v>
                </c:pt>
                <c:pt idx="209">
                  <c:v>74.507050420706875</c:v>
                </c:pt>
                <c:pt idx="210">
                  <c:v>70.572903411515455</c:v>
                </c:pt>
                <c:pt idx="211">
                  <c:v>73.07097442310581</c:v>
                </c:pt>
                <c:pt idx="212">
                  <c:v>73.790888375446229</c:v>
                </c:pt>
                <c:pt idx="213">
                  <c:v>72.25821403135221</c:v>
                </c:pt>
                <c:pt idx="214">
                  <c:v>75.593305699858718</c:v>
                </c:pt>
                <c:pt idx="215">
                  <c:v>76.662350513473015</c:v>
                </c:pt>
                <c:pt idx="216">
                  <c:v>73.281450540068661</c:v>
                </c:pt>
                <c:pt idx="217">
                  <c:v>72.027382332696405</c:v>
                </c:pt>
                <c:pt idx="218">
                  <c:v>70.43196462733431</c:v>
                </c:pt>
                <c:pt idx="219">
                  <c:v>65.455029389072692</c:v>
                </c:pt>
                <c:pt idx="220">
                  <c:v>74.200835440289111</c:v>
                </c:pt>
                <c:pt idx="221">
                  <c:v>76.129665122106132</c:v>
                </c:pt>
                <c:pt idx="222">
                  <c:v>73.807939220347066</c:v>
                </c:pt>
                <c:pt idx="223">
                  <c:v>68.894925460120959</c:v>
                </c:pt>
                <c:pt idx="224">
                  <c:v>71.248442251231182</c:v>
                </c:pt>
                <c:pt idx="225">
                  <c:v>71.363011139534748</c:v>
                </c:pt>
                <c:pt idx="226">
                  <c:v>73.450028110571722</c:v>
                </c:pt>
                <c:pt idx="227">
                  <c:v>71.803863390876984</c:v>
                </c:pt>
                <c:pt idx="228">
                  <c:v>73.186854141527988</c:v>
                </c:pt>
                <c:pt idx="229">
                  <c:v>71.495204825645615</c:v>
                </c:pt>
                <c:pt idx="230">
                  <c:v>68.590963413590856</c:v>
                </c:pt>
                <c:pt idx="231">
                  <c:v>71.463539444210454</c:v>
                </c:pt>
                <c:pt idx="232">
                  <c:v>75.079777450088514</c:v>
                </c:pt>
                <c:pt idx="233">
                  <c:v>74.410176570465978</c:v>
                </c:pt>
                <c:pt idx="234">
                  <c:v>71.42302267723538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73408"/>
        <c:axId val="192280064"/>
      </c:scatterChart>
      <c:valAx>
        <c:axId val="19227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1617457949252388"/>
              <c:y val="0.88888950716250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280064"/>
        <c:crosses val="autoZero"/>
        <c:crossBetween val="midCat"/>
      </c:valAx>
      <c:valAx>
        <c:axId val="192280064"/>
        <c:scaling>
          <c:orientation val="minMax"/>
          <c:min val="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Au recovery (%)</a:t>
                </a:r>
              </a:p>
            </c:rich>
          </c:tx>
          <c:layout>
            <c:manualLayout>
              <c:xMode val="edge"/>
              <c:yMode val="edge"/>
              <c:x val="1.6877642926186067E-2"/>
              <c:y val="0.216524367129328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2734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433217558215202"/>
          <c:y val="0.6296300675734422"/>
          <c:w val="0.23347406047890723"/>
          <c:h val="0.168091285008294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90318047180366"/>
          <c:y val="0.10317466981250892"/>
          <c:w val="0.81623960011003716"/>
          <c:h val="0.63756654935422175"/>
        </c:manualLayout>
      </c:layout>
      <c:scatterChart>
        <c:scatterStyle val="lineMarker"/>
        <c:varyColors val="0"/>
        <c:ser>
          <c:idx val="0"/>
          <c:order val="0"/>
          <c:tx>
            <c:v>Observed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'Ex.8.6'!$E$2:$E$236</c:f>
              <c:numCache>
                <c:formatCode>0.00</c:formatCode>
                <c:ptCount val="235"/>
                <c:pt idx="0">
                  <c:v>57.938418753905374</c:v>
                </c:pt>
                <c:pt idx="1">
                  <c:v>65.6352759364147</c:v>
                </c:pt>
                <c:pt idx="2">
                  <c:v>64.647520331852732</c:v>
                </c:pt>
                <c:pt idx="3">
                  <c:v>59.228969780787324</c:v>
                </c:pt>
                <c:pt idx="4">
                  <c:v>54.669599397388701</c:v>
                </c:pt>
                <c:pt idx="5">
                  <c:v>65.709362159917191</c:v>
                </c:pt>
                <c:pt idx="6">
                  <c:v>67.212246311863908</c:v>
                </c:pt>
                <c:pt idx="7">
                  <c:v>64.420400681062944</c:v>
                </c:pt>
                <c:pt idx="8">
                  <c:v>61.76349177217655</c:v>
                </c:pt>
                <c:pt idx="9">
                  <c:v>56.656248417805834</c:v>
                </c:pt>
                <c:pt idx="10">
                  <c:v>69.260543884516835</c:v>
                </c:pt>
                <c:pt idx="11">
                  <c:v>63.021303324021297</c:v>
                </c:pt>
                <c:pt idx="12">
                  <c:v>66.874874673617128</c:v>
                </c:pt>
                <c:pt idx="13">
                  <c:v>64.684570504020314</c:v>
                </c:pt>
                <c:pt idx="14">
                  <c:v>65.609654307912763</c:v>
                </c:pt>
                <c:pt idx="15">
                  <c:v>63.519690358969669</c:v>
                </c:pt>
                <c:pt idx="16">
                  <c:v>62.835685302337616</c:v>
                </c:pt>
                <c:pt idx="17">
                  <c:v>70.404877062627165</c:v>
                </c:pt>
                <c:pt idx="18">
                  <c:v>67.29172751364095</c:v>
                </c:pt>
                <c:pt idx="19">
                  <c:v>69.896971884268979</c:v>
                </c:pt>
                <c:pt idx="20">
                  <c:v>59.710202919053756</c:v>
                </c:pt>
                <c:pt idx="21">
                  <c:v>70.637704356082267</c:v>
                </c:pt>
                <c:pt idx="22">
                  <c:v>74.350966472532292</c:v>
                </c:pt>
                <c:pt idx="23">
                  <c:v>59.620481114148497</c:v>
                </c:pt>
                <c:pt idx="24">
                  <c:v>63.117840720654314</c:v>
                </c:pt>
                <c:pt idx="25">
                  <c:v>59.442091273160592</c:v>
                </c:pt>
                <c:pt idx="26">
                  <c:v>69.075692755150584</c:v>
                </c:pt>
                <c:pt idx="27">
                  <c:v>68.830231749605247</c:v>
                </c:pt>
                <c:pt idx="28">
                  <c:v>65.304230839234052</c:v>
                </c:pt>
                <c:pt idx="29">
                  <c:v>64.407117619757415</c:v>
                </c:pt>
                <c:pt idx="30">
                  <c:v>66.191142575410339</c:v>
                </c:pt>
                <c:pt idx="31">
                  <c:v>70.214405812698459</c:v>
                </c:pt>
                <c:pt idx="32">
                  <c:v>64.130950848346359</c:v>
                </c:pt>
                <c:pt idx="33">
                  <c:v>64.524723238885542</c:v>
                </c:pt>
                <c:pt idx="34">
                  <c:v>62.577178935864822</c:v>
                </c:pt>
                <c:pt idx="35">
                  <c:v>62.278643374959252</c:v>
                </c:pt>
                <c:pt idx="36">
                  <c:v>64.567626262748064</c:v>
                </c:pt>
                <c:pt idx="37">
                  <c:v>71.39190353489488</c:v>
                </c:pt>
                <c:pt idx="38">
                  <c:v>74.646638590081238</c:v>
                </c:pt>
                <c:pt idx="39">
                  <c:v>71.834708360555567</c:v>
                </c:pt>
                <c:pt idx="40">
                  <c:v>63.691726821187288</c:v>
                </c:pt>
                <c:pt idx="41">
                  <c:v>65.172603819097091</c:v>
                </c:pt>
                <c:pt idx="42">
                  <c:v>65.932375924911312</c:v>
                </c:pt>
                <c:pt idx="43">
                  <c:v>64.918635535156781</c:v>
                </c:pt>
                <c:pt idx="44">
                  <c:v>66.804779429662574</c:v>
                </c:pt>
                <c:pt idx="45">
                  <c:v>70.524181738253091</c:v>
                </c:pt>
                <c:pt idx="46">
                  <c:v>66.151991574523535</c:v>
                </c:pt>
                <c:pt idx="47">
                  <c:v>69.148070508681442</c:v>
                </c:pt>
                <c:pt idx="48">
                  <c:v>63.009503034148985</c:v>
                </c:pt>
                <c:pt idx="49">
                  <c:v>67.169450798085634</c:v>
                </c:pt>
                <c:pt idx="50">
                  <c:v>66.409497096781095</c:v>
                </c:pt>
                <c:pt idx="51">
                  <c:v>68.702522513143933</c:v>
                </c:pt>
                <c:pt idx="52">
                  <c:v>67.793379906256419</c:v>
                </c:pt>
                <c:pt idx="53">
                  <c:v>79.738419651734844</c:v>
                </c:pt>
                <c:pt idx="54">
                  <c:v>67.381807652389085</c:v>
                </c:pt>
                <c:pt idx="55">
                  <c:v>69.053736839742669</c:v>
                </c:pt>
                <c:pt idx="56">
                  <c:v>68.5411038028478</c:v>
                </c:pt>
                <c:pt idx="57">
                  <c:v>69.901165735159253</c:v>
                </c:pt>
                <c:pt idx="58">
                  <c:v>73.822910077155356</c:v>
                </c:pt>
                <c:pt idx="59">
                  <c:v>68.070451831575269</c:v>
                </c:pt>
                <c:pt idx="60">
                  <c:v>68.744426752700065</c:v>
                </c:pt>
                <c:pt idx="61">
                  <c:v>69.629853707507323</c:v>
                </c:pt>
                <c:pt idx="62">
                  <c:v>73.852203517307942</c:v>
                </c:pt>
                <c:pt idx="63">
                  <c:v>73.539838347443705</c:v>
                </c:pt>
                <c:pt idx="64">
                  <c:v>70.853937721499847</c:v>
                </c:pt>
                <c:pt idx="65">
                  <c:v>65.477151109842978</c:v>
                </c:pt>
                <c:pt idx="66">
                  <c:v>68.821643983201767</c:v>
                </c:pt>
                <c:pt idx="67">
                  <c:v>65.620693931259268</c:v>
                </c:pt>
                <c:pt idx="68">
                  <c:v>65.358900621317446</c:v>
                </c:pt>
                <c:pt idx="69">
                  <c:v>68.637799643249508</c:v>
                </c:pt>
                <c:pt idx="70">
                  <c:v>68.543579220066491</c:v>
                </c:pt>
                <c:pt idx="71">
                  <c:v>65.10302015355785</c:v>
                </c:pt>
                <c:pt idx="72">
                  <c:v>66.707892811308895</c:v>
                </c:pt>
                <c:pt idx="73">
                  <c:v>62.002257680507242</c:v>
                </c:pt>
                <c:pt idx="74">
                  <c:v>68.583297019491468</c:v>
                </c:pt>
                <c:pt idx="75">
                  <c:v>65.675439591222045</c:v>
                </c:pt>
                <c:pt idx="76">
                  <c:v>68.625717207043152</c:v>
                </c:pt>
                <c:pt idx="77">
                  <c:v>72.026153855010804</c:v>
                </c:pt>
                <c:pt idx="78">
                  <c:v>67.106917495037905</c:v>
                </c:pt>
                <c:pt idx="79">
                  <c:v>66.583060446884076</c:v>
                </c:pt>
                <c:pt idx="80">
                  <c:v>64.71420376528215</c:v>
                </c:pt>
                <c:pt idx="81">
                  <c:v>75.23947802557835</c:v>
                </c:pt>
                <c:pt idx="82">
                  <c:v>67.611512561000225</c:v>
                </c:pt>
                <c:pt idx="83">
                  <c:v>66.938212157889893</c:v>
                </c:pt>
                <c:pt idx="84">
                  <c:v>71.257925419318241</c:v>
                </c:pt>
                <c:pt idx="85">
                  <c:v>67.892389607622832</c:v>
                </c:pt>
                <c:pt idx="86">
                  <c:v>68.145972560498848</c:v>
                </c:pt>
                <c:pt idx="87">
                  <c:v>71.423548765510958</c:v>
                </c:pt>
                <c:pt idx="88">
                  <c:v>64.371590327351228</c:v>
                </c:pt>
                <c:pt idx="89">
                  <c:v>66.703993245902225</c:v>
                </c:pt>
                <c:pt idx="90">
                  <c:v>76.764350546788066</c:v>
                </c:pt>
                <c:pt idx="91">
                  <c:v>64.049602460993299</c:v>
                </c:pt>
                <c:pt idx="92">
                  <c:v>62.872827901391503</c:v>
                </c:pt>
                <c:pt idx="93">
                  <c:v>69.645679353926525</c:v>
                </c:pt>
                <c:pt idx="94">
                  <c:v>67.831686251432657</c:v>
                </c:pt>
                <c:pt idx="95">
                  <c:v>74.334321373591536</c:v>
                </c:pt>
                <c:pt idx="96">
                  <c:v>69.365920328304014</c:v>
                </c:pt>
                <c:pt idx="97">
                  <c:v>73.374459148036365</c:v>
                </c:pt>
                <c:pt idx="98">
                  <c:v>64.97894466627524</c:v>
                </c:pt>
                <c:pt idx="99">
                  <c:v>64.55442549982827</c:v>
                </c:pt>
                <c:pt idx="100">
                  <c:v>70.222665765292476</c:v>
                </c:pt>
                <c:pt idx="101">
                  <c:v>68.325561752041679</c:v>
                </c:pt>
                <c:pt idx="102">
                  <c:v>71.869851683952362</c:v>
                </c:pt>
                <c:pt idx="103">
                  <c:v>74.610446843711003</c:v>
                </c:pt>
                <c:pt idx="104">
                  <c:v>70.925226820562031</c:v>
                </c:pt>
                <c:pt idx="105">
                  <c:v>65.511481417691897</c:v>
                </c:pt>
                <c:pt idx="106">
                  <c:v>70.124608181045417</c:v>
                </c:pt>
                <c:pt idx="107">
                  <c:v>72.972381972795432</c:v>
                </c:pt>
                <c:pt idx="108">
                  <c:v>67.699007601327494</c:v>
                </c:pt>
                <c:pt idx="109">
                  <c:v>71.403148627653451</c:v>
                </c:pt>
                <c:pt idx="110">
                  <c:v>70.324554741197659</c:v>
                </c:pt>
                <c:pt idx="111">
                  <c:v>71.308857160458842</c:v>
                </c:pt>
                <c:pt idx="112">
                  <c:v>70.385945091367006</c:v>
                </c:pt>
                <c:pt idx="113">
                  <c:v>73.93785900282333</c:v>
                </c:pt>
                <c:pt idx="114">
                  <c:v>74.130595779774623</c:v>
                </c:pt>
                <c:pt idx="115">
                  <c:v>68.108980073452841</c:v>
                </c:pt>
                <c:pt idx="116">
                  <c:v>75.243421539993278</c:v>
                </c:pt>
                <c:pt idx="117">
                  <c:v>71.631658995773378</c:v>
                </c:pt>
                <c:pt idx="118">
                  <c:v>65.342157842051137</c:v>
                </c:pt>
                <c:pt idx="119">
                  <c:v>75.283854041605522</c:v>
                </c:pt>
                <c:pt idx="120">
                  <c:v>62.194250343895327</c:v>
                </c:pt>
                <c:pt idx="121">
                  <c:v>70.692398636327113</c:v>
                </c:pt>
                <c:pt idx="122">
                  <c:v>69.832537328386323</c:v>
                </c:pt>
                <c:pt idx="123">
                  <c:v>76.766159713585552</c:v>
                </c:pt>
                <c:pt idx="124">
                  <c:v>72.218269535397511</c:v>
                </c:pt>
                <c:pt idx="125">
                  <c:v>70.220740351606921</c:v>
                </c:pt>
                <c:pt idx="126">
                  <c:v>68.004364755691412</c:v>
                </c:pt>
                <c:pt idx="127">
                  <c:v>67.693709664874461</c:v>
                </c:pt>
                <c:pt idx="128">
                  <c:v>58.524816254569409</c:v>
                </c:pt>
                <c:pt idx="129">
                  <c:v>61.928463376395115</c:v>
                </c:pt>
                <c:pt idx="130">
                  <c:v>68.344043148218205</c:v>
                </c:pt>
                <c:pt idx="131">
                  <c:v>65.851545528242426</c:v>
                </c:pt>
                <c:pt idx="132">
                  <c:v>63.26554077459727</c:v>
                </c:pt>
                <c:pt idx="133">
                  <c:v>64.447435475774611</c:v>
                </c:pt>
                <c:pt idx="134">
                  <c:v>63.228958040050841</c:v>
                </c:pt>
                <c:pt idx="135">
                  <c:v>63.834056696938568</c:v>
                </c:pt>
                <c:pt idx="136">
                  <c:v>66.050057934347322</c:v>
                </c:pt>
                <c:pt idx="137">
                  <c:v>61.077564903938878</c:v>
                </c:pt>
                <c:pt idx="138">
                  <c:v>60.272700044010151</c:v>
                </c:pt>
                <c:pt idx="139">
                  <c:v>58.032997498437133</c:v>
                </c:pt>
                <c:pt idx="140">
                  <c:v>65.613034062777999</c:v>
                </c:pt>
                <c:pt idx="141">
                  <c:v>61.321288927861836</c:v>
                </c:pt>
                <c:pt idx="142">
                  <c:v>62.538488021570139</c:v>
                </c:pt>
                <c:pt idx="143">
                  <c:v>69.171506265426956</c:v>
                </c:pt>
                <c:pt idx="144">
                  <c:v>66.621836193205979</c:v>
                </c:pt>
                <c:pt idx="145">
                  <c:v>63.069528988683089</c:v>
                </c:pt>
                <c:pt idx="146">
                  <c:v>64.228574127251989</c:v>
                </c:pt>
                <c:pt idx="147">
                  <c:v>67.297255616003369</c:v>
                </c:pt>
                <c:pt idx="148">
                  <c:v>68.879663669225266</c:v>
                </c:pt>
                <c:pt idx="149">
                  <c:v>67.959501024632431</c:v>
                </c:pt>
                <c:pt idx="150">
                  <c:v>64.162351335901661</c:v>
                </c:pt>
                <c:pt idx="151">
                  <c:v>67.496937476463643</c:v>
                </c:pt>
                <c:pt idx="152">
                  <c:v>65.472917233835361</c:v>
                </c:pt>
                <c:pt idx="153">
                  <c:v>66.946769959731597</c:v>
                </c:pt>
                <c:pt idx="154">
                  <c:v>68.660014000391371</c:v>
                </c:pt>
                <c:pt idx="155">
                  <c:v>65.801693897396078</c:v>
                </c:pt>
                <c:pt idx="156">
                  <c:v>66.716928822789583</c:v>
                </c:pt>
                <c:pt idx="157">
                  <c:v>66.952717578988768</c:v>
                </c:pt>
                <c:pt idx="158">
                  <c:v>64.887568876080721</c:v>
                </c:pt>
                <c:pt idx="159">
                  <c:v>65.046484345328921</c:v>
                </c:pt>
                <c:pt idx="160">
                  <c:v>68.074413185859925</c:v>
                </c:pt>
                <c:pt idx="161">
                  <c:v>69.897359107073598</c:v>
                </c:pt>
                <c:pt idx="162">
                  <c:v>70.795790664883313</c:v>
                </c:pt>
                <c:pt idx="163">
                  <c:v>70.169856577879102</c:v>
                </c:pt>
                <c:pt idx="164">
                  <c:v>71.010501322654008</c:v>
                </c:pt>
                <c:pt idx="165">
                  <c:v>72.159216502573969</c:v>
                </c:pt>
                <c:pt idx="166">
                  <c:v>76.992015467709294</c:v>
                </c:pt>
                <c:pt idx="167">
                  <c:v>71.955953433802748</c:v>
                </c:pt>
                <c:pt idx="168">
                  <c:v>72.686191509979125</c:v>
                </c:pt>
                <c:pt idx="169">
                  <c:v>75.33497715286704</c:v>
                </c:pt>
                <c:pt idx="170">
                  <c:v>68.757091267557684</c:v>
                </c:pt>
                <c:pt idx="171">
                  <c:v>72.22216027196329</c:v>
                </c:pt>
                <c:pt idx="172">
                  <c:v>73.835577913892351</c:v>
                </c:pt>
                <c:pt idx="173">
                  <c:v>69.478534047044761</c:v>
                </c:pt>
                <c:pt idx="174">
                  <c:v>66.342433518302599</c:v>
                </c:pt>
                <c:pt idx="175">
                  <c:v>76.15470033184657</c:v>
                </c:pt>
                <c:pt idx="176">
                  <c:v>72.080884507946053</c:v>
                </c:pt>
                <c:pt idx="177">
                  <c:v>68.929888090836727</c:v>
                </c:pt>
                <c:pt idx="178">
                  <c:v>64.052614497132382</c:v>
                </c:pt>
                <c:pt idx="179">
                  <c:v>73.323114174245191</c:v>
                </c:pt>
                <c:pt idx="180">
                  <c:v>77.079542590709963</c:v>
                </c:pt>
                <c:pt idx="181">
                  <c:v>79.123600642333685</c:v>
                </c:pt>
                <c:pt idx="182">
                  <c:v>71.006901810969978</c:v>
                </c:pt>
                <c:pt idx="183">
                  <c:v>66.331962848537231</c:v>
                </c:pt>
                <c:pt idx="184">
                  <c:v>66.606210462850086</c:v>
                </c:pt>
                <c:pt idx="185">
                  <c:v>71.310954959570424</c:v>
                </c:pt>
                <c:pt idx="186">
                  <c:v>72.80022805749546</c:v>
                </c:pt>
                <c:pt idx="187">
                  <c:v>81.589633565886061</c:v>
                </c:pt>
                <c:pt idx="188">
                  <c:v>80.868346551460817</c:v>
                </c:pt>
                <c:pt idx="189">
                  <c:v>75.25723407253092</c:v>
                </c:pt>
                <c:pt idx="190">
                  <c:v>70.248386511613404</c:v>
                </c:pt>
                <c:pt idx="191">
                  <c:v>71.051000046714833</c:v>
                </c:pt>
                <c:pt idx="192">
                  <c:v>80.319076340922422</c:v>
                </c:pt>
                <c:pt idx="193">
                  <c:v>72.189227221701415</c:v>
                </c:pt>
                <c:pt idx="194">
                  <c:v>74.427920765300414</c:v>
                </c:pt>
                <c:pt idx="195">
                  <c:v>72.114270669438255</c:v>
                </c:pt>
                <c:pt idx="196">
                  <c:v>78.308145459528717</c:v>
                </c:pt>
                <c:pt idx="197">
                  <c:v>70.969297455669277</c:v>
                </c:pt>
                <c:pt idx="198">
                  <c:v>70.005349168907514</c:v>
                </c:pt>
                <c:pt idx="199">
                  <c:v>81.120699444469182</c:v>
                </c:pt>
                <c:pt idx="200">
                  <c:v>80.921985889359178</c:v>
                </c:pt>
                <c:pt idx="201">
                  <c:v>77.307127978467662</c:v>
                </c:pt>
                <c:pt idx="202">
                  <c:v>80.347257872218535</c:v>
                </c:pt>
                <c:pt idx="203">
                  <c:v>67.032473635166596</c:v>
                </c:pt>
                <c:pt idx="204">
                  <c:v>74.396648456315688</c:v>
                </c:pt>
                <c:pt idx="205">
                  <c:v>69.148186447446321</c:v>
                </c:pt>
                <c:pt idx="206">
                  <c:v>75.572003188208754</c:v>
                </c:pt>
                <c:pt idx="207">
                  <c:v>75.964080184641972</c:v>
                </c:pt>
                <c:pt idx="208">
                  <c:v>76.772674572448977</c:v>
                </c:pt>
                <c:pt idx="209">
                  <c:v>70.94799036986393</c:v>
                </c:pt>
                <c:pt idx="210">
                  <c:v>73.440973997280395</c:v>
                </c:pt>
                <c:pt idx="211">
                  <c:v>77.225199591206106</c:v>
                </c:pt>
                <c:pt idx="212">
                  <c:v>70.920494158685216</c:v>
                </c:pt>
                <c:pt idx="213">
                  <c:v>78.678709518501591</c:v>
                </c:pt>
                <c:pt idx="214">
                  <c:v>80.678239293818464</c:v>
                </c:pt>
                <c:pt idx="215">
                  <c:v>77.022343376120588</c:v>
                </c:pt>
                <c:pt idx="216">
                  <c:v>74.463024184483444</c:v>
                </c:pt>
                <c:pt idx="217">
                  <c:v>72.293006016644568</c:v>
                </c:pt>
                <c:pt idx="218">
                  <c:v>67.880961215981628</c:v>
                </c:pt>
                <c:pt idx="219">
                  <c:v>69.532774465793722</c:v>
                </c:pt>
                <c:pt idx="220">
                  <c:v>76.875287818419778</c:v>
                </c:pt>
                <c:pt idx="221">
                  <c:v>75.691450319565348</c:v>
                </c:pt>
                <c:pt idx="222">
                  <c:v>73.672351219147316</c:v>
                </c:pt>
                <c:pt idx="223">
                  <c:v>68.841716821766141</c:v>
                </c:pt>
                <c:pt idx="224">
                  <c:v>73.314527815316055</c:v>
                </c:pt>
                <c:pt idx="225">
                  <c:v>73.982676716083731</c:v>
                </c:pt>
                <c:pt idx="226">
                  <c:v>75.080019815486708</c:v>
                </c:pt>
                <c:pt idx="227">
                  <c:v>72.570801426674834</c:v>
                </c:pt>
                <c:pt idx="228">
                  <c:v>73.692184281608604</c:v>
                </c:pt>
                <c:pt idx="229">
                  <c:v>69.410925425190712</c:v>
                </c:pt>
                <c:pt idx="230">
                  <c:v>75.290385747353284</c:v>
                </c:pt>
                <c:pt idx="231">
                  <c:v>74.325978356649969</c:v>
                </c:pt>
                <c:pt idx="232">
                  <c:v>77.691920424626588</c:v>
                </c:pt>
                <c:pt idx="233">
                  <c:v>76.488330647417499</c:v>
                </c:pt>
                <c:pt idx="234">
                  <c:v>72.674552796206271</c:v>
                </c:pt>
              </c:numCache>
            </c:numRef>
          </c:yVal>
          <c:smooth val="0"/>
        </c:ser>
        <c:ser>
          <c:idx val="1"/>
          <c:order val="1"/>
          <c:tx>
            <c:v>Predicted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'Ex.8.6'!$H$26:$H$260</c:f>
              <c:numCache>
                <c:formatCode>General</c:formatCode>
                <c:ptCount val="235"/>
                <c:pt idx="0">
                  <c:v>65.111277313330518</c:v>
                </c:pt>
                <c:pt idx="1">
                  <c:v>62.915045962381583</c:v>
                </c:pt>
                <c:pt idx="2">
                  <c:v>66.465308298272788</c:v>
                </c:pt>
                <c:pt idx="3">
                  <c:v>66.009694865830411</c:v>
                </c:pt>
                <c:pt idx="4">
                  <c:v>63.510327204405485</c:v>
                </c:pt>
                <c:pt idx="5">
                  <c:v>61.407266102486915</c:v>
                </c:pt>
                <c:pt idx="6">
                  <c:v>66.4994814059026</c:v>
                </c:pt>
                <c:pt idx="7">
                  <c:v>67.192703700839971</c:v>
                </c:pt>
                <c:pt idx="8">
                  <c:v>65.904933360865485</c:v>
                </c:pt>
                <c:pt idx="9">
                  <c:v>64.679404108413138</c:v>
                </c:pt>
                <c:pt idx="10">
                  <c:v>62.323630408667611</c:v>
                </c:pt>
                <c:pt idx="11">
                  <c:v>68.137504098255704</c:v>
                </c:pt>
                <c:pt idx="12">
                  <c:v>65.259583897679732</c:v>
                </c:pt>
                <c:pt idx="13">
                  <c:v>67.037087221013977</c:v>
                </c:pt>
                <c:pt idx="14">
                  <c:v>66.026784676342132</c:v>
                </c:pt>
                <c:pt idx="15">
                  <c:v>66.453490032648546</c:v>
                </c:pt>
                <c:pt idx="16">
                  <c:v>65.489470548414857</c:v>
                </c:pt>
                <c:pt idx="17">
                  <c:v>65.173965488032763</c:v>
                </c:pt>
                <c:pt idx="18">
                  <c:v>68.665340705538483</c:v>
                </c:pt>
                <c:pt idx="19">
                  <c:v>67.229365303152349</c:v>
                </c:pt>
                <c:pt idx="20">
                  <c:v>68.431063703617895</c:v>
                </c:pt>
                <c:pt idx="21">
                  <c:v>63.732301426488299</c:v>
                </c:pt>
                <c:pt idx="22">
                  <c:v>68.772734925168749</c:v>
                </c:pt>
                <c:pt idx="23">
                  <c:v>70.485519029475881</c:v>
                </c:pt>
                <c:pt idx="24">
                  <c:v>63.690916230282866</c:v>
                </c:pt>
                <c:pt idx="25">
                  <c:v>65.304112862573348</c:v>
                </c:pt>
                <c:pt idx="26">
                  <c:v>63.608631900647111</c:v>
                </c:pt>
                <c:pt idx="27">
                  <c:v>68.052239426354646</c:v>
                </c:pt>
                <c:pt idx="28">
                  <c:v>67.939017764284856</c:v>
                </c:pt>
                <c:pt idx="29">
                  <c:v>66.312610006991932</c:v>
                </c:pt>
                <c:pt idx="30">
                  <c:v>65.898806398763924</c:v>
                </c:pt>
                <c:pt idx="31">
                  <c:v>66.721708065789485</c:v>
                </c:pt>
                <c:pt idx="32">
                  <c:v>68.577483689530879</c:v>
                </c:pt>
                <c:pt idx="33">
                  <c:v>65.771421355269368</c:v>
                </c:pt>
                <c:pt idx="34">
                  <c:v>65.953053319315941</c:v>
                </c:pt>
                <c:pt idx="35">
                  <c:v>65.054726505846375</c:v>
                </c:pt>
                <c:pt idx="36">
                  <c:v>64.917023605470916</c:v>
                </c:pt>
                <c:pt idx="37">
                  <c:v>65.972842823798501</c:v>
                </c:pt>
                <c:pt idx="38">
                  <c:v>69.120617817472265</c:v>
                </c:pt>
                <c:pt idx="39">
                  <c:v>70.621901134251402</c:v>
                </c:pt>
                <c:pt idx="40">
                  <c:v>69.324866546195778</c:v>
                </c:pt>
                <c:pt idx="41">
                  <c:v>65.568824310311214</c:v>
                </c:pt>
                <c:pt idx="42">
                  <c:v>66.251895556808321</c:v>
                </c:pt>
                <c:pt idx="43">
                  <c:v>66.602349024655254</c:v>
                </c:pt>
                <c:pt idx="44">
                  <c:v>66.13474981646209</c:v>
                </c:pt>
                <c:pt idx="45">
                  <c:v>67.004754997791437</c:v>
                </c:pt>
                <c:pt idx="46">
                  <c:v>68.720371335096345</c:v>
                </c:pt>
                <c:pt idx="47">
                  <c:v>66.703649224295489</c:v>
                </c:pt>
                <c:pt idx="48">
                  <c:v>68.085624482907463</c:v>
                </c:pt>
                <c:pt idx="49">
                  <c:v>65.254140880654347</c:v>
                </c:pt>
                <c:pt idx="50">
                  <c:v>67.17296378659843</c:v>
                </c:pt>
                <c:pt idx="51">
                  <c:v>66.822426555779884</c:v>
                </c:pt>
                <c:pt idx="52">
                  <c:v>67.880110436085445</c:v>
                </c:pt>
                <c:pt idx="53">
                  <c:v>67.460758137004021</c:v>
                </c:pt>
                <c:pt idx="54">
                  <c:v>72.970542676785428</c:v>
                </c:pt>
                <c:pt idx="55">
                  <c:v>67.270915784891329</c:v>
                </c:pt>
                <c:pt idx="56">
                  <c:v>68.042112012310923</c:v>
                </c:pt>
                <c:pt idx="57">
                  <c:v>67.805654232224114</c:v>
                </c:pt>
                <c:pt idx="58">
                  <c:v>68.432998164723912</c:v>
                </c:pt>
                <c:pt idx="59">
                  <c:v>70.241947051033364</c:v>
                </c:pt>
                <c:pt idx="60">
                  <c:v>67.588560692965132</c:v>
                </c:pt>
                <c:pt idx="61">
                  <c:v>67.899439240022247</c:v>
                </c:pt>
                <c:pt idx="62">
                  <c:v>68.307852426638021</c:v>
                </c:pt>
                <c:pt idx="63">
                  <c:v>70.25545898126623</c:v>
                </c:pt>
                <c:pt idx="64">
                  <c:v>70.111377017509213</c:v>
                </c:pt>
                <c:pt idx="65">
                  <c:v>68.872475008010554</c:v>
                </c:pt>
                <c:pt idx="66">
                  <c:v>66.392371435494212</c:v>
                </c:pt>
                <c:pt idx="67">
                  <c:v>67.935056560005137</c:v>
                </c:pt>
                <c:pt idx="68">
                  <c:v>66.458582183644751</c:v>
                </c:pt>
                <c:pt idx="69">
                  <c:v>66.337827061646806</c:v>
                </c:pt>
                <c:pt idx="70">
                  <c:v>67.850256281096165</c:v>
                </c:pt>
                <c:pt idx="71">
                  <c:v>67.806796046383937</c:v>
                </c:pt>
                <c:pt idx="72">
                  <c:v>66.219799304909742</c:v>
                </c:pt>
                <c:pt idx="73">
                  <c:v>66.960064950433591</c:v>
                </c:pt>
                <c:pt idx="74">
                  <c:v>64.789537581250286</c:v>
                </c:pt>
                <c:pt idx="75">
                  <c:v>67.825116330107448</c:v>
                </c:pt>
                <c:pt idx="76">
                  <c:v>66.483834237828773</c:v>
                </c:pt>
                <c:pt idx="77">
                  <c:v>67.844683120886486</c:v>
                </c:pt>
                <c:pt idx="78">
                  <c:v>69.413172943498438</c:v>
                </c:pt>
                <c:pt idx="79">
                  <c:v>67.144119594055297</c:v>
                </c:pt>
                <c:pt idx="80">
                  <c:v>66.902484611964425</c:v>
                </c:pt>
                <c:pt idx="81">
                  <c:v>66.040453352900997</c:v>
                </c:pt>
                <c:pt idx="82">
                  <c:v>70.895355021879624</c:v>
                </c:pt>
                <c:pt idx="83">
                  <c:v>67.376869769235057</c:v>
                </c:pt>
                <c:pt idx="84">
                  <c:v>67.066302351232935</c:v>
                </c:pt>
                <c:pt idx="85">
                  <c:v>69.058818897954012</c:v>
                </c:pt>
                <c:pt idx="86">
                  <c:v>67.506427480388467</c:v>
                </c:pt>
                <c:pt idx="87">
                  <c:v>67.623395482427739</c:v>
                </c:pt>
                <c:pt idx="88">
                  <c:v>69.135214537627363</c:v>
                </c:pt>
                <c:pt idx="89">
                  <c:v>65.882419033747922</c:v>
                </c:pt>
                <c:pt idx="90">
                  <c:v>66.958266231831772</c:v>
                </c:pt>
                <c:pt idx="91">
                  <c:v>71.59871970056804</c:v>
                </c:pt>
                <c:pt idx="92">
                  <c:v>65.733898492514243</c:v>
                </c:pt>
                <c:pt idx="93">
                  <c:v>65.191097931490049</c:v>
                </c:pt>
                <c:pt idx="94">
                  <c:v>68.315152184849836</c:v>
                </c:pt>
                <c:pt idx="95">
                  <c:v>67.478427371508445</c:v>
                </c:pt>
                <c:pt idx="96">
                  <c:v>70.477841289530176</c:v>
                </c:pt>
                <c:pt idx="97">
                  <c:v>68.186110173514322</c:v>
                </c:pt>
                <c:pt idx="98">
                  <c:v>71.93697718649203</c:v>
                </c:pt>
                <c:pt idx="99">
                  <c:v>68.06445127776675</c:v>
                </c:pt>
                <c:pt idx="100">
                  <c:v>67.868637015950185</c:v>
                </c:pt>
                <c:pt idx="101">
                  <c:v>70.483176879180277</c:v>
                </c:pt>
                <c:pt idx="102">
                  <c:v>69.608116219250434</c:v>
                </c:pt>
                <c:pt idx="103">
                  <c:v>71.242959994361058</c:v>
                </c:pt>
                <c:pt idx="104">
                  <c:v>72.507090475530347</c:v>
                </c:pt>
                <c:pt idx="105">
                  <c:v>70.807241103582868</c:v>
                </c:pt>
                <c:pt idx="106">
                  <c:v>68.31008987105244</c:v>
                </c:pt>
                <c:pt idx="107">
                  <c:v>70.437946710574323</c:v>
                </c:pt>
                <c:pt idx="108">
                  <c:v>71.751514546672851</c:v>
                </c:pt>
                <c:pt idx="109">
                  <c:v>69.319111038313508</c:v>
                </c:pt>
                <c:pt idx="110">
                  <c:v>71.027687936749203</c:v>
                </c:pt>
                <c:pt idx="111">
                  <c:v>70.530174320476277</c:v>
                </c:pt>
                <c:pt idx="112">
                  <c:v>70.984194932183954</c:v>
                </c:pt>
                <c:pt idx="113">
                  <c:v>70.558491313090968</c:v>
                </c:pt>
                <c:pt idx="114">
                  <c:v>72.196851734904087</c:v>
                </c:pt>
                <c:pt idx="115">
                  <c:v>72.285753750847192</c:v>
                </c:pt>
                <c:pt idx="116">
                  <c:v>69.508215473023085</c:v>
                </c:pt>
                <c:pt idx="117">
                  <c:v>72.799057205651025</c:v>
                </c:pt>
                <c:pt idx="118">
                  <c:v>71.13309092579523</c:v>
                </c:pt>
                <c:pt idx="119">
                  <c:v>68.231987458740321</c:v>
                </c:pt>
                <c:pt idx="120">
                  <c:v>72.817707153833254</c:v>
                </c:pt>
                <c:pt idx="121">
                  <c:v>66.779979559598246</c:v>
                </c:pt>
                <c:pt idx="122">
                  <c:v>70.699846473070366</c:v>
                </c:pt>
                <c:pt idx="123">
                  <c:v>70.303225729916988</c:v>
                </c:pt>
                <c:pt idx="124">
                  <c:v>73.501437392386663</c:v>
                </c:pt>
                <c:pt idx="125">
                  <c:v>71.403671664826874</c:v>
                </c:pt>
                <c:pt idx="126">
                  <c:v>70.482288760364156</c:v>
                </c:pt>
                <c:pt idx="127">
                  <c:v>69.459960475743202</c:v>
                </c:pt>
                <c:pt idx="128">
                  <c:v>69.316667305267515</c:v>
                </c:pt>
                <c:pt idx="129">
                  <c:v>65.087411627978938</c:v>
                </c:pt>
                <c:pt idx="130">
                  <c:v>66.657382317930427</c:v>
                </c:pt>
                <c:pt idx="131">
                  <c:v>69.616640972042958</c:v>
                </c:pt>
                <c:pt idx="132">
                  <c:v>68.466948284148557</c:v>
                </c:pt>
                <c:pt idx="133">
                  <c:v>67.274124374388961</c:v>
                </c:pt>
                <c:pt idx="134">
                  <c:v>67.819286658563158</c:v>
                </c:pt>
                <c:pt idx="135">
                  <c:v>67.257250174761197</c:v>
                </c:pt>
                <c:pt idx="136">
                  <c:v>67.536358766762703</c:v>
                </c:pt>
                <c:pt idx="137">
                  <c:v>68.558514374292841</c:v>
                </c:pt>
                <c:pt idx="138">
                  <c:v>66.264895783908003</c:v>
                </c:pt>
                <c:pt idx="139">
                  <c:v>65.893642773759808</c:v>
                </c:pt>
                <c:pt idx="140">
                  <c:v>64.860554670057311</c:v>
                </c:pt>
                <c:pt idx="141">
                  <c:v>68.356932175958221</c:v>
                </c:pt>
                <c:pt idx="142">
                  <c:v>66.377316243579742</c:v>
                </c:pt>
                <c:pt idx="143">
                  <c:v>66.938763077684143</c:v>
                </c:pt>
                <c:pt idx="144">
                  <c:v>69.998317683680682</c:v>
                </c:pt>
                <c:pt idx="145">
                  <c:v>68.822253556243666</c:v>
                </c:pt>
                <c:pt idx="146">
                  <c:v>67.183711723560094</c:v>
                </c:pt>
                <c:pt idx="147">
                  <c:v>67.718334388822726</c:v>
                </c:pt>
                <c:pt idx="148">
                  <c:v>69.133798396017511</c:v>
                </c:pt>
                <c:pt idx="149">
                  <c:v>69.863701988893183</c:v>
                </c:pt>
                <c:pt idx="150">
                  <c:v>69.439266572913851</c:v>
                </c:pt>
                <c:pt idx="151">
                  <c:v>67.687788378115542</c:v>
                </c:pt>
                <c:pt idx="152">
                  <c:v>69.22590391019591</c:v>
                </c:pt>
                <c:pt idx="153">
                  <c:v>68.292301705543622</c:v>
                </c:pt>
                <c:pt idx="154">
                  <c:v>68.972132927212982</c:v>
                </c:pt>
                <c:pt idx="155">
                  <c:v>69.762386097502599</c:v>
                </c:pt>
                <c:pt idx="156">
                  <c:v>68.443953656188114</c:v>
                </c:pt>
                <c:pt idx="157">
                  <c:v>68.866116106012512</c:v>
                </c:pt>
                <c:pt idx="158">
                  <c:v>68.974876333792622</c:v>
                </c:pt>
                <c:pt idx="159">
                  <c:v>68.022303162159631</c:v>
                </c:pt>
                <c:pt idx="160">
                  <c:v>68.095604717805543</c:v>
                </c:pt>
                <c:pt idx="161">
                  <c:v>69.492271105578027</c:v>
                </c:pt>
                <c:pt idx="162">
                  <c:v>70.333125507704452</c:v>
                </c:pt>
                <c:pt idx="163">
                  <c:v>70.747537214383414</c:v>
                </c:pt>
                <c:pt idx="164">
                  <c:v>70.458818044838296</c:v>
                </c:pt>
                <c:pt idx="165">
                  <c:v>70.846574931119264</c:v>
                </c:pt>
                <c:pt idx="166">
                  <c:v>71.376432786245374</c:v>
                </c:pt>
                <c:pt idx="167">
                  <c:v>73.605615910734642</c:v>
                </c:pt>
                <c:pt idx="168">
                  <c:v>71.282675399272406</c:v>
                </c:pt>
                <c:pt idx="169">
                  <c:v>71.619505962268164</c:v>
                </c:pt>
                <c:pt idx="170">
                  <c:v>72.841288266500612</c:v>
                </c:pt>
                <c:pt idx="171">
                  <c:v>69.80716408377927</c:v>
                </c:pt>
                <c:pt idx="172">
                  <c:v>71.405466311026061</c:v>
                </c:pt>
                <c:pt idx="173">
                  <c:v>72.149673427044775</c:v>
                </c:pt>
                <c:pt idx="174">
                  <c:v>70.139937716806273</c:v>
                </c:pt>
                <c:pt idx="175">
                  <c:v>68.69337591570347</c:v>
                </c:pt>
                <c:pt idx="176">
                  <c:v>73.219394844182915</c:v>
                </c:pt>
                <c:pt idx="177">
                  <c:v>71.340301268714455</c:v>
                </c:pt>
                <c:pt idx="178">
                  <c:v>69.886868570805916</c:v>
                </c:pt>
                <c:pt idx="179">
                  <c:v>67.637171021406914</c:v>
                </c:pt>
                <c:pt idx="180">
                  <c:v>71.913293737226212</c:v>
                </c:pt>
                <c:pt idx="181">
                  <c:v>73.645988785115676</c:v>
                </c:pt>
                <c:pt idx="182">
                  <c:v>74.588833655557835</c:v>
                </c:pt>
                <c:pt idx="183">
                  <c:v>70.844914615687088</c:v>
                </c:pt>
                <c:pt idx="184">
                  <c:v>68.688546200974713</c:v>
                </c:pt>
                <c:pt idx="185">
                  <c:v>68.815046011574736</c:v>
                </c:pt>
                <c:pt idx="186">
                  <c:v>70.985162565725489</c:v>
                </c:pt>
                <c:pt idx="187">
                  <c:v>71.672106608215245</c:v>
                </c:pt>
                <c:pt idx="188">
                  <c:v>75.726319203224108</c:v>
                </c:pt>
                <c:pt idx="189">
                  <c:v>75.393617418591731</c:v>
                </c:pt>
                <c:pt idx="190">
                  <c:v>72.80542839234046</c:v>
                </c:pt>
                <c:pt idx="191">
                  <c:v>70.495040864018364</c:v>
                </c:pt>
                <c:pt idx="192">
                  <c:v>70.865255425154089</c:v>
                </c:pt>
                <c:pt idx="193">
                  <c:v>75.14026032822855</c:v>
                </c:pt>
                <c:pt idx="194">
                  <c:v>71.390275569509328</c:v>
                </c:pt>
                <c:pt idx="195">
                  <c:v>72.422898259651433</c:v>
                </c:pt>
                <c:pt idx="196">
                  <c:v>71.355701012905513</c:v>
                </c:pt>
                <c:pt idx="197">
                  <c:v>74.212695739331636</c:v>
                </c:pt>
                <c:pt idx="198">
                  <c:v>70.827569181943957</c:v>
                </c:pt>
                <c:pt idx="199">
                  <c:v>70.382937143816235</c:v>
                </c:pt>
                <c:pt idx="200">
                  <c:v>75.510018041619617</c:v>
                </c:pt>
                <c:pt idx="201">
                  <c:v>75.418359169224118</c:v>
                </c:pt>
                <c:pt idx="202">
                  <c:v>73.750965116519026</c:v>
                </c:pt>
                <c:pt idx="203">
                  <c:v>75.153259377938824</c:v>
                </c:pt>
                <c:pt idx="204">
                  <c:v>69.011664715802723</c:v>
                </c:pt>
                <c:pt idx="205">
                  <c:v>72.408473553812129</c:v>
                </c:pt>
                <c:pt idx="206">
                  <c:v>69.987561154165661</c:v>
                </c:pt>
                <c:pt idx="207">
                  <c:v>72.95061920326421</c:v>
                </c:pt>
                <c:pt idx="208">
                  <c:v>73.131469147624529</c:v>
                </c:pt>
                <c:pt idx="209">
                  <c:v>73.504442444643445</c:v>
                </c:pt>
                <c:pt idx="210">
                  <c:v>70.817741047884994</c:v>
                </c:pt>
                <c:pt idx="211">
                  <c:v>71.967657912202412</c:v>
                </c:pt>
                <c:pt idx="212">
                  <c:v>73.713174722253171</c:v>
                </c:pt>
                <c:pt idx="213">
                  <c:v>70.805058109821744</c:v>
                </c:pt>
                <c:pt idx="214">
                  <c:v>74.383622598231398</c:v>
                </c:pt>
                <c:pt idx="215">
                  <c:v>75.305928298138639</c:v>
                </c:pt>
                <c:pt idx="216">
                  <c:v>73.619605001139448</c:v>
                </c:pt>
                <c:pt idx="217">
                  <c:v>72.439090108354264</c:v>
                </c:pt>
                <c:pt idx="218">
                  <c:v>71.438144711188102</c:v>
                </c:pt>
                <c:pt idx="219">
                  <c:v>69.403039198816955</c:v>
                </c:pt>
                <c:pt idx="220">
                  <c:v>70.164956722772104</c:v>
                </c:pt>
                <c:pt idx="221">
                  <c:v>73.551773963690152</c:v>
                </c:pt>
                <c:pt idx="222">
                  <c:v>73.005715542137324</c:v>
                </c:pt>
                <c:pt idx="223">
                  <c:v>72.074383269929456</c:v>
                </c:pt>
                <c:pt idx="224">
                  <c:v>69.846198576772451</c:v>
                </c:pt>
                <c:pt idx="225">
                  <c:v>71.909333182159941</c:v>
                </c:pt>
                <c:pt idx="226">
                  <c:v>72.217524411503931</c:v>
                </c:pt>
                <c:pt idx="227">
                  <c:v>72.72368631408068</c:v>
                </c:pt>
                <c:pt idx="228">
                  <c:v>71.566280982646418</c:v>
                </c:pt>
                <c:pt idx="229">
                  <c:v>72.083531494067188</c:v>
                </c:pt>
                <c:pt idx="230">
                  <c:v>70.108752476121879</c:v>
                </c:pt>
                <c:pt idx="231">
                  <c:v>72.820719976905792</c:v>
                </c:pt>
                <c:pt idx="232">
                  <c:v>72.375876171897986</c:v>
                </c:pt>
                <c:pt idx="233">
                  <c:v>73.928454979763188</c:v>
                </c:pt>
                <c:pt idx="234">
                  <c:v>73.37328559665454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66464"/>
        <c:axId val="192389504"/>
      </c:scatterChart>
      <c:valAx>
        <c:axId val="19236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1139618924869701"/>
              <c:y val="0.85978891510424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89504"/>
        <c:crosses val="autoZero"/>
        <c:crossBetween val="midCat"/>
      </c:valAx>
      <c:valAx>
        <c:axId val="192389504"/>
        <c:scaling>
          <c:orientation val="minMax"/>
          <c:max val="90"/>
          <c:min val="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Au recovery (%)</a:t>
                </a:r>
              </a:p>
            </c:rich>
          </c:tx>
          <c:layout>
            <c:manualLayout>
              <c:xMode val="edge"/>
              <c:yMode val="edge"/>
              <c:x val="2.5641034558430489E-2"/>
              <c:y val="0.214285852687518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664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649597915553055"/>
          <c:y val="0.58201095791671698"/>
          <c:w val="0.2079772803072695"/>
          <c:h val="0.134920722062511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84401256487691"/>
          <c:y val="8.4862622917589434E-2"/>
          <c:w val="0.81205697193392046"/>
          <c:h val="0.68119456774389353"/>
        </c:manualLayout>
      </c:layout>
      <c:scatterChart>
        <c:scatterStyle val="lineMarker"/>
        <c:varyColors val="0"/>
        <c:ser>
          <c:idx val="0"/>
          <c:order val="0"/>
          <c:tx>
            <c:v>#REF!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strLit>
              <c:ptCount val="147"/>
              <c:pt idx="0">
                <c:v>Dose (t-1)</c:v>
              </c:pt>
              <c:pt idx="1">
                <c:v>119.0591955</c:v>
              </c:pt>
              <c:pt idx="2">
                <c:v>93.18503975</c:v>
              </c:pt>
              <c:pt idx="3">
                <c:v>94.68050627</c:v>
              </c:pt>
              <c:pt idx="4">
                <c:v>90.22328634</c:v>
              </c:pt>
              <c:pt idx="5">
                <c:v>100.6210361</c:v>
              </c:pt>
              <c:pt idx="6">
                <c:v>90.6699864</c:v>
              </c:pt>
              <c:pt idx="7">
                <c:v>103.9215989</c:v>
              </c:pt>
              <c:pt idx="8">
                <c:v>94.88405218</c:v>
              </c:pt>
              <c:pt idx="9">
                <c:v>92.01727357</c:v>
              </c:pt>
              <c:pt idx="10">
                <c:v>121.451049</c:v>
              </c:pt>
              <c:pt idx="11">
                <c:v>102.4335474</c:v>
              </c:pt>
              <c:pt idx="12">
                <c:v>111.3870146</c:v>
              </c:pt>
              <c:pt idx="13">
                <c:v>93.70877602</c:v>
              </c:pt>
              <c:pt idx="14">
                <c:v>100.9874299</c:v>
              </c:pt>
              <c:pt idx="15">
                <c:v>87.4912903</c:v>
              </c:pt>
              <c:pt idx="16">
                <c:v>47.73408933</c:v>
              </c:pt>
              <c:pt idx="17">
                <c:v>73.51873335</c:v>
              </c:pt>
              <c:pt idx="18">
                <c:v>130.9361736</c:v>
              </c:pt>
              <c:pt idx="19">
                <c:v>86.29760924</c:v>
              </c:pt>
              <c:pt idx="20">
                <c:v>81.59449359</c:v>
              </c:pt>
              <c:pt idx="21">
                <c:v>95.68527156</c:v>
              </c:pt>
              <c:pt idx="22">
                <c:v>94.18826362</c:v>
              </c:pt>
              <c:pt idx="23">
                <c:v>126.1575344</c:v>
              </c:pt>
              <c:pt idx="24">
                <c:v>82.39075128</c:v>
              </c:pt>
              <c:pt idx="25">
                <c:v>78.71729574</c:v>
              </c:pt>
              <c:pt idx="26">
                <c:v>81.9813788</c:v>
              </c:pt>
              <c:pt idx="27">
                <c:v>94.9568092</c:v>
              </c:pt>
              <c:pt idx="28">
                <c:v>85.39445355</c:v>
              </c:pt>
              <c:pt idx="29">
                <c:v>80.38853059</c:v>
              </c:pt>
              <c:pt idx="30">
                <c:v>59.84600376</c:v>
              </c:pt>
              <c:pt idx="31">
                <c:v>111.8336568</c:v>
              </c:pt>
              <c:pt idx="32">
                <c:v>72.94798229</c:v>
              </c:pt>
              <c:pt idx="33">
                <c:v>82.86608261</c:v>
              </c:pt>
              <c:pt idx="34">
                <c:v>65.8090762</c:v>
              </c:pt>
              <c:pt idx="35">
                <c:v>71.72033055</c:v>
              </c:pt>
              <c:pt idx="36">
                <c:v>75.6930583</c:v>
              </c:pt>
              <c:pt idx="37">
                <c:v>87.3479972</c:v>
              </c:pt>
              <c:pt idx="38">
                <c:v>78.09886122</c:v>
              </c:pt>
              <c:pt idx="39">
                <c:v>80.2856678</c:v>
              </c:pt>
              <c:pt idx="40">
                <c:v>65.36997761</c:v>
              </c:pt>
              <c:pt idx="41">
                <c:v>85.01872217</c:v>
              </c:pt>
              <c:pt idx="42">
                <c:v>82.16769894</c:v>
              </c:pt>
              <c:pt idx="43">
                <c:v>77.3042354</c:v>
              </c:pt>
              <c:pt idx="44">
                <c:v>84.41905081</c:v>
              </c:pt>
              <c:pt idx="45">
                <c:v>58.84594102</c:v>
              </c:pt>
              <c:pt idx="46">
                <c:v>70.28595348</c:v>
              </c:pt>
              <c:pt idx="47">
                <c:v>77.05110757</c:v>
              </c:pt>
              <c:pt idx="48">
                <c:v>58.25092881</c:v>
              </c:pt>
              <c:pt idx="49">
                <c:v>68.02268951</c:v>
              </c:pt>
              <c:pt idx="50">
                <c:v>67.23245854</c:v>
              </c:pt>
              <c:pt idx="51">
                <c:v>72.01230951</c:v>
              </c:pt>
              <c:pt idx="52">
                <c:v>49.9653086</c:v>
              </c:pt>
              <c:pt idx="53">
                <c:v>62.06817056</c:v>
              </c:pt>
              <c:pt idx="54">
                <c:v>69.05572061</c:v>
              </c:pt>
              <c:pt idx="55">
                <c:v>66.72836849</c:v>
              </c:pt>
              <c:pt idx="56">
                <c:v>91.98715274</c:v>
              </c:pt>
              <c:pt idx="57">
                <c:v>76.58164618</c:v>
              </c:pt>
              <c:pt idx="58">
                <c:v>72.31495742</c:v>
              </c:pt>
              <c:pt idx="59">
                <c:v>73.75973257</c:v>
              </c:pt>
              <c:pt idx="60">
                <c:v>89.15138942</c:v>
              </c:pt>
              <c:pt idx="61">
                <c:v>124.6733811</c:v>
              </c:pt>
              <c:pt idx="62">
                <c:v>113.6045017</c:v>
              </c:pt>
              <c:pt idx="63">
                <c:v>133.5064709</c:v>
              </c:pt>
              <c:pt idx="64">
                <c:v>138.139249</c:v>
              </c:pt>
              <c:pt idx="65">
                <c:v>163.2130175</c:v>
              </c:pt>
              <c:pt idx="66">
                <c:v>135.2821497</c:v>
              </c:pt>
              <c:pt idx="67">
                <c:v>134.4400009</c:v>
              </c:pt>
              <c:pt idx="68">
                <c:v>100.4985589</c:v>
              </c:pt>
              <c:pt idx="69">
                <c:v>109.2003273</c:v>
              </c:pt>
              <c:pt idx="70">
                <c:v>100.7541145</c:v>
              </c:pt>
              <c:pt idx="71">
                <c:v>111.0356644</c:v>
              </c:pt>
              <c:pt idx="72">
                <c:v>100.535794</c:v>
              </c:pt>
              <c:pt idx="73">
                <c:v>98.34979989</c:v>
              </c:pt>
              <c:pt idx="74">
                <c:v>92.89850847</c:v>
              </c:pt>
              <c:pt idx="75">
                <c:v>84.32224627</c:v>
              </c:pt>
              <c:pt idx="76">
                <c:v>118.7843611</c:v>
              </c:pt>
              <c:pt idx="77">
                <c:v>112.3542216</c:v>
              </c:pt>
              <c:pt idx="78">
                <c:v>100.6439893</c:v>
              </c:pt>
              <c:pt idx="79">
                <c:v>91.23205849</c:v>
              </c:pt>
              <c:pt idx="80">
                <c:v>115.0158949</c:v>
              </c:pt>
              <c:pt idx="81">
                <c:v>138.628946</c:v>
              </c:pt>
              <c:pt idx="82">
                <c:v>128.004138</c:v>
              </c:pt>
              <c:pt idx="83">
                <c:v>91.82808806</c:v>
              </c:pt>
              <c:pt idx="84">
                <c:v>157.3887612</c:v>
              </c:pt>
              <c:pt idx="85">
                <c:v>45.9737416</c:v>
              </c:pt>
              <c:pt idx="86">
                <c:v>75.45651902</c:v>
              </c:pt>
              <c:pt idx="87">
                <c:v>51.2604211</c:v>
              </c:pt>
              <c:pt idx="88">
                <c:v>62.82040643</c:v>
              </c:pt>
              <c:pt idx="89">
                <c:v>102.9004551</c:v>
              </c:pt>
              <c:pt idx="90">
                <c:v>70.90584126</c:v>
              </c:pt>
              <c:pt idx="91">
                <c:v>78.81601393</c:v>
              </c:pt>
              <c:pt idx="92">
                <c:v>57.75732793</c:v>
              </c:pt>
              <c:pt idx="93">
                <c:v>65.87077763</c:v>
              </c:pt>
              <c:pt idx="94">
                <c:v>88.29427718</c:v>
              </c:pt>
              <c:pt idx="95">
                <c:v>61.29393278</c:v>
              </c:pt>
              <c:pt idx="96">
                <c:v>151.1516224</c:v>
              </c:pt>
              <c:pt idx="97">
                <c:v>72.07903944</c:v>
              </c:pt>
              <c:pt idx="98">
                <c:v>71.68888304</c:v>
              </c:pt>
              <c:pt idx="99">
                <c:v>53.50365554</c:v>
              </c:pt>
              <c:pt idx="100">
                <c:v>70.48474926</c:v>
              </c:pt>
              <c:pt idx="101">
                <c:v>36.59806713</c:v>
              </c:pt>
              <c:pt idx="102">
                <c:v>56.98237267</c:v>
              </c:pt>
              <c:pt idx="103">
                <c:v>67.89044537</c:v>
              </c:pt>
              <c:pt idx="104">
                <c:v>47.96478664</c:v>
              </c:pt>
              <c:pt idx="105">
                <c:v>52.68014537</c:v>
              </c:pt>
              <c:pt idx="106">
                <c:v>54.89258214</c:v>
              </c:pt>
              <c:pt idx="107">
                <c:v>57.46630394</c:v>
              </c:pt>
              <c:pt idx="108">
                <c:v>63.3968774</c:v>
              </c:pt>
              <c:pt idx="109">
                <c:v>51.92932847</c:v>
              </c:pt>
              <c:pt idx="110">
                <c:v>56.36750784</c:v>
              </c:pt>
              <c:pt idx="111">
                <c:v>61.22595979</c:v>
              </c:pt>
              <c:pt idx="112">
                <c:v>65.23081655</c:v>
              </c:pt>
              <c:pt idx="113">
                <c:v>73.33176187</c:v>
              </c:pt>
              <c:pt idx="114">
                <c:v>58.65356931</c:v>
              </c:pt>
              <c:pt idx="115">
                <c:v>61.39894562</c:v>
              </c:pt>
              <c:pt idx="116">
                <c:v>61.5413974</c:v>
              </c:pt>
              <c:pt idx="117">
                <c:v>66.62188527</c:v>
              </c:pt>
              <c:pt idx="118">
                <c:v>73.65925834</c:v>
              </c:pt>
              <c:pt idx="119">
                <c:v>69.83707654</c:v>
              </c:pt>
              <c:pt idx="120">
                <c:v>70.22213763</c:v>
              </c:pt>
              <c:pt idx="121">
                <c:v>61.05684908</c:v>
              </c:pt>
              <c:pt idx="122">
                <c:v>55.32952842</c:v>
              </c:pt>
              <c:pt idx="123">
                <c:v>62.11488628</c:v>
              </c:pt>
              <c:pt idx="124">
                <c:v>235.5298089</c:v>
              </c:pt>
              <c:pt idx="125">
                <c:v>47.59262549</c:v>
              </c:pt>
              <c:pt idx="126">
                <c:v>66.73530577</c:v>
              </c:pt>
              <c:pt idx="127">
                <c:v>40.76504736</c:v>
              </c:pt>
              <c:pt idx="128">
                <c:v>44.12646558</c:v>
              </c:pt>
              <c:pt idx="129">
                <c:v>70.05669769</c:v>
              </c:pt>
              <c:pt idx="130">
                <c:v>64.95527221</c:v>
              </c:pt>
              <c:pt idx="131">
                <c:v>65.41201735</c:v>
              </c:pt>
              <c:pt idx="132">
                <c:v>44.21883516</c:v>
              </c:pt>
              <c:pt idx="133">
                <c:v>53.34502646</c:v>
              </c:pt>
              <c:pt idx="134">
                <c:v>91.19748266</c:v>
              </c:pt>
              <c:pt idx="135">
                <c:v>56.78547395</c:v>
              </c:pt>
              <c:pt idx="136">
                <c:v>56.6772999</c:v>
              </c:pt>
              <c:pt idx="137">
                <c:v>52.10745925</c:v>
              </c:pt>
              <c:pt idx="138">
                <c:v>77.29695769</c:v>
              </c:pt>
              <c:pt idx="139">
                <c:v>63.405682</c:v>
              </c:pt>
              <c:pt idx="140">
                <c:v>88.01086947</c:v>
              </c:pt>
              <c:pt idx="141">
                <c:v>53.79912056</c:v>
              </c:pt>
              <c:pt idx="142">
                <c:v>70.1081062</c:v>
              </c:pt>
              <c:pt idx="143">
                <c:v>108.2531592</c:v>
              </c:pt>
              <c:pt idx="144">
                <c:v>92.0516408</c:v>
              </c:pt>
              <c:pt idx="145">
                <c:v>71.46692373</c:v>
              </c:pt>
              <c:pt idx="146">
                <c:v>100.1668679</c:v>
              </c:pt>
            </c:strLit>
          </c:xVal>
          <c:yVal>
            <c:numLit>
              <c:formatCode>General</c:formatCode>
              <c:ptCount val="147"/>
            </c:numLit>
          </c:yVal>
          <c:smooth val="0"/>
        </c:ser>
        <c:ser>
          <c:idx val="1"/>
          <c:order val="1"/>
          <c:tx>
            <c:strRef>
              <c:f>'Ex.8.7'!$E$1</c:f>
              <c:strCache>
                <c:ptCount val="1"/>
                <c:pt idx="0">
                  <c:v>Cusum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strLit>
              <c:ptCount val="147"/>
              <c:pt idx="0">
                <c:v>Dose (t-1)</c:v>
              </c:pt>
              <c:pt idx="1">
                <c:v>119.0591955</c:v>
              </c:pt>
              <c:pt idx="2">
                <c:v>93.18503975</c:v>
              </c:pt>
              <c:pt idx="3">
                <c:v>94.68050627</c:v>
              </c:pt>
              <c:pt idx="4">
                <c:v>90.22328634</c:v>
              </c:pt>
              <c:pt idx="5">
                <c:v>100.6210361</c:v>
              </c:pt>
              <c:pt idx="6">
                <c:v>90.6699864</c:v>
              </c:pt>
              <c:pt idx="7">
                <c:v>103.9215989</c:v>
              </c:pt>
              <c:pt idx="8">
                <c:v>94.88405218</c:v>
              </c:pt>
              <c:pt idx="9">
                <c:v>92.01727357</c:v>
              </c:pt>
              <c:pt idx="10">
                <c:v>121.451049</c:v>
              </c:pt>
              <c:pt idx="11">
                <c:v>102.4335474</c:v>
              </c:pt>
              <c:pt idx="12">
                <c:v>111.3870146</c:v>
              </c:pt>
              <c:pt idx="13">
                <c:v>93.70877602</c:v>
              </c:pt>
              <c:pt idx="14">
                <c:v>100.9874299</c:v>
              </c:pt>
              <c:pt idx="15">
                <c:v>87.4912903</c:v>
              </c:pt>
              <c:pt idx="16">
                <c:v>47.73408933</c:v>
              </c:pt>
              <c:pt idx="17">
                <c:v>73.51873335</c:v>
              </c:pt>
              <c:pt idx="18">
                <c:v>130.9361736</c:v>
              </c:pt>
              <c:pt idx="19">
                <c:v>86.29760924</c:v>
              </c:pt>
              <c:pt idx="20">
                <c:v>81.59449359</c:v>
              </c:pt>
              <c:pt idx="21">
                <c:v>95.68527156</c:v>
              </c:pt>
              <c:pt idx="22">
                <c:v>94.18826362</c:v>
              </c:pt>
              <c:pt idx="23">
                <c:v>126.1575344</c:v>
              </c:pt>
              <c:pt idx="24">
                <c:v>82.39075128</c:v>
              </c:pt>
              <c:pt idx="25">
                <c:v>78.71729574</c:v>
              </c:pt>
              <c:pt idx="26">
                <c:v>81.9813788</c:v>
              </c:pt>
              <c:pt idx="27">
                <c:v>94.9568092</c:v>
              </c:pt>
              <c:pt idx="28">
                <c:v>85.39445355</c:v>
              </c:pt>
              <c:pt idx="29">
                <c:v>80.38853059</c:v>
              </c:pt>
              <c:pt idx="30">
                <c:v>59.84600376</c:v>
              </c:pt>
              <c:pt idx="31">
                <c:v>111.8336568</c:v>
              </c:pt>
              <c:pt idx="32">
                <c:v>72.94798229</c:v>
              </c:pt>
              <c:pt idx="33">
                <c:v>82.86608261</c:v>
              </c:pt>
              <c:pt idx="34">
                <c:v>65.8090762</c:v>
              </c:pt>
              <c:pt idx="35">
                <c:v>71.72033055</c:v>
              </c:pt>
              <c:pt idx="36">
                <c:v>75.6930583</c:v>
              </c:pt>
              <c:pt idx="37">
                <c:v>87.3479972</c:v>
              </c:pt>
              <c:pt idx="38">
                <c:v>78.09886122</c:v>
              </c:pt>
              <c:pt idx="39">
                <c:v>80.2856678</c:v>
              </c:pt>
              <c:pt idx="40">
                <c:v>65.36997761</c:v>
              </c:pt>
              <c:pt idx="41">
                <c:v>85.01872217</c:v>
              </c:pt>
              <c:pt idx="42">
                <c:v>82.16769894</c:v>
              </c:pt>
              <c:pt idx="43">
                <c:v>77.3042354</c:v>
              </c:pt>
              <c:pt idx="44">
                <c:v>84.41905081</c:v>
              </c:pt>
              <c:pt idx="45">
                <c:v>58.84594102</c:v>
              </c:pt>
              <c:pt idx="46">
                <c:v>70.28595348</c:v>
              </c:pt>
              <c:pt idx="47">
                <c:v>77.05110757</c:v>
              </c:pt>
              <c:pt idx="48">
                <c:v>58.25092881</c:v>
              </c:pt>
              <c:pt idx="49">
                <c:v>68.02268951</c:v>
              </c:pt>
              <c:pt idx="50">
                <c:v>67.23245854</c:v>
              </c:pt>
              <c:pt idx="51">
                <c:v>72.01230951</c:v>
              </c:pt>
              <c:pt idx="52">
                <c:v>49.9653086</c:v>
              </c:pt>
              <c:pt idx="53">
                <c:v>62.06817056</c:v>
              </c:pt>
              <c:pt idx="54">
                <c:v>69.05572061</c:v>
              </c:pt>
              <c:pt idx="55">
                <c:v>66.72836849</c:v>
              </c:pt>
              <c:pt idx="56">
                <c:v>91.98715274</c:v>
              </c:pt>
              <c:pt idx="57">
                <c:v>76.58164618</c:v>
              </c:pt>
              <c:pt idx="58">
                <c:v>72.31495742</c:v>
              </c:pt>
              <c:pt idx="59">
                <c:v>73.75973257</c:v>
              </c:pt>
              <c:pt idx="60">
                <c:v>89.15138942</c:v>
              </c:pt>
              <c:pt idx="61">
                <c:v>124.6733811</c:v>
              </c:pt>
              <c:pt idx="62">
                <c:v>113.6045017</c:v>
              </c:pt>
              <c:pt idx="63">
                <c:v>133.5064709</c:v>
              </c:pt>
              <c:pt idx="64">
                <c:v>138.139249</c:v>
              </c:pt>
              <c:pt idx="65">
                <c:v>163.2130175</c:v>
              </c:pt>
              <c:pt idx="66">
                <c:v>135.2821497</c:v>
              </c:pt>
              <c:pt idx="67">
                <c:v>134.4400009</c:v>
              </c:pt>
              <c:pt idx="68">
                <c:v>100.4985589</c:v>
              </c:pt>
              <c:pt idx="69">
                <c:v>109.2003273</c:v>
              </c:pt>
              <c:pt idx="70">
                <c:v>100.7541145</c:v>
              </c:pt>
              <c:pt idx="71">
                <c:v>111.0356644</c:v>
              </c:pt>
              <c:pt idx="72">
                <c:v>100.535794</c:v>
              </c:pt>
              <c:pt idx="73">
                <c:v>98.34979989</c:v>
              </c:pt>
              <c:pt idx="74">
                <c:v>92.89850847</c:v>
              </c:pt>
              <c:pt idx="75">
                <c:v>84.32224627</c:v>
              </c:pt>
              <c:pt idx="76">
                <c:v>118.7843611</c:v>
              </c:pt>
              <c:pt idx="77">
                <c:v>112.3542216</c:v>
              </c:pt>
              <c:pt idx="78">
                <c:v>100.6439893</c:v>
              </c:pt>
              <c:pt idx="79">
                <c:v>91.23205849</c:v>
              </c:pt>
              <c:pt idx="80">
                <c:v>115.0158949</c:v>
              </c:pt>
              <c:pt idx="81">
                <c:v>138.628946</c:v>
              </c:pt>
              <c:pt idx="82">
                <c:v>128.004138</c:v>
              </c:pt>
              <c:pt idx="83">
                <c:v>91.82808806</c:v>
              </c:pt>
              <c:pt idx="84">
                <c:v>157.3887612</c:v>
              </c:pt>
              <c:pt idx="85">
                <c:v>45.9737416</c:v>
              </c:pt>
              <c:pt idx="86">
                <c:v>75.45651902</c:v>
              </c:pt>
              <c:pt idx="87">
                <c:v>51.2604211</c:v>
              </c:pt>
              <c:pt idx="88">
                <c:v>62.82040643</c:v>
              </c:pt>
              <c:pt idx="89">
                <c:v>102.9004551</c:v>
              </c:pt>
              <c:pt idx="90">
                <c:v>70.90584126</c:v>
              </c:pt>
              <c:pt idx="91">
                <c:v>78.81601393</c:v>
              </c:pt>
              <c:pt idx="92">
                <c:v>57.75732793</c:v>
              </c:pt>
              <c:pt idx="93">
                <c:v>65.87077763</c:v>
              </c:pt>
              <c:pt idx="94">
                <c:v>88.29427718</c:v>
              </c:pt>
              <c:pt idx="95">
                <c:v>61.29393278</c:v>
              </c:pt>
              <c:pt idx="96">
                <c:v>151.1516224</c:v>
              </c:pt>
              <c:pt idx="97">
                <c:v>72.07903944</c:v>
              </c:pt>
              <c:pt idx="98">
                <c:v>71.68888304</c:v>
              </c:pt>
              <c:pt idx="99">
                <c:v>53.50365554</c:v>
              </c:pt>
              <c:pt idx="100">
                <c:v>70.48474926</c:v>
              </c:pt>
              <c:pt idx="101">
                <c:v>36.59806713</c:v>
              </c:pt>
              <c:pt idx="102">
                <c:v>56.98237267</c:v>
              </c:pt>
              <c:pt idx="103">
                <c:v>67.89044537</c:v>
              </c:pt>
              <c:pt idx="104">
                <c:v>47.96478664</c:v>
              </c:pt>
              <c:pt idx="105">
                <c:v>52.68014537</c:v>
              </c:pt>
              <c:pt idx="106">
                <c:v>54.89258214</c:v>
              </c:pt>
              <c:pt idx="107">
                <c:v>57.46630394</c:v>
              </c:pt>
              <c:pt idx="108">
                <c:v>63.3968774</c:v>
              </c:pt>
              <c:pt idx="109">
                <c:v>51.92932847</c:v>
              </c:pt>
              <c:pt idx="110">
                <c:v>56.36750784</c:v>
              </c:pt>
              <c:pt idx="111">
                <c:v>61.22595979</c:v>
              </c:pt>
              <c:pt idx="112">
                <c:v>65.23081655</c:v>
              </c:pt>
              <c:pt idx="113">
                <c:v>73.33176187</c:v>
              </c:pt>
              <c:pt idx="114">
                <c:v>58.65356931</c:v>
              </c:pt>
              <c:pt idx="115">
                <c:v>61.39894562</c:v>
              </c:pt>
              <c:pt idx="116">
                <c:v>61.5413974</c:v>
              </c:pt>
              <c:pt idx="117">
                <c:v>66.62188527</c:v>
              </c:pt>
              <c:pt idx="118">
                <c:v>73.65925834</c:v>
              </c:pt>
              <c:pt idx="119">
                <c:v>69.83707654</c:v>
              </c:pt>
              <c:pt idx="120">
                <c:v>70.22213763</c:v>
              </c:pt>
              <c:pt idx="121">
                <c:v>61.05684908</c:v>
              </c:pt>
              <c:pt idx="122">
                <c:v>55.32952842</c:v>
              </c:pt>
              <c:pt idx="123">
                <c:v>62.11488628</c:v>
              </c:pt>
              <c:pt idx="124">
                <c:v>235.5298089</c:v>
              </c:pt>
              <c:pt idx="125">
                <c:v>47.59262549</c:v>
              </c:pt>
              <c:pt idx="126">
                <c:v>66.73530577</c:v>
              </c:pt>
              <c:pt idx="127">
                <c:v>40.76504736</c:v>
              </c:pt>
              <c:pt idx="128">
                <c:v>44.12646558</c:v>
              </c:pt>
              <c:pt idx="129">
                <c:v>70.05669769</c:v>
              </c:pt>
              <c:pt idx="130">
                <c:v>64.95527221</c:v>
              </c:pt>
              <c:pt idx="131">
                <c:v>65.41201735</c:v>
              </c:pt>
              <c:pt idx="132">
                <c:v>44.21883516</c:v>
              </c:pt>
              <c:pt idx="133">
                <c:v>53.34502646</c:v>
              </c:pt>
              <c:pt idx="134">
                <c:v>91.19748266</c:v>
              </c:pt>
              <c:pt idx="135">
                <c:v>56.78547395</c:v>
              </c:pt>
              <c:pt idx="136">
                <c:v>56.6772999</c:v>
              </c:pt>
              <c:pt idx="137">
                <c:v>52.10745925</c:v>
              </c:pt>
              <c:pt idx="138">
                <c:v>77.29695769</c:v>
              </c:pt>
              <c:pt idx="139">
                <c:v>63.405682</c:v>
              </c:pt>
              <c:pt idx="140">
                <c:v>88.01086947</c:v>
              </c:pt>
              <c:pt idx="141">
                <c:v>53.79912056</c:v>
              </c:pt>
              <c:pt idx="142">
                <c:v>70.1081062</c:v>
              </c:pt>
              <c:pt idx="143">
                <c:v>108.2531592</c:v>
              </c:pt>
              <c:pt idx="144">
                <c:v>92.0516408</c:v>
              </c:pt>
              <c:pt idx="145">
                <c:v>71.46692373</c:v>
              </c:pt>
              <c:pt idx="146">
                <c:v>100.1668679</c:v>
              </c:pt>
            </c:strLit>
          </c:xVal>
          <c:yVal>
            <c:numRef>
              <c:f>'Ex.8.7'!$E$2:$E$148</c:f>
              <c:numCache>
                <c:formatCode>0.00</c:formatCode>
                <c:ptCount val="147"/>
                <c:pt idx="0">
                  <c:v>35.971434700376932</c:v>
                </c:pt>
                <c:pt idx="1">
                  <c:v>46.068713661845479</c:v>
                </c:pt>
                <c:pt idx="2">
                  <c:v>57.661459145682088</c:v>
                </c:pt>
                <c:pt idx="3">
                  <c:v>64.796984701242977</c:v>
                </c:pt>
                <c:pt idx="4">
                  <c:v>82.330259985808695</c:v>
                </c:pt>
                <c:pt idx="5">
                  <c:v>89.91248559964977</c:v>
                </c:pt>
                <c:pt idx="6">
                  <c:v>110.74632371291413</c:v>
                </c:pt>
                <c:pt idx="7">
                  <c:v>122.54261510592637</c:v>
                </c:pt>
                <c:pt idx="8">
                  <c:v>131.47212789041504</c:v>
                </c:pt>
                <c:pt idx="9">
                  <c:v>169.83541614388918</c:v>
                </c:pt>
                <c:pt idx="10">
                  <c:v>189.18120272765515</c:v>
                </c:pt>
                <c:pt idx="11">
                  <c:v>217.48045658246627</c:v>
                </c:pt>
                <c:pt idx="12">
                  <c:v>228.10147182047359</c:v>
                </c:pt>
                <c:pt idx="13">
                  <c:v>246.00114092209913</c:v>
                </c:pt>
                <c:pt idx="14">
                  <c:v>250.40467043835241</c:v>
                </c:pt>
                <c:pt idx="15">
                  <c:v>215.05099898452204</c:v>
                </c:pt>
                <c:pt idx="16">
                  <c:v>205.48197154726313</c:v>
                </c:pt>
                <c:pt idx="17">
                  <c:v>253.33038439281597</c:v>
                </c:pt>
                <c:pt idx="18">
                  <c:v>256.54023285243608</c:v>
                </c:pt>
                <c:pt idx="19">
                  <c:v>255.04696565869875</c:v>
                </c:pt>
                <c:pt idx="20">
                  <c:v>267.64447643633048</c:v>
                </c:pt>
                <c:pt idx="21">
                  <c:v>278.74497926874614</c:v>
                </c:pt>
                <c:pt idx="22">
                  <c:v>321.81475291055199</c:v>
                </c:pt>
                <c:pt idx="23">
                  <c:v>321.11774340703511</c:v>
                </c:pt>
                <c:pt idx="24">
                  <c:v>316.74727836131518</c:v>
                </c:pt>
                <c:pt idx="25">
                  <c:v>315.64089637324537</c:v>
                </c:pt>
                <c:pt idx="26">
                  <c:v>327.50994478464014</c:v>
                </c:pt>
                <c:pt idx="27">
                  <c:v>329.81663755225861</c:v>
                </c:pt>
                <c:pt idx="28">
                  <c:v>327.11740735276834</c:v>
                </c:pt>
                <c:pt idx="29">
                  <c:v>303.87565032603663</c:v>
                </c:pt>
                <c:pt idx="30">
                  <c:v>332.62154636312306</c:v>
                </c:pt>
                <c:pt idx="31">
                  <c:v>322.48176787149976</c:v>
                </c:pt>
                <c:pt idx="32">
                  <c:v>322.26008969419814</c:v>
                </c:pt>
                <c:pt idx="33">
                  <c:v>304.9814051110281</c:v>
                </c:pt>
                <c:pt idx="34">
                  <c:v>293.61397487415178</c:v>
                </c:pt>
                <c:pt idx="35">
                  <c:v>286.21927239314988</c:v>
                </c:pt>
                <c:pt idx="36">
                  <c:v>290.47950880464396</c:v>
                </c:pt>
                <c:pt idx="37">
                  <c:v>285.49060924163263</c:v>
                </c:pt>
                <c:pt idx="38">
                  <c:v>282.68851625259714</c:v>
                </c:pt>
                <c:pt idx="39">
                  <c:v>264.97073308076375</c:v>
                </c:pt>
                <c:pt idx="40">
                  <c:v>266.90169446428138</c:v>
                </c:pt>
                <c:pt idx="41">
                  <c:v>265.98163262011116</c:v>
                </c:pt>
                <c:pt idx="42">
                  <c:v>260.19810723567309</c:v>
                </c:pt>
                <c:pt idx="43">
                  <c:v>261.52939725616494</c:v>
                </c:pt>
                <c:pt idx="44">
                  <c:v>237.28757749455048</c:v>
                </c:pt>
                <c:pt idx="45">
                  <c:v>224.4857701911327</c:v>
                </c:pt>
                <c:pt idx="46">
                  <c:v>218.44911697899863</c:v>
                </c:pt>
                <c:pt idx="47">
                  <c:v>193.61228500447709</c:v>
                </c:pt>
                <c:pt idx="48">
                  <c:v>178.54721372610999</c:v>
                </c:pt>
                <c:pt idx="49">
                  <c:v>162.69191148417559</c:v>
                </c:pt>
                <c:pt idx="50">
                  <c:v>151.61646020938053</c:v>
                </c:pt>
                <c:pt idx="51">
                  <c:v>118.49400802080517</c:v>
                </c:pt>
                <c:pt idx="52">
                  <c:v>97.474417800609459</c:v>
                </c:pt>
                <c:pt idx="53">
                  <c:v>83.442377624461201</c:v>
                </c:pt>
                <c:pt idx="54">
                  <c:v>67.082985324409023</c:v>
                </c:pt>
                <c:pt idx="55">
                  <c:v>75.982377276987606</c:v>
                </c:pt>
                <c:pt idx="56">
                  <c:v>69.476262673798132</c:v>
                </c:pt>
                <c:pt idx="57">
                  <c:v>58.703459307355317</c:v>
                </c:pt>
                <c:pt idx="58">
                  <c:v>49.375431095615895</c:v>
                </c:pt>
                <c:pt idx="59">
                  <c:v>55.439059727750774</c:v>
                </c:pt>
                <c:pt idx="60">
                  <c:v>97.024680064259357</c:v>
                </c:pt>
                <c:pt idx="61">
                  <c:v>127.54142097268463</c:v>
                </c:pt>
                <c:pt idx="62">
                  <c:v>177.96013111814142</c:v>
                </c:pt>
                <c:pt idx="63">
                  <c:v>233.01161932870235</c:v>
                </c:pt>
                <c:pt idx="64">
                  <c:v>313.13687604263868</c:v>
                </c:pt>
                <c:pt idx="65">
                  <c:v>365.3312649540797</c:v>
                </c:pt>
                <c:pt idx="66">
                  <c:v>416.68350505025859</c:v>
                </c:pt>
                <c:pt idx="67">
                  <c:v>434.09430315387289</c:v>
                </c:pt>
                <c:pt idx="68">
                  <c:v>460.20686965715851</c:v>
                </c:pt>
                <c:pt idx="69">
                  <c:v>477.87322337762492</c:v>
                </c:pt>
                <c:pt idx="70">
                  <c:v>505.82112702626472</c:v>
                </c:pt>
                <c:pt idx="71">
                  <c:v>523.26916021523073</c:v>
                </c:pt>
                <c:pt idx="72">
                  <c:v>538.53119932111667</c:v>
                </c:pt>
                <c:pt idx="73">
                  <c:v>548.34194700240289</c:v>
                </c:pt>
                <c:pt idx="74">
                  <c:v>549.57643248944112</c:v>
                </c:pt>
                <c:pt idx="75">
                  <c:v>585.27303277941189</c:v>
                </c:pt>
                <c:pt idx="76">
                  <c:v>614.53949363708352</c:v>
                </c:pt>
                <c:pt idx="77">
                  <c:v>632.0957221782046</c:v>
                </c:pt>
                <c:pt idx="78">
                  <c:v>640.24001987813563</c:v>
                </c:pt>
                <c:pt idx="79">
                  <c:v>672.16815397282426</c:v>
                </c:pt>
                <c:pt idx="80">
                  <c:v>727.70933917192735</c:v>
                </c:pt>
                <c:pt idx="81">
                  <c:v>772.62571638850591</c:v>
                </c:pt>
                <c:pt idx="82">
                  <c:v>781.36604366585016</c:v>
                </c:pt>
                <c:pt idx="83">
                  <c:v>855.66704409994611</c:v>
                </c:pt>
                <c:pt idx="84">
                  <c:v>818.55302491569034</c:v>
                </c:pt>
                <c:pt idx="85">
                  <c:v>810.92178314681223</c:v>
                </c:pt>
                <c:pt idx="86">
                  <c:v>779.09444345817019</c:v>
                </c:pt>
                <c:pt idx="87">
                  <c:v>758.82708909816222</c:v>
                </c:pt>
                <c:pt idx="88">
                  <c:v>778.63978339053187</c:v>
                </c:pt>
                <c:pt idx="89">
                  <c:v>766.45786386118266</c:v>
                </c:pt>
                <c:pt idx="90">
                  <c:v>762.18611700915221</c:v>
                </c:pt>
                <c:pt idx="91">
                  <c:v>736.85568415742989</c:v>
                </c:pt>
                <c:pt idx="92">
                  <c:v>719.63870100545205</c:v>
                </c:pt>
                <c:pt idx="93">
                  <c:v>724.8452174034976</c:v>
                </c:pt>
                <c:pt idx="94">
                  <c:v>703.05138939665233</c:v>
                </c:pt>
                <c:pt idx="95">
                  <c:v>771.11525105207807</c:v>
                </c:pt>
                <c:pt idx="96">
                  <c:v>760.10652971031061</c:v>
                </c:pt>
                <c:pt idx="97">
                  <c:v>748.70765196631783</c:v>
                </c:pt>
                <c:pt idx="98">
                  <c:v>719.12354671760886</c:v>
                </c:pt>
                <c:pt idx="99">
                  <c:v>706.52053518851721</c:v>
                </c:pt>
                <c:pt idx="100">
                  <c:v>660.03084153134182</c:v>
                </c:pt>
                <c:pt idx="101">
                  <c:v>633.92545341375785</c:v>
                </c:pt>
                <c:pt idx="102">
                  <c:v>618.7281379951321</c:v>
                </c:pt>
                <c:pt idx="103">
                  <c:v>583.60516385123617</c:v>
                </c:pt>
                <c:pt idx="104">
                  <c:v>553.19754843698331</c:v>
                </c:pt>
                <c:pt idx="105">
                  <c:v>525.00236978879252</c:v>
                </c:pt>
                <c:pt idx="106">
                  <c:v>499.38091294597263</c:v>
                </c:pt>
                <c:pt idx="107">
                  <c:v>479.69002956151172</c:v>
                </c:pt>
                <c:pt idx="108">
                  <c:v>448.53159724233086</c:v>
                </c:pt>
                <c:pt idx="109">
                  <c:v>421.81134429778388</c:v>
                </c:pt>
                <c:pt idx="110">
                  <c:v>399.94954330466544</c:v>
                </c:pt>
                <c:pt idx="111">
                  <c:v>382.09259907066576</c:v>
                </c:pt>
                <c:pt idx="112">
                  <c:v>372.33660015669028</c:v>
                </c:pt>
                <c:pt idx="113">
                  <c:v>347.90240867724913</c:v>
                </c:pt>
                <c:pt idx="114">
                  <c:v>326.21359350878362</c:v>
                </c:pt>
                <c:pt idx="115">
                  <c:v>304.66723012382732</c:v>
                </c:pt>
                <c:pt idx="116">
                  <c:v>288.20135461350617</c:v>
                </c:pt>
                <c:pt idx="117">
                  <c:v>278.77285217128434</c:v>
                </c:pt>
                <c:pt idx="118">
                  <c:v>265.52216792942124</c:v>
                </c:pt>
                <c:pt idx="119">
                  <c:v>252.65654477487124</c:v>
                </c:pt>
                <c:pt idx="120">
                  <c:v>230.62563307440394</c:v>
                </c:pt>
                <c:pt idx="121">
                  <c:v>202.86740071276029</c:v>
                </c:pt>
                <c:pt idx="122">
                  <c:v>181.89452620404398</c:v>
                </c:pt>
                <c:pt idx="123">
                  <c:v>334.33657429703266</c:v>
                </c:pt>
                <c:pt idx="124">
                  <c:v>298.84143900007933</c:v>
                </c:pt>
                <c:pt idx="125">
                  <c:v>282.48898398182939</c:v>
                </c:pt>
                <c:pt idx="126">
                  <c:v>240.16627056062794</c:v>
                </c:pt>
                <c:pt idx="127">
                  <c:v>201.2049753572158</c:v>
                </c:pt>
                <c:pt idx="128">
                  <c:v>188.17391226189181</c:v>
                </c:pt>
                <c:pt idx="129">
                  <c:v>170.04142368779861</c:v>
                </c:pt>
                <c:pt idx="130">
                  <c:v>152.36568025099223</c:v>
                </c:pt>
                <c:pt idx="131">
                  <c:v>113.49675462378742</c:v>
                </c:pt>
                <c:pt idx="132">
                  <c:v>83.754020293749207</c:v>
                </c:pt>
                <c:pt idx="133">
                  <c:v>91.863742172295517</c:v>
                </c:pt>
                <c:pt idx="134">
                  <c:v>65.561455333891089</c:v>
                </c:pt>
                <c:pt idx="135">
                  <c:v>39.150994446598276</c:v>
                </c:pt>
                <c:pt idx="136">
                  <c:v>8.17069291587039</c:v>
                </c:pt>
                <c:pt idx="137">
                  <c:v>2.3798898218650635</c:v>
                </c:pt>
                <c:pt idx="138">
                  <c:v>-17.302188962562681</c:v>
                </c:pt>
                <c:pt idx="139">
                  <c:v>-12.379080276928448</c:v>
                </c:pt>
                <c:pt idx="140">
                  <c:v>-41.66772050186848</c:v>
                </c:pt>
                <c:pt idx="141">
                  <c:v>-54.647375091647099</c:v>
                </c:pt>
                <c:pt idx="142">
                  <c:v>-29.481976704674814</c:v>
                </c:pt>
                <c:pt idx="143">
                  <c:v>-20.518096692689831</c:v>
                </c:pt>
                <c:pt idx="144">
                  <c:v>-32.138933744450519</c:v>
                </c:pt>
                <c:pt idx="145">
                  <c:v>-15.059826665849798</c:v>
                </c:pt>
                <c:pt idx="146">
                  <c:v>-8.6686213762732223E-12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7040"/>
        <c:axId val="192408960"/>
      </c:scatterChart>
      <c:valAx>
        <c:axId val="192407040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2245877961396336"/>
              <c:y val="0.869268488804497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408960"/>
        <c:crossesAt val="-200"/>
        <c:crossBetween val="midCat"/>
        <c:majorUnit val="10"/>
        <c:minorUnit val="2"/>
      </c:valAx>
      <c:valAx>
        <c:axId val="192408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Cusum of consumption (g/t)</a:t>
                </a:r>
              </a:p>
            </c:rich>
          </c:tx>
          <c:layout>
            <c:manualLayout>
              <c:xMode val="edge"/>
              <c:yMode val="edge"/>
              <c:x val="2.6004735636894104E-2"/>
              <c:y val="0.1146792201589046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407040"/>
        <c:crossesAt val="0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813579520979344"/>
          <c:y val="3.911992115845967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779684512250281E-2"/>
          <c:y val="0.21026957622672077"/>
          <c:w val="0.83389865015006381"/>
          <c:h val="0.630808728680162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'Ex.8.7'!#REF!</c:f>
              <c:strCache>
                <c:ptCount val="1"/>
                <c:pt idx="0">
                  <c:v>g/t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'Ex.8.7'!#REF!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10592"/>
        <c:axId val="192520960"/>
      </c:scatterChart>
      <c:valAx>
        <c:axId val="19251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20960"/>
        <c:crosses val="autoZero"/>
        <c:crossBetween val="midCat"/>
      </c:valAx>
      <c:valAx>
        <c:axId val="192520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105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033936388513138"/>
          <c:y val="0.48899901448074595"/>
          <c:w val="7.0339012156966765E-2"/>
          <c:h val="7.334985217211190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392708704550837E-2"/>
          <c:y val="8.6448894004958129E-2"/>
          <c:w val="0.88377008537001256"/>
          <c:h val="0.761684849881522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'Ex.8.7'!$BI$1</c:f>
              <c:strCache>
                <c:ptCount val="1"/>
                <c:pt idx="0">
                  <c:v>g/t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'Ex.8.7'!$BI$2:$BI$171</c:f>
              <c:numCache>
                <c:formatCode>0.00</c:formatCode>
                <c:ptCount val="170"/>
                <c:pt idx="0">
                  <c:v>94.680506268953209</c:v>
                </c:pt>
                <c:pt idx="1">
                  <c:v>90.223286340677475</c:v>
                </c:pt>
                <c:pt idx="2">
                  <c:v>100.6210360696823</c:v>
                </c:pt>
                <c:pt idx="3">
                  <c:v>90.669986398957676</c:v>
                </c:pt>
                <c:pt idx="4">
                  <c:v>103.92159889838095</c:v>
                </c:pt>
                <c:pt idx="5">
                  <c:v>94.88405217812884</c:v>
                </c:pt>
                <c:pt idx="6">
                  <c:v>92.01727356960528</c:v>
                </c:pt>
                <c:pt idx="7">
                  <c:v>121.45104903859071</c:v>
                </c:pt>
                <c:pt idx="8">
                  <c:v>102.43354736888253</c:v>
                </c:pt>
                <c:pt idx="9">
                  <c:v>111.38701463992774</c:v>
                </c:pt>
                <c:pt idx="10">
                  <c:v>93.708776023123889</c:v>
                </c:pt>
                <c:pt idx="11">
                  <c:v>100.98742988674213</c:v>
                </c:pt>
                <c:pt idx="12">
                  <c:v>87.491290301369844</c:v>
                </c:pt>
                <c:pt idx="13">
                  <c:v>47.734089331286206</c:v>
                </c:pt>
                <c:pt idx="14">
                  <c:v>73.51873334785769</c:v>
                </c:pt>
                <c:pt idx="15">
                  <c:v>130.93617363066943</c:v>
                </c:pt>
                <c:pt idx="16">
                  <c:v>86.297609244736719</c:v>
                </c:pt>
                <c:pt idx="17">
                  <c:v>81.594493591379234</c:v>
                </c:pt>
                <c:pt idx="18">
                  <c:v>95.685271562748312</c:v>
                </c:pt>
                <c:pt idx="19">
                  <c:v>94.188263617532272</c:v>
                </c:pt>
                <c:pt idx="20">
                  <c:v>126.15753442692244</c:v>
                </c:pt>
                <c:pt idx="21">
                  <c:v>82.390751281599719</c:v>
                </c:pt>
                <c:pt idx="22">
                  <c:v>78.717295739396647</c:v>
                </c:pt>
                <c:pt idx="23">
                  <c:v>81.981378797046759</c:v>
                </c:pt>
                <c:pt idx="24">
                  <c:v>94.956809196511358</c:v>
                </c:pt>
                <c:pt idx="25">
                  <c:v>85.394453552735058</c:v>
                </c:pt>
                <c:pt idx="26">
                  <c:v>80.388530585626341</c:v>
                </c:pt>
                <c:pt idx="27">
                  <c:v>59.846003758384889</c:v>
                </c:pt>
                <c:pt idx="28">
                  <c:v>111.83365682220303</c:v>
                </c:pt>
                <c:pt idx="29">
                  <c:v>72.947982293493268</c:v>
                </c:pt>
                <c:pt idx="30">
                  <c:v>82.866082607814946</c:v>
                </c:pt>
                <c:pt idx="31">
                  <c:v>65.80907620194651</c:v>
                </c:pt>
                <c:pt idx="32">
                  <c:v>71.720330548240298</c:v>
                </c:pt>
                <c:pt idx="33">
                  <c:v>75.693058304114672</c:v>
                </c:pt>
                <c:pt idx="34">
                  <c:v>87.347997196610649</c:v>
                </c:pt>
                <c:pt idx="35">
                  <c:v>78.098861222105285</c:v>
                </c:pt>
                <c:pt idx="36">
                  <c:v>80.285667796081086</c:v>
                </c:pt>
                <c:pt idx="37">
                  <c:v>65.369977613283169</c:v>
                </c:pt>
                <c:pt idx="38">
                  <c:v>85.018722168634227</c:v>
                </c:pt>
                <c:pt idx="39">
                  <c:v>82.167698940946337</c:v>
                </c:pt>
                <c:pt idx="40">
                  <c:v>77.304235400678536</c:v>
                </c:pt>
                <c:pt idx="41">
                  <c:v>84.41905080560845</c:v>
                </c:pt>
                <c:pt idx="42">
                  <c:v>58.845941023502128</c:v>
                </c:pt>
                <c:pt idx="43">
                  <c:v>70.285953481698812</c:v>
                </c:pt>
                <c:pt idx="44">
                  <c:v>77.051107572982517</c:v>
                </c:pt>
                <c:pt idx="45">
                  <c:v>58.25092881059502</c:v>
                </c:pt>
                <c:pt idx="46">
                  <c:v>68.022689506749472</c:v>
                </c:pt>
                <c:pt idx="47">
                  <c:v>67.232458543182176</c:v>
                </c:pt>
                <c:pt idx="48">
                  <c:v>72.012309510321529</c:v>
                </c:pt>
                <c:pt idx="49">
                  <c:v>49.965308596541242</c:v>
                </c:pt>
                <c:pt idx="50">
                  <c:v>62.068170564920884</c:v>
                </c:pt>
                <c:pt idx="51">
                  <c:v>69.055720608968343</c:v>
                </c:pt>
                <c:pt idx="52">
                  <c:v>66.728368485064436</c:v>
                </c:pt>
                <c:pt idx="53">
                  <c:v>91.987152737695197</c:v>
                </c:pt>
                <c:pt idx="54">
                  <c:v>76.581646181927127</c:v>
                </c:pt>
                <c:pt idx="55">
                  <c:v>72.314957418673785</c:v>
                </c:pt>
                <c:pt idx="56">
                  <c:v>73.759732573377192</c:v>
                </c:pt>
                <c:pt idx="57">
                  <c:v>89.15138941725148</c:v>
                </c:pt>
                <c:pt idx="58">
                  <c:v>124.67338112162518</c:v>
                </c:pt>
                <c:pt idx="59">
                  <c:v>113.60450169354188</c:v>
                </c:pt>
                <c:pt idx="60">
                  <c:v>133.50647093057336</c:v>
                </c:pt>
                <c:pt idx="61">
                  <c:v>138.13924899567749</c:v>
                </c:pt>
                <c:pt idx="62">
                  <c:v>163.21301749905294</c:v>
                </c:pt>
                <c:pt idx="63">
                  <c:v>135.28214969655761</c:v>
                </c:pt>
                <c:pt idx="64">
                  <c:v>134.4400008812955</c:v>
                </c:pt>
                <c:pt idx="65">
                  <c:v>100.49855888873088</c:v>
                </c:pt>
                <c:pt idx="66">
                  <c:v>109.20032728840222</c:v>
                </c:pt>
                <c:pt idx="67">
                  <c:v>100.75411450558299</c:v>
                </c:pt>
                <c:pt idx="68">
                  <c:v>111.03566443375634</c:v>
                </c:pt>
                <c:pt idx="69">
                  <c:v>100.53579397408269</c:v>
                </c:pt>
                <c:pt idx="70">
                  <c:v>98.349799891002576</c:v>
                </c:pt>
                <c:pt idx="71">
                  <c:v>92.898508466402816</c:v>
                </c:pt>
                <c:pt idx="72">
                  <c:v>84.322246272154828</c:v>
                </c:pt>
                <c:pt idx="73">
                  <c:v>118.78436107508739</c:v>
                </c:pt>
                <c:pt idx="74">
                  <c:v>112.35422164278822</c:v>
                </c:pt>
                <c:pt idx="75">
                  <c:v>100.64398932623767</c:v>
                </c:pt>
                <c:pt idx="76">
                  <c:v>91.232058485047645</c:v>
                </c:pt>
                <c:pt idx="77">
                  <c:v>115.01589487980523</c:v>
                </c:pt>
                <c:pt idx="78">
                  <c:v>138.62894598421974</c:v>
                </c:pt>
                <c:pt idx="79">
                  <c:v>128.0041380016952</c:v>
                </c:pt>
                <c:pt idx="80">
                  <c:v>91.828088062460836</c:v>
                </c:pt>
                <c:pt idx="81">
                  <c:v>157.3887612192126</c:v>
                </c:pt>
                <c:pt idx="82">
                  <c:v>45.973741600860855</c:v>
                </c:pt>
                <c:pt idx="83">
                  <c:v>75.456519016238474</c:v>
                </c:pt>
                <c:pt idx="84">
                  <c:v>51.260421096474658</c:v>
                </c:pt>
                <c:pt idx="85">
                  <c:v>62.820406425108644</c:v>
                </c:pt>
                <c:pt idx="86">
                  <c:v>102.90045507748631</c:v>
                </c:pt>
                <c:pt idx="87">
                  <c:v>70.905841255767371</c:v>
                </c:pt>
                <c:pt idx="88">
                  <c:v>78.816013933086253</c:v>
                </c:pt>
                <c:pt idx="89">
                  <c:v>57.757327933394279</c:v>
                </c:pt>
                <c:pt idx="90">
                  <c:v>65.8707776331388</c:v>
                </c:pt>
                <c:pt idx="91">
                  <c:v>88.294277183162251</c:v>
                </c:pt>
                <c:pt idx="92">
                  <c:v>61.293932778271348</c:v>
                </c:pt>
                <c:pt idx="93">
                  <c:v>151.15162244054238</c:v>
                </c:pt>
                <c:pt idx="94">
                  <c:v>72.079039443349146</c:v>
                </c:pt>
                <c:pt idx="95">
                  <c:v>71.688883041123816</c:v>
                </c:pt>
                <c:pt idx="96">
                  <c:v>53.503655536407713</c:v>
                </c:pt>
                <c:pt idx="97">
                  <c:v>70.484749256024998</c:v>
                </c:pt>
                <c:pt idx="98">
                  <c:v>36.59806712794127</c:v>
                </c:pt>
                <c:pt idx="99">
                  <c:v>56.98237266753268</c:v>
                </c:pt>
                <c:pt idx="100">
                  <c:v>67.890445366490923</c:v>
                </c:pt>
                <c:pt idx="101">
                  <c:v>47.964786641220762</c:v>
                </c:pt>
                <c:pt idx="102">
                  <c:v>52.680145370863734</c:v>
                </c:pt>
                <c:pt idx="103">
                  <c:v>54.892582136925867</c:v>
                </c:pt>
                <c:pt idx="104">
                  <c:v>57.466303942296641</c:v>
                </c:pt>
                <c:pt idx="105">
                  <c:v>63.396877400655647</c:v>
                </c:pt>
                <c:pt idx="106">
                  <c:v>51.929328465935754</c:v>
                </c:pt>
                <c:pt idx="107">
                  <c:v>56.367507840569623</c:v>
                </c:pt>
                <c:pt idx="108">
                  <c:v>61.225959791998172</c:v>
                </c:pt>
                <c:pt idx="109">
                  <c:v>65.230816551116902</c:v>
                </c:pt>
                <c:pt idx="110">
                  <c:v>73.331761871141126</c:v>
                </c:pt>
                <c:pt idx="111">
                  <c:v>58.653569305675454</c:v>
                </c:pt>
                <c:pt idx="112">
                  <c:v>61.398945616651076</c:v>
                </c:pt>
                <c:pt idx="113">
                  <c:v>61.541397400160285</c:v>
                </c:pt>
                <c:pt idx="114">
                  <c:v>66.621885274795417</c:v>
                </c:pt>
                <c:pt idx="115">
                  <c:v>73.659258342894731</c:v>
                </c:pt>
                <c:pt idx="116">
                  <c:v>69.837076543253502</c:v>
                </c:pt>
                <c:pt idx="117">
                  <c:v>70.222137630566564</c:v>
                </c:pt>
                <c:pt idx="118">
                  <c:v>61.056849084649301</c:v>
                </c:pt>
                <c:pt idx="119">
                  <c:v>55.329528423472951</c:v>
                </c:pt>
                <c:pt idx="120">
                  <c:v>62.114886276400313</c:v>
                </c:pt>
                <c:pt idx="121">
                  <c:v>47.59262548816325</c:v>
                </c:pt>
                <c:pt idx="122">
                  <c:v>66.735305766866631</c:v>
                </c:pt>
                <c:pt idx="123">
                  <c:v>40.765047363915109</c:v>
                </c:pt>
                <c:pt idx="124">
                  <c:v>44.126465581704473</c:v>
                </c:pt>
                <c:pt idx="125">
                  <c:v>70.056697689792614</c:v>
                </c:pt>
                <c:pt idx="126">
                  <c:v>64.955272211023399</c:v>
                </c:pt>
                <c:pt idx="127">
                  <c:v>65.412017348310229</c:v>
                </c:pt>
                <c:pt idx="128">
                  <c:v>44.218835157911791</c:v>
                </c:pt>
                <c:pt idx="129">
                  <c:v>53.34502645507839</c:v>
                </c:pt>
                <c:pt idx="130">
                  <c:v>91.197482663662896</c:v>
                </c:pt>
                <c:pt idx="131">
                  <c:v>56.78547394671218</c:v>
                </c:pt>
                <c:pt idx="132">
                  <c:v>56.677299897823787</c:v>
                </c:pt>
                <c:pt idx="133">
                  <c:v>52.107459254388708</c:v>
                </c:pt>
                <c:pt idx="134">
                  <c:v>77.296957691111274</c:v>
                </c:pt>
                <c:pt idx="135">
                  <c:v>63.405682000688849</c:v>
                </c:pt>
                <c:pt idx="136">
                  <c:v>88.010869470750833</c:v>
                </c:pt>
                <c:pt idx="137">
                  <c:v>53.799120560176569</c:v>
                </c:pt>
                <c:pt idx="138">
                  <c:v>70.108106195337982</c:v>
                </c:pt>
                <c:pt idx="139">
                  <c:v>108.25315917208889</c:v>
                </c:pt>
                <c:pt idx="140">
                  <c:v>92.051640797101584</c:v>
                </c:pt>
                <c:pt idx="141">
                  <c:v>71.466923733355912</c:v>
                </c:pt>
                <c:pt idx="142">
                  <c:v>100.16686786371733</c:v>
                </c:pt>
                <c:pt idx="143">
                  <c:v>98.14758745095773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'Ex.8.7'!$BY$25</c:f>
              <c:strCache>
                <c:ptCount val="1"/>
                <c:pt idx="0">
                  <c:v>Predicted g/t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yVal>
            <c:numRef>
              <c:f>'Ex.8.7'!$BY$26:$BY$169</c:f>
              <c:numCache>
                <c:formatCode>General</c:formatCode>
                <c:ptCount val="144"/>
                <c:pt idx="0">
                  <c:v>99.368534049265378</c:v>
                </c:pt>
                <c:pt idx="1">
                  <c:v>90.379344084246156</c:v>
                </c:pt>
                <c:pt idx="2">
                  <c:v>89.390042314517331</c:v>
                </c:pt>
                <c:pt idx="3">
                  <c:v>91.342032093947907</c:v>
                </c:pt>
                <c:pt idx="4">
                  <c:v>91.726635010805978</c:v>
                </c:pt>
                <c:pt idx="5">
                  <c:v>92.64553770511364</c:v>
                </c:pt>
                <c:pt idx="6">
                  <c:v>94.393924496654222</c:v>
                </c:pt>
                <c:pt idx="7">
                  <c:v>90.084128892480706</c:v>
                </c:pt>
                <c:pt idx="8">
                  <c:v>99.191904779204549</c:v>
                </c:pt>
                <c:pt idx="9">
                  <c:v>103.43994868736297</c:v>
                </c:pt>
                <c:pt idx="10">
                  <c:v>99.544309017495181</c:v>
                </c:pt>
                <c:pt idx="11">
                  <c:v>96.730789059425334</c:v>
                </c:pt>
                <c:pt idx="12">
                  <c:v>92.748988426574073</c:v>
                </c:pt>
                <c:pt idx="13">
                  <c:v>90.763907596753967</c:v>
                </c:pt>
                <c:pt idx="14">
                  <c:v>72.08105942956729</c:v>
                </c:pt>
                <c:pt idx="15">
                  <c:v>66.376587950381861</c:v>
                </c:pt>
                <c:pt idx="16">
                  <c:v>95.670452664413915</c:v>
                </c:pt>
                <c:pt idx="17">
                  <c:v>101.35416854422803</c:v>
                </c:pt>
                <c:pt idx="18">
                  <c:v>83.331619000950951</c:v>
                </c:pt>
                <c:pt idx="19">
                  <c:v>86.468158490733089</c:v>
                </c:pt>
                <c:pt idx="20">
                  <c:v>91.127930741678369</c:v>
                </c:pt>
                <c:pt idx="21">
                  <c:v>101.61421074206352</c:v>
                </c:pt>
                <c:pt idx="22">
                  <c:v>98.249927298209087</c:v>
                </c:pt>
                <c:pt idx="23">
                  <c:v>80.903099022664179</c:v>
                </c:pt>
                <c:pt idx="24">
                  <c:v>80.680380616932567</c:v>
                </c:pt>
                <c:pt idx="25">
                  <c:v>86.358813975063939</c:v>
                </c:pt>
                <c:pt idx="26">
                  <c:v>87.824567760956981</c:v>
                </c:pt>
                <c:pt idx="27">
                  <c:v>82.583509408066845</c:v>
                </c:pt>
                <c:pt idx="28">
                  <c:v>73.652905009860802</c:v>
                </c:pt>
                <c:pt idx="29">
                  <c:v>84.053015904213936</c:v>
                </c:pt>
                <c:pt idx="30">
                  <c:v>89.727956813365921</c:v>
                </c:pt>
                <c:pt idx="31">
                  <c:v>78.866307277141289</c:v>
                </c:pt>
                <c:pt idx="32">
                  <c:v>76.621624739388693</c:v>
                </c:pt>
                <c:pt idx="33">
                  <c:v>72.396002134195641</c:v>
                </c:pt>
                <c:pt idx="34">
                  <c:v>75.939073887266517</c:v>
                </c:pt>
                <c:pt idx="35">
                  <c:v>81.421991492969354</c:v>
                </c:pt>
                <c:pt idx="36">
                  <c:v>82.510761196531405</c:v>
                </c:pt>
                <c:pt idx="37">
                  <c:v>79.867801819454257</c:v>
                </c:pt>
                <c:pt idx="38">
                  <c:v>75.522069063596646</c:v>
                </c:pt>
                <c:pt idx="39">
                  <c:v>76.825480175088828</c:v>
                </c:pt>
                <c:pt idx="40">
                  <c:v>83.059669921270057</c:v>
                </c:pt>
                <c:pt idx="41">
                  <c:v>80.33334761056291</c:v>
                </c:pt>
                <c:pt idx="42">
                  <c:v>81.002779959314864</c:v>
                </c:pt>
                <c:pt idx="43">
                  <c:v>74.78837051741391</c:v>
                </c:pt>
                <c:pt idx="44">
                  <c:v>69.342772726742623</c:v>
                </c:pt>
                <c:pt idx="45">
                  <c:v>75.880941196242958</c:v>
                </c:pt>
                <c:pt idx="46">
                  <c:v>71.87618635782799</c:v>
                </c:pt>
                <c:pt idx="47">
                  <c:v>68.342871413670849</c:v>
                </c:pt>
                <c:pt idx="48">
                  <c:v>71.659946013454217</c:v>
                </c:pt>
                <c:pt idx="49">
                  <c:v>73.019708476784999</c:v>
                </c:pt>
                <c:pt idx="50">
                  <c:v>67.164760043489025</c:v>
                </c:pt>
                <c:pt idx="51">
                  <c:v>63.243381594638606</c:v>
                </c:pt>
                <c:pt idx="52">
                  <c:v>70.101836748434195</c:v>
                </c:pt>
                <c:pt idx="53">
                  <c:v>71.865434004030803</c:v>
                </c:pt>
                <c:pt idx="54">
                  <c:v>79.730114870641273</c:v>
                </c:pt>
                <c:pt idx="55">
                  <c:v>83.691294206117931</c:v>
                </c:pt>
                <c:pt idx="56">
                  <c:v>76.558818538383292</c:v>
                </c:pt>
                <c:pt idx="57">
                  <c:v>75.490112213093255</c:v>
                </c:pt>
                <c:pt idx="58">
                  <c:v>81.334297537509144</c:v>
                </c:pt>
                <c:pt idx="59">
                  <c:v>99.251452643918341</c:v>
                </c:pt>
                <c:pt idx="60">
                  <c:v>108.4801135348514</c:v>
                </c:pt>
                <c:pt idx="61">
                  <c:v>111.28415273437382</c:v>
                </c:pt>
                <c:pt idx="62">
                  <c:v>120.19488300194209</c:v>
                </c:pt>
                <c:pt idx="63">
                  <c:v>130.55265229173136</c:v>
                </c:pt>
                <c:pt idx="64">
                  <c:v>130.12193220925391</c:v>
                </c:pt>
                <c:pt idx="65">
                  <c:v>119.57018588939221</c:v>
                </c:pt>
                <c:pt idx="66">
                  <c:v>107.54374363020472</c:v>
                </c:pt>
                <c:pt idx="67">
                  <c:v>98.078572975504557</c:v>
                </c:pt>
                <c:pt idx="68">
                  <c:v>98.359610201580267</c:v>
                </c:pt>
                <c:pt idx="69">
                  <c:v>98.806041044098436</c:v>
                </c:pt>
                <c:pt idx="70">
                  <c:v>98.958494775372884</c:v>
                </c:pt>
                <c:pt idx="71">
                  <c:v>94.346498393332439</c:v>
                </c:pt>
                <c:pt idx="72">
                  <c:v>91.661562910792554</c:v>
                </c:pt>
                <c:pt idx="73">
                  <c:v>86.698264322375621</c:v>
                </c:pt>
                <c:pt idx="74">
                  <c:v>95.444387596751113</c:v>
                </c:pt>
                <c:pt idx="75">
                  <c:v>105.88503704583715</c:v>
                </c:pt>
                <c:pt idx="76">
                  <c:v>99.480246605999298</c:v>
                </c:pt>
                <c:pt idx="77">
                  <c:v>91.929102539845815</c:v>
                </c:pt>
                <c:pt idx="78">
                  <c:v>96.681933412878294</c:v>
                </c:pt>
                <c:pt idx="79">
                  <c:v>113.57100936233334</c:v>
                </c:pt>
                <c:pt idx="80">
                  <c:v>118.57795603390586</c:v>
                </c:pt>
                <c:pt idx="81">
                  <c:v>102.18621870876098</c:v>
                </c:pt>
                <c:pt idx="82">
                  <c:v>111.52860383498248</c:v>
                </c:pt>
                <c:pt idx="83">
                  <c:v>97.151751518345762</c:v>
                </c:pt>
                <c:pt idx="84">
                  <c:v>66.398835802691252</c:v>
                </c:pt>
                <c:pt idx="85">
                  <c:v>68.877157856466411</c:v>
                </c:pt>
                <c:pt idx="86">
                  <c:v>63.978852275826995</c:v>
                </c:pt>
                <c:pt idx="87">
                  <c:v>82.061862697133307</c:v>
                </c:pt>
                <c:pt idx="88">
                  <c:v>85.741171069596163</c:v>
                </c:pt>
                <c:pt idx="89">
                  <c:v>76.717941085017117</c:v>
                </c:pt>
                <c:pt idx="90">
                  <c:v>72.354165995028637</c:v>
                </c:pt>
                <c:pt idx="91">
                  <c:v>67.418666109423725</c:v>
                </c:pt>
                <c:pt idx="92">
                  <c:v>78.140227561990613</c:v>
                </c:pt>
                <c:pt idx="93">
                  <c:v>77.057101986160859</c:v>
                </c:pt>
                <c:pt idx="94">
                  <c:v>98.15805608367306</c:v>
                </c:pt>
                <c:pt idx="95">
                  <c:v>103.87231372365386</c:v>
                </c:pt>
                <c:pt idx="96">
                  <c:v>74.688556300599444</c:v>
                </c:pt>
                <c:pt idx="97">
                  <c:v>68.267428964986934</c:v>
                </c:pt>
                <c:pt idx="98">
                  <c:v>67.448792552866337</c:v>
                </c:pt>
                <c:pt idx="99">
                  <c:v>61.989018256923202</c:v>
                </c:pt>
                <c:pt idx="100">
                  <c:v>56.576939965219601</c:v>
                </c:pt>
                <c:pt idx="101">
                  <c:v>67.831186607624659</c:v>
                </c:pt>
                <c:pt idx="102">
                  <c:v>64.959893541345991</c:v>
                </c:pt>
                <c:pt idx="103">
                  <c:v>59.267567896664559</c:v>
                </c:pt>
                <c:pt idx="104">
                  <c:v>61.763623774176246</c:v>
                </c:pt>
                <c:pt idx="105">
                  <c:v>63.464896310712994</c:v>
                </c:pt>
                <c:pt idx="106">
                  <c:v>66.457727042588857</c:v>
                </c:pt>
                <c:pt idx="107">
                  <c:v>64.677696774674487</c:v>
                </c:pt>
                <c:pt idx="108">
                  <c:v>61.996959472862272</c:v>
                </c:pt>
                <c:pt idx="109">
                  <c:v>65.304628782674627</c:v>
                </c:pt>
                <c:pt idx="110">
                  <c:v>68.472021568738185</c:v>
                </c:pt>
                <c:pt idx="111">
                  <c:v>72.739854221312697</c:v>
                </c:pt>
                <c:pt idx="112">
                  <c:v>70.648799214836345</c:v>
                </c:pt>
                <c:pt idx="113">
                  <c:v>66.204181371798114</c:v>
                </c:pt>
                <c:pt idx="114">
                  <c:v>67.261932695552872</c:v>
                </c:pt>
                <c:pt idx="115">
                  <c:v>69.068120948325159</c:v>
                </c:pt>
                <c:pt idx="116">
                  <c:v>73.363950579413483</c:v>
                </c:pt>
                <c:pt idx="117">
                  <c:v>74.629815332074173</c:v>
                </c:pt>
                <c:pt idx="118">
                  <c:v>73.358580406755294</c:v>
                </c:pt>
                <c:pt idx="119">
                  <c:v>70.336055439951039</c:v>
                </c:pt>
                <c:pt idx="120">
                  <c:v>64.99183193925883</c:v>
                </c:pt>
                <c:pt idx="121">
                  <c:v>65.230173832002563</c:v>
                </c:pt>
                <c:pt idx="122">
                  <c:v>62.709638372403518</c:v>
                </c:pt>
                <c:pt idx="123">
                  <c:v>63.982884050433938</c:v>
                </c:pt>
                <c:pt idx="124">
                  <c:v>62.050076716751889</c:v>
                </c:pt>
                <c:pt idx="125">
                  <c:v>53.669733909259797</c:v>
                </c:pt>
                <c:pt idx="126">
                  <c:v>63.856104122926141</c:v>
                </c:pt>
                <c:pt idx="127">
                  <c:v>71.621067554824805</c:v>
                </c:pt>
                <c:pt idx="128">
                  <c:v>69.904620381280523</c:v>
                </c:pt>
                <c:pt idx="129">
                  <c:v>62.756233139931567</c:v>
                </c:pt>
                <c:pt idx="130">
                  <c:v>58.120935645564899</c:v>
                </c:pt>
                <c:pt idx="131">
                  <c:v>74.540841714933407</c:v>
                </c:pt>
                <c:pt idx="132">
                  <c:v>76.567276010356196</c:v>
                </c:pt>
                <c:pt idx="133">
                  <c:v>63.887916943818794</c:v>
                </c:pt>
                <c:pt idx="134">
                  <c:v>62.270603939994253</c:v>
                </c:pt>
                <c:pt idx="135">
                  <c:v>69.287538399479288</c:v>
                </c:pt>
                <c:pt idx="136">
                  <c:v>73.745997710760804</c:v>
                </c:pt>
                <c:pt idx="137">
                  <c:v>77.136783615160937</c:v>
                </c:pt>
                <c:pt idx="138">
                  <c:v>74.365671932594978</c:v>
                </c:pt>
                <c:pt idx="139">
                  <c:v>67.427315744193493</c:v>
                </c:pt>
                <c:pt idx="140">
                  <c:v>86.586989375123267</c:v>
                </c:pt>
                <c:pt idx="141">
                  <c:v>95.007431391799628</c:v>
                </c:pt>
                <c:pt idx="142">
                  <c:v>81.9493116484296</c:v>
                </c:pt>
                <c:pt idx="143">
                  <c:v>84.294680400509293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'Ex.8.7'!$BO$26</c:f>
              <c:strCache>
                <c:ptCount val="1"/>
                <c:pt idx="0">
                  <c:v>Predicted g/t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yVal>
            <c:numRef>
              <c:f>'Ex.8.7'!$BO$27:$BO$170</c:f>
              <c:numCache>
                <c:formatCode>General</c:formatCode>
                <c:ptCount val="144"/>
                <c:pt idx="0">
                  <c:v>105.41721973211338</c:v>
                </c:pt>
                <c:pt idx="1">
                  <c:v>100.94692373381453</c:v>
                </c:pt>
                <c:pt idx="2">
                  <c:v>100.5296240849688</c:v>
                </c:pt>
                <c:pt idx="3">
                  <c:v>101.32709332498753</c:v>
                </c:pt>
                <c:pt idx="4">
                  <c:v>101.67810593435738</c:v>
                </c:pt>
                <c:pt idx="5">
                  <c:v>101.91848972207113</c:v>
                </c:pt>
                <c:pt idx="6">
                  <c:v>102.92928193530672</c:v>
                </c:pt>
                <c:pt idx="7">
                  <c:v>100.84393900785449</c:v>
                </c:pt>
                <c:pt idx="8">
                  <c:v>104.87314781666863</c:v>
                </c:pt>
                <c:pt idx="9">
                  <c:v>107.28154420540488</c:v>
                </c:pt>
                <c:pt idx="10">
                  <c:v>105.21006023124542</c:v>
                </c:pt>
                <c:pt idx="11">
                  <c:v>104.10410541728167</c:v>
                </c:pt>
                <c:pt idx="12">
                  <c:v>102.01706635294826</c:v>
                </c:pt>
                <c:pt idx="13">
                  <c:v>101.25329238175493</c:v>
                </c:pt>
                <c:pt idx="14">
                  <c:v>92.654969358284461</c:v>
                </c:pt>
                <c:pt idx="15">
                  <c:v>89.41687054765184</c:v>
                </c:pt>
                <c:pt idx="16">
                  <c:v>102.97815003837785</c:v>
                </c:pt>
                <c:pt idx="17">
                  <c:v>106.51061614472877</c:v>
                </c:pt>
                <c:pt idx="18">
                  <c:v>97.672494458449478</c:v>
                </c:pt>
                <c:pt idx="19">
                  <c:v>98.996182173796484</c:v>
                </c:pt>
                <c:pt idx="20">
                  <c:v>101.32513475657501</c:v>
                </c:pt>
                <c:pt idx="21">
                  <c:v>105.99519650335009</c:v>
                </c:pt>
                <c:pt idx="22">
                  <c:v>105.03835620946653</c:v>
                </c:pt>
                <c:pt idx="23">
                  <c:v>96.517815456235496</c:v>
                </c:pt>
                <c:pt idx="24">
                  <c:v>96.354917369721505</c:v>
                </c:pt>
                <c:pt idx="25">
                  <c:v>74.426094102828984</c:v>
                </c:pt>
                <c:pt idx="26">
                  <c:v>75.305573157355965</c:v>
                </c:pt>
                <c:pt idx="27">
                  <c:v>72.794182767985149</c:v>
                </c:pt>
                <c:pt idx="28">
                  <c:v>68.708943733217296</c:v>
                </c:pt>
                <c:pt idx="29">
                  <c:v>73.012937425122587</c:v>
                </c:pt>
                <c:pt idx="30">
                  <c:v>76.448110736266585</c:v>
                </c:pt>
                <c:pt idx="31">
                  <c:v>70.915590517357217</c:v>
                </c:pt>
                <c:pt idx="32">
                  <c:v>70.080950134517607</c:v>
                </c:pt>
                <c:pt idx="33">
                  <c:v>67.895408393404452</c:v>
                </c:pt>
                <c:pt idx="34">
                  <c:v>69.583653486950055</c:v>
                </c:pt>
                <c:pt idx="35">
                  <c:v>72.107237782863052</c:v>
                </c:pt>
                <c:pt idx="36">
                  <c:v>72.795196310480392</c:v>
                </c:pt>
                <c:pt idx="37">
                  <c:v>71.452631768748944</c:v>
                </c:pt>
                <c:pt idx="38">
                  <c:v>69.544194923364373</c:v>
                </c:pt>
                <c:pt idx="39">
                  <c:v>69.871397983629208</c:v>
                </c:pt>
                <c:pt idx="40">
                  <c:v>73.000948967093663</c:v>
                </c:pt>
                <c:pt idx="41">
                  <c:v>71.731067486565621</c:v>
                </c:pt>
                <c:pt idx="42">
                  <c:v>71.947216651502174</c:v>
                </c:pt>
                <c:pt idx="43">
                  <c:v>69.286713588927668</c:v>
                </c:pt>
                <c:pt idx="44">
                  <c:v>66.408430126334324</c:v>
                </c:pt>
                <c:pt idx="45">
                  <c:v>69.532957791748473</c:v>
                </c:pt>
                <c:pt idx="46">
                  <c:v>67.855935468572611</c:v>
                </c:pt>
                <c:pt idx="47">
                  <c:v>65.950438892120758</c:v>
                </c:pt>
                <c:pt idx="48">
                  <c:v>67.603861546554668</c:v>
                </c:pt>
                <c:pt idx="49">
                  <c:v>68.199181405621601</c:v>
                </c:pt>
                <c:pt idx="50">
                  <c:v>65.659497652082351</c:v>
                </c:pt>
                <c:pt idx="51">
                  <c:v>63.524396541415612</c:v>
                </c:pt>
                <c:pt idx="52">
                  <c:v>66.803747461573195</c:v>
                </c:pt>
                <c:pt idx="53">
                  <c:v>67.713642586801498</c:v>
                </c:pt>
                <c:pt idx="54">
                  <c:v>71.195463233710498</c:v>
                </c:pt>
                <c:pt idx="55">
                  <c:v>73.403612866857401</c:v>
                </c:pt>
                <c:pt idx="56">
                  <c:v>69.944766517500554</c:v>
                </c:pt>
                <c:pt idx="57">
                  <c:v>69.392830880173548</c:v>
                </c:pt>
                <c:pt idx="58">
                  <c:v>96.562500646993911</c:v>
                </c:pt>
                <c:pt idx="59">
                  <c:v>104.85053571940475</c:v>
                </c:pt>
                <c:pt idx="60">
                  <c:v>109.59395907411658</c:v>
                </c:pt>
                <c:pt idx="61">
                  <c:v>110.65929457784583</c:v>
                </c:pt>
                <c:pt idx="62">
                  <c:v>114.99176628471264</c:v>
                </c:pt>
                <c:pt idx="63">
                  <c:v>119.70967993368973</c:v>
                </c:pt>
                <c:pt idx="64">
                  <c:v>119.94793641766229</c:v>
                </c:pt>
                <c:pt idx="65">
                  <c:v>114.74255635742873</c:v>
                </c:pt>
                <c:pt idx="66">
                  <c:v>109.34258218390023</c:v>
                </c:pt>
                <c:pt idx="67">
                  <c:v>104.52042572622111</c:v>
                </c:pt>
                <c:pt idx="68">
                  <c:v>104.79589934799196</c:v>
                </c:pt>
                <c:pt idx="69">
                  <c:v>104.85058331640775</c:v>
                </c:pt>
                <c:pt idx="70">
                  <c:v>105.09564048427023</c:v>
                </c:pt>
                <c:pt idx="71">
                  <c:v>102.84982656592571</c:v>
                </c:pt>
                <c:pt idx="72">
                  <c:v>101.6099132365362</c:v>
                </c:pt>
                <c:pt idx="73">
                  <c:v>99.293593226870613</c:v>
                </c:pt>
                <c:pt idx="74">
                  <c:v>103.06267979833351</c:v>
                </c:pt>
                <c:pt idx="75">
                  <c:v>108.33061273851987</c:v>
                </c:pt>
                <c:pt idx="76">
                  <c:v>105.35195538570429</c:v>
                </c:pt>
                <c:pt idx="77">
                  <c:v>101.76916645730262</c:v>
                </c:pt>
                <c:pt idx="78">
                  <c:v>103.73567010106301</c:v>
                </c:pt>
                <c:pt idx="79">
                  <c:v>111.70762744997029</c:v>
                </c:pt>
                <c:pt idx="80">
                  <c:v>114.35577847783713</c:v>
                </c:pt>
                <c:pt idx="81">
                  <c:v>106.83279652148602</c:v>
                </c:pt>
                <c:pt idx="82">
                  <c:v>85.866547434225396</c:v>
                </c:pt>
                <c:pt idx="83">
                  <c:v>80.555823002299007</c:v>
                </c:pt>
                <c:pt idx="84">
                  <c:v>64.868789185334194</c:v>
                </c:pt>
                <c:pt idx="85">
                  <c:v>66.485538919276181</c:v>
                </c:pt>
                <c:pt idx="86">
                  <c:v>63.876012559965105</c:v>
                </c:pt>
                <c:pt idx="87">
                  <c:v>72.172434096931227</c:v>
                </c:pt>
                <c:pt idx="88">
                  <c:v>74.509207220300667</c:v>
                </c:pt>
                <c:pt idx="89">
                  <c:v>69.918428778740022</c:v>
                </c:pt>
                <c:pt idx="90">
                  <c:v>68.100323809582321</c:v>
                </c:pt>
                <c:pt idx="91">
                  <c:v>65.528088396490389</c:v>
                </c:pt>
                <c:pt idx="92">
                  <c:v>70.468758727551048</c:v>
                </c:pt>
                <c:pt idx="93">
                  <c:v>70.369294699868917</c:v>
                </c:pt>
                <c:pt idx="94">
                  <c:v>79.354133067635203</c:v>
                </c:pt>
                <c:pt idx="95">
                  <c:v>83.458074845360159</c:v>
                </c:pt>
                <c:pt idx="96">
                  <c:v>69.029834090280318</c:v>
                </c:pt>
                <c:pt idx="97">
                  <c:v>66.147716435704595</c:v>
                </c:pt>
                <c:pt idx="98">
                  <c:v>65.468438715618134</c:v>
                </c:pt>
                <c:pt idx="99">
                  <c:v>63.315511853056151</c:v>
                </c:pt>
                <c:pt idx="100">
                  <c:v>60.309289550718844</c:v>
                </c:pt>
                <c:pt idx="101">
                  <c:v>65.699491799691927</c:v>
                </c:pt>
                <c:pt idx="102">
                  <c:v>64.601274702337975</c:v>
                </c:pt>
                <c:pt idx="103">
                  <c:v>61.709611401696336</c:v>
                </c:pt>
                <c:pt idx="104">
                  <c:v>62.908435169245507</c:v>
                </c:pt>
                <c:pt idx="105">
                  <c:v>63.708314579894449</c:v>
                </c:pt>
                <c:pt idx="106">
                  <c:v>65.092771600406522</c:v>
                </c:pt>
                <c:pt idx="107">
                  <c:v>64.397640393102435</c:v>
                </c:pt>
                <c:pt idx="108">
                  <c:v>63.000013882313496</c:v>
                </c:pt>
                <c:pt idx="109">
                  <c:v>64.557515709119698</c:v>
                </c:pt>
                <c:pt idx="110">
                  <c:v>66.059427534400953</c:v>
                </c:pt>
                <c:pt idx="111">
                  <c:v>68.039443893730905</c:v>
                </c:pt>
                <c:pt idx="112">
                  <c:v>67.242353239283034</c:v>
                </c:pt>
                <c:pt idx="113">
                  <c:v>64.999647354199325</c:v>
                </c:pt>
                <c:pt idx="114">
                  <c:v>65.520518849005342</c:v>
                </c:pt>
                <c:pt idx="115">
                  <c:v>66.331787298385649</c:v>
                </c:pt>
                <c:pt idx="116">
                  <c:v>68.342835935062396</c:v>
                </c:pt>
                <c:pt idx="117">
                  <c:v>69.030700947123748</c:v>
                </c:pt>
                <c:pt idx="118">
                  <c:v>68.395715256792784</c:v>
                </c:pt>
                <c:pt idx="119">
                  <c:v>67.048836282111068</c:v>
                </c:pt>
                <c:pt idx="120">
                  <c:v>64.498075518279208</c:v>
                </c:pt>
                <c:pt idx="121">
                  <c:v>64.50632675561431</c:v>
                </c:pt>
                <c:pt idx="122">
                  <c:v>63.49429179191236</c:v>
                </c:pt>
                <c:pt idx="123">
                  <c:v>63.814751521660241</c:v>
                </c:pt>
                <c:pt idx="124">
                  <c:v>63.278383707848363</c:v>
                </c:pt>
                <c:pt idx="125">
                  <c:v>59.079079691021789</c:v>
                </c:pt>
                <c:pt idx="126">
                  <c:v>63.698379484657991</c:v>
                </c:pt>
                <c:pt idx="127">
                  <c:v>67.621425673390661</c:v>
                </c:pt>
                <c:pt idx="128">
                  <c:v>66.765075825739856</c:v>
                </c:pt>
                <c:pt idx="129">
                  <c:v>63.571850169059601</c:v>
                </c:pt>
                <c:pt idx="130">
                  <c:v>61.131734090742754</c:v>
                </c:pt>
                <c:pt idx="131">
                  <c:v>68.641561935829571</c:v>
                </c:pt>
                <c:pt idx="132">
                  <c:v>70.199868094812402</c:v>
                </c:pt>
                <c:pt idx="133">
                  <c:v>63.930292703073434</c:v>
                </c:pt>
                <c:pt idx="134">
                  <c:v>63.204192814366564</c:v>
                </c:pt>
                <c:pt idx="135">
                  <c:v>66.267830074065415</c:v>
                </c:pt>
                <c:pt idx="136">
                  <c:v>68.697472520724844</c:v>
                </c:pt>
                <c:pt idx="137">
                  <c:v>69.977025644799525</c:v>
                </c:pt>
                <c:pt idx="138">
                  <c:v>93.686962865935243</c:v>
                </c:pt>
                <c:pt idx="139">
                  <c:v>89.991677200071138</c:v>
                </c:pt>
                <c:pt idx="140">
                  <c:v>98.851890683343086</c:v>
                </c:pt>
                <c:pt idx="141">
                  <c:v>103.27849270999687</c:v>
                </c:pt>
                <c:pt idx="142">
                  <c:v>97.152429743733919</c:v>
                </c:pt>
                <c:pt idx="143">
                  <c:v>97.848749047574984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61536"/>
        <c:axId val="192563456"/>
      </c:scatterChart>
      <c:valAx>
        <c:axId val="192561536"/>
        <c:scaling>
          <c:orientation val="minMax"/>
          <c:max val="15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63456"/>
        <c:crosses val="autoZero"/>
        <c:crossBetween val="midCat"/>
        <c:majorUnit val="10"/>
        <c:minorUnit val="2"/>
      </c:valAx>
      <c:valAx>
        <c:axId val="192563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615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01380766655585"/>
          <c:y val="8.0745831387273065E-2"/>
          <c:w val="0.77945257615353181"/>
          <c:h val="0.7205012646864366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'Ex.8.8'!$E$1</c:f>
              <c:strCache>
                <c:ptCount val="1"/>
                <c:pt idx="0">
                  <c:v>Rec Cu 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'Ex.8.8'!$E$2:$E$98</c:f>
              <c:numCache>
                <c:formatCode>0.00</c:formatCode>
                <c:ptCount val="97"/>
                <c:pt idx="0">
                  <c:v>88.215012824252199</c:v>
                </c:pt>
                <c:pt idx="1">
                  <c:v>89.488640453515657</c:v>
                </c:pt>
                <c:pt idx="2">
                  <c:v>88.079414795205196</c:v>
                </c:pt>
                <c:pt idx="3">
                  <c:v>89.429164639163773</c:v>
                </c:pt>
                <c:pt idx="4">
                  <c:v>85.997084403177098</c:v>
                </c:pt>
                <c:pt idx="5">
                  <c:v>86.733388556385194</c:v>
                </c:pt>
                <c:pt idx="6">
                  <c:v>85.477248925351219</c:v>
                </c:pt>
                <c:pt idx="7">
                  <c:v>87.322908148310404</c:v>
                </c:pt>
                <c:pt idx="8">
                  <c:v>87.102983292992135</c:v>
                </c:pt>
                <c:pt idx="9">
                  <c:v>86.213398707890931</c:v>
                </c:pt>
                <c:pt idx="10">
                  <c:v>79.439781455008685</c:v>
                </c:pt>
                <c:pt idx="11">
                  <c:v>71.299613729967859</c:v>
                </c:pt>
                <c:pt idx="12">
                  <c:v>77.557438067412861</c:v>
                </c:pt>
                <c:pt idx="13">
                  <c:v>79.087458187455979</c:v>
                </c:pt>
                <c:pt idx="14">
                  <c:v>82.741123414371017</c:v>
                </c:pt>
                <c:pt idx="15">
                  <c:v>86.770505263425974</c:v>
                </c:pt>
                <c:pt idx="16">
                  <c:v>88.142504634238591</c:v>
                </c:pt>
                <c:pt idx="17">
                  <c:v>86.945932965373174</c:v>
                </c:pt>
                <c:pt idx="18">
                  <c:v>86.490991385132631</c:v>
                </c:pt>
                <c:pt idx="19">
                  <c:v>78.758520944279837</c:v>
                </c:pt>
                <c:pt idx="20">
                  <c:v>84.612717395737704</c:v>
                </c:pt>
                <c:pt idx="21">
                  <c:v>84.378104401314332</c:v>
                </c:pt>
                <c:pt idx="22">
                  <c:v>89.543715947720628</c:v>
                </c:pt>
                <c:pt idx="23">
                  <c:v>91.761159240851171</c:v>
                </c:pt>
                <c:pt idx="24">
                  <c:v>88.274287323189625</c:v>
                </c:pt>
                <c:pt idx="25">
                  <c:v>89.629943626407837</c:v>
                </c:pt>
                <c:pt idx="26">
                  <c:v>87.513678194221185</c:v>
                </c:pt>
                <c:pt idx="27">
                  <c:v>85.798082122722676</c:v>
                </c:pt>
                <c:pt idx="28">
                  <c:v>80.198427888499737</c:v>
                </c:pt>
                <c:pt idx="29">
                  <c:v>80.733506891022529</c:v>
                </c:pt>
                <c:pt idx="30">
                  <c:v>82.941624768934119</c:v>
                </c:pt>
                <c:pt idx="31">
                  <c:v>84.107855233215275</c:v>
                </c:pt>
                <c:pt idx="32">
                  <c:v>85.842107487141888</c:v>
                </c:pt>
                <c:pt idx="33">
                  <c:v>88.315541958401639</c:v>
                </c:pt>
                <c:pt idx="34">
                  <c:v>90.43010043235202</c:v>
                </c:pt>
                <c:pt idx="35">
                  <c:v>88.86440727966901</c:v>
                </c:pt>
                <c:pt idx="36">
                  <c:v>87.068130502237196</c:v>
                </c:pt>
                <c:pt idx="37">
                  <c:v>82.439491794914048</c:v>
                </c:pt>
                <c:pt idx="38">
                  <c:v>83.876483530396158</c:v>
                </c:pt>
                <c:pt idx="39">
                  <c:v>83.387080345713272</c:v>
                </c:pt>
                <c:pt idx="40">
                  <c:v>83.234656630322135</c:v>
                </c:pt>
                <c:pt idx="41">
                  <c:v>83.821087073148433</c:v>
                </c:pt>
                <c:pt idx="42">
                  <c:v>84.424364300285504</c:v>
                </c:pt>
                <c:pt idx="43">
                  <c:v>79.678654811789073</c:v>
                </c:pt>
                <c:pt idx="44">
                  <c:v>83.127865956896372</c:v>
                </c:pt>
                <c:pt idx="45">
                  <c:v>84.95882355899198</c:v>
                </c:pt>
                <c:pt idx="46">
                  <c:v>86.721947733039457</c:v>
                </c:pt>
                <c:pt idx="47">
                  <c:v>87.061887800763245</c:v>
                </c:pt>
                <c:pt idx="48">
                  <c:v>90.649493768600337</c:v>
                </c:pt>
                <c:pt idx="49">
                  <c:v>87.868215347416893</c:v>
                </c:pt>
                <c:pt idx="50">
                  <c:v>89.733199812951412</c:v>
                </c:pt>
                <c:pt idx="51">
                  <c:v>86.181187289745921</c:v>
                </c:pt>
                <c:pt idx="52">
                  <c:v>87.244923055440012</c:v>
                </c:pt>
                <c:pt idx="53">
                  <c:v>87.120669876692062</c:v>
                </c:pt>
                <c:pt idx="54">
                  <c:v>88.09508755683801</c:v>
                </c:pt>
                <c:pt idx="55">
                  <c:v>88.238530934483322</c:v>
                </c:pt>
                <c:pt idx="56">
                  <c:v>88.835329761248033</c:v>
                </c:pt>
                <c:pt idx="57">
                  <c:v>90.305160201674894</c:v>
                </c:pt>
                <c:pt idx="58">
                  <c:v>88.403940320235705</c:v>
                </c:pt>
                <c:pt idx="59">
                  <c:v>87.544897755888485</c:v>
                </c:pt>
                <c:pt idx="60">
                  <c:v>85.567095806877475</c:v>
                </c:pt>
                <c:pt idx="61">
                  <c:v>84.539036338720393</c:v>
                </c:pt>
                <c:pt idx="62">
                  <c:v>88.70448005807873</c:v>
                </c:pt>
                <c:pt idx="63">
                  <c:v>90.64526940469824</c:v>
                </c:pt>
                <c:pt idx="64">
                  <c:v>88.704397128958973</c:v>
                </c:pt>
                <c:pt idx="65">
                  <c:v>87.441085605561526</c:v>
                </c:pt>
                <c:pt idx="66">
                  <c:v>88.641130747085228</c:v>
                </c:pt>
                <c:pt idx="67">
                  <c:v>87.888025891706747</c:v>
                </c:pt>
                <c:pt idx="68">
                  <c:v>89.435657604636319</c:v>
                </c:pt>
                <c:pt idx="69">
                  <c:v>86.717107739860069</c:v>
                </c:pt>
                <c:pt idx="70">
                  <c:v>89.306825542911568</c:v>
                </c:pt>
                <c:pt idx="71">
                  <c:v>88.756902871244378</c:v>
                </c:pt>
                <c:pt idx="72">
                  <c:v>87.992478659697852</c:v>
                </c:pt>
                <c:pt idx="73">
                  <c:v>91.23929045564465</c:v>
                </c:pt>
                <c:pt idx="74">
                  <c:v>90.676555859368577</c:v>
                </c:pt>
                <c:pt idx="75">
                  <c:v>89.231163510858408</c:v>
                </c:pt>
                <c:pt idx="76">
                  <c:v>87.719152583947178</c:v>
                </c:pt>
                <c:pt idx="77">
                  <c:v>90.509817441824339</c:v>
                </c:pt>
                <c:pt idx="78">
                  <c:v>85.676194129217791</c:v>
                </c:pt>
                <c:pt idx="79">
                  <c:v>87.299955031962412</c:v>
                </c:pt>
                <c:pt idx="80">
                  <c:v>85.768699728951262</c:v>
                </c:pt>
                <c:pt idx="81">
                  <c:v>89.372273540627333</c:v>
                </c:pt>
                <c:pt idx="82">
                  <c:v>88.243275833950477</c:v>
                </c:pt>
                <c:pt idx="83">
                  <c:v>83.887289560701049</c:v>
                </c:pt>
                <c:pt idx="84">
                  <c:v>86.354836388200852</c:v>
                </c:pt>
                <c:pt idx="85">
                  <c:v>86.025383733307123</c:v>
                </c:pt>
                <c:pt idx="86">
                  <c:v>86.681795739405658</c:v>
                </c:pt>
                <c:pt idx="87">
                  <c:v>85.459030994898143</c:v>
                </c:pt>
                <c:pt idx="88">
                  <c:v>87.09881856323905</c:v>
                </c:pt>
                <c:pt idx="89">
                  <c:v>85.768812192654352</c:v>
                </c:pt>
                <c:pt idx="90">
                  <c:v>83.276946364501455</c:v>
                </c:pt>
                <c:pt idx="91">
                  <c:v>82.632057209476883</c:v>
                </c:pt>
                <c:pt idx="92">
                  <c:v>79.02569895840459</c:v>
                </c:pt>
                <c:pt idx="93">
                  <c:v>80.408157949148531</c:v>
                </c:pt>
                <c:pt idx="94">
                  <c:v>82.695450547487141</c:v>
                </c:pt>
                <c:pt idx="95">
                  <c:v>76.70841007799109</c:v>
                </c:pt>
                <c:pt idx="96">
                  <c:v>78.725628820788074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72416"/>
        <c:axId val="192595456"/>
      </c:scatterChart>
      <c:valAx>
        <c:axId val="19257241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2328802124894402"/>
              <c:y val="0.866464882963430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95456"/>
        <c:crosses val="autoZero"/>
        <c:crossBetween val="midCat"/>
        <c:minorUnit val="5"/>
      </c:valAx>
      <c:valAx>
        <c:axId val="192595456"/>
        <c:scaling>
          <c:orientation val="minMax"/>
          <c:min val="6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Cu Recovery (%)</a:t>
                </a:r>
              </a:p>
            </c:rich>
          </c:tx>
          <c:layout>
            <c:manualLayout>
              <c:xMode val="edge"/>
              <c:yMode val="edge"/>
              <c:x val="2.0547958949565865E-2"/>
              <c:y val="0.1863365339706301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724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379345459345621"/>
          <c:y val="7.1856392473440528E-2"/>
          <c:w val="0.77103604061700015"/>
          <c:h val="0.71856392473440533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'Ex.8.8'!$F$2:$F$98</c:f>
              <c:numCache>
                <c:formatCode>0.00</c:formatCode>
                <c:ptCount val="97"/>
                <c:pt idx="0">
                  <c:v>2.2450780477509795</c:v>
                </c:pt>
                <c:pt idx="1">
                  <c:v>5.7637837247654176</c:v>
                </c:pt>
                <c:pt idx="2">
                  <c:v>7.8732637434693942</c:v>
                </c:pt>
                <c:pt idx="3">
                  <c:v>11.332493606131948</c:v>
                </c:pt>
                <c:pt idx="4">
                  <c:v>11.359643232807827</c:v>
                </c:pt>
                <c:pt idx="5">
                  <c:v>12.123097012691801</c:v>
                </c:pt>
                <c:pt idx="6">
                  <c:v>11.630411161541801</c:v>
                </c:pt>
                <c:pt idx="7">
                  <c:v>12.983384533350986</c:v>
                </c:pt>
                <c:pt idx="8">
                  <c:v>14.116433049841902</c:v>
                </c:pt>
                <c:pt idx="9">
                  <c:v>14.359896981231614</c:v>
                </c:pt>
                <c:pt idx="10">
                  <c:v>7.8297436597390799</c:v>
                </c:pt>
                <c:pt idx="11">
                  <c:v>-6.8405773867942798</c:v>
                </c:pt>
                <c:pt idx="12">
                  <c:v>-15.253074095882639</c:v>
                </c:pt>
                <c:pt idx="13">
                  <c:v>-22.135550684927878</c:v>
                </c:pt>
                <c:pt idx="14">
                  <c:v>-25.36436204705808</c:v>
                </c:pt>
                <c:pt idx="15">
                  <c:v>-24.563791560133325</c:v>
                </c:pt>
                <c:pt idx="16">
                  <c:v>-22.391221702395953</c:v>
                </c:pt>
                <c:pt idx="17">
                  <c:v>-21.415223513523998</c:v>
                </c:pt>
                <c:pt idx="18">
                  <c:v>-20.894166904892586</c:v>
                </c:pt>
                <c:pt idx="19">
                  <c:v>-28.105580737113968</c:v>
                </c:pt>
                <c:pt idx="20">
                  <c:v>-29.462798117877483</c:v>
                </c:pt>
                <c:pt idx="21">
                  <c:v>-31.054628493064371</c:v>
                </c:pt>
                <c:pt idx="22">
                  <c:v>-27.480847321844962</c:v>
                </c:pt>
                <c:pt idx="23">
                  <c:v>-21.68962285749501</c:v>
                </c:pt>
                <c:pt idx="24">
                  <c:v>-19.385270310806604</c:v>
                </c:pt>
                <c:pt idx="25">
                  <c:v>-15.725261460899986</c:v>
                </c:pt>
                <c:pt idx="26">
                  <c:v>-14.18151804318002</c:v>
                </c:pt>
                <c:pt idx="27">
                  <c:v>-14.353370696958564</c:v>
                </c:pt>
                <c:pt idx="28">
                  <c:v>-20.124877584960046</c:v>
                </c:pt>
                <c:pt idx="29">
                  <c:v>-25.361305470438737</c:v>
                </c:pt>
                <c:pt idx="30">
                  <c:v>-28.389615478005837</c:v>
                </c:pt>
                <c:pt idx="31">
                  <c:v>-30.251695021291781</c:v>
                </c:pt>
                <c:pt idx="32">
                  <c:v>-30.379522310651112</c:v>
                </c:pt>
                <c:pt idx="33">
                  <c:v>-28.033915128750692</c:v>
                </c:pt>
                <c:pt idx="34">
                  <c:v>-23.573749472899891</c:v>
                </c:pt>
                <c:pt idx="35">
                  <c:v>-20.679276969732101</c:v>
                </c:pt>
                <c:pt idx="36">
                  <c:v>-19.581081243996124</c:v>
                </c:pt>
                <c:pt idx="37">
                  <c:v>-23.111524225583295</c:v>
                </c:pt>
                <c:pt idx="38">
                  <c:v>-25.204975471688357</c:v>
                </c:pt>
                <c:pt idx="39">
                  <c:v>-27.787829902476304</c:v>
                </c:pt>
                <c:pt idx="40">
                  <c:v>-30.523108048655388</c:v>
                </c:pt>
                <c:pt idx="41">
                  <c:v>-32.671955752008174</c:v>
                </c:pt>
                <c:pt idx="42">
                  <c:v>-34.217526228223889</c:v>
                </c:pt>
                <c:pt idx="43">
                  <c:v>-40.508806192936035</c:v>
                </c:pt>
                <c:pt idx="44">
                  <c:v>-43.350875012540882</c:v>
                </c:pt>
                <c:pt idx="45">
                  <c:v>-44.361986230050121</c:v>
                </c:pt>
                <c:pt idx="46">
                  <c:v>-43.609973273511883</c:v>
                </c:pt>
                <c:pt idx="47">
                  <c:v>-42.518020249249858</c:v>
                </c:pt>
                <c:pt idx="48">
                  <c:v>-37.83846125715074</c:v>
                </c:pt>
                <c:pt idx="49">
                  <c:v>-35.940180686235067</c:v>
                </c:pt>
                <c:pt idx="50">
                  <c:v>-32.176915649784874</c:v>
                </c:pt>
                <c:pt idx="51">
                  <c:v>-31.965663136540172</c:v>
                </c:pt>
                <c:pt idx="52">
                  <c:v>-30.69067485760138</c:v>
                </c:pt>
                <c:pt idx="53">
                  <c:v>-29.539939757410536</c:v>
                </c:pt>
                <c:pt idx="54">
                  <c:v>-27.414786977073746</c:v>
                </c:pt>
                <c:pt idx="55">
                  <c:v>-25.146190819091643</c:v>
                </c:pt>
                <c:pt idx="56">
                  <c:v>-22.280795834344829</c:v>
                </c:pt>
                <c:pt idx="57">
                  <c:v>-17.945570409171154</c:v>
                </c:pt>
                <c:pt idx="58">
                  <c:v>-15.511564865436668</c:v>
                </c:pt>
                <c:pt idx="59">
                  <c:v>-13.936601886049402</c:v>
                </c:pt>
                <c:pt idx="60">
                  <c:v>-14.339440855673146</c:v>
                </c:pt>
                <c:pt idx="61">
                  <c:v>-15.770339293453972</c:v>
                </c:pt>
                <c:pt idx="62">
                  <c:v>-13.035794011876462</c:v>
                </c:pt>
                <c:pt idx="63">
                  <c:v>-8.3604593836794407</c:v>
                </c:pt>
                <c:pt idx="64">
                  <c:v>-5.6259970312216865</c:v>
                </c:pt>
                <c:pt idx="65">
                  <c:v>-4.1548462021613801</c:v>
                </c:pt>
                <c:pt idx="66">
                  <c:v>-1.4836502315773714</c:v>
                </c:pt>
                <c:pt idx="67">
                  <c:v>0.43444088362815592</c:v>
                </c:pt>
                <c:pt idx="68">
                  <c:v>3.9001637117632555</c:v>
                </c:pt>
                <c:pt idx="69">
                  <c:v>4.647336675122105</c:v>
                </c:pt>
                <c:pt idx="70">
                  <c:v>7.9842274415324539</c:v>
                </c:pt>
                <c:pt idx="71">
                  <c:v>10.771195536275613</c:v>
                </c:pt>
                <c:pt idx="72">
                  <c:v>12.793739419472246</c:v>
                </c:pt>
                <c:pt idx="73">
                  <c:v>18.063095098615676</c:v>
                </c:pt>
                <c:pt idx="74">
                  <c:v>22.769716181483034</c:v>
                </c:pt>
                <c:pt idx="75">
                  <c:v>26.030944915840223</c:v>
                </c:pt>
                <c:pt idx="76">
                  <c:v>27.780162723286182</c:v>
                </c:pt>
                <c:pt idx="77">
                  <c:v>32.320045388609302</c:v>
                </c:pt>
                <c:pt idx="78">
                  <c:v>32.026304741325873</c:v>
                </c:pt>
                <c:pt idx="79">
                  <c:v>33.356324996787066</c:v>
                </c:pt>
                <c:pt idx="80">
                  <c:v>33.155089949237109</c:v>
                </c:pt>
                <c:pt idx="81">
                  <c:v>36.557428713363223</c:v>
                </c:pt>
                <c:pt idx="82">
                  <c:v>38.830769770812481</c:v>
                </c:pt>
                <c:pt idx="83">
                  <c:v>36.748124555012311</c:v>
                </c:pt>
                <c:pt idx="84">
                  <c:v>37.133026166711943</c:v>
                </c:pt>
                <c:pt idx="85">
                  <c:v>37.188475123517847</c:v>
                </c:pt>
                <c:pt idx="86">
                  <c:v>37.900336086422286</c:v>
                </c:pt>
                <c:pt idx="87">
                  <c:v>37.389432304819209</c:v>
                </c:pt>
                <c:pt idx="88">
                  <c:v>38.51831609155704</c:v>
                </c:pt>
                <c:pt idx="89">
                  <c:v>38.317193507710172</c:v>
                </c:pt>
                <c:pt idx="90">
                  <c:v>35.624205095710408</c:v>
                </c:pt>
                <c:pt idx="91">
                  <c:v>32.286327528686073</c:v>
                </c:pt>
                <c:pt idx="92">
                  <c:v>25.342091710589443</c:v>
                </c:pt>
                <c:pt idx="93">
                  <c:v>19.780314883236755</c:v>
                </c:pt>
                <c:pt idx="94">
                  <c:v>16.505830654222677</c:v>
                </c:pt>
                <c:pt idx="95">
                  <c:v>7.244305955712548</c:v>
                </c:pt>
                <c:pt idx="96">
                  <c:v>-5.9685589803848416E-13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20416"/>
        <c:axId val="192631168"/>
      </c:scatterChart>
      <c:valAx>
        <c:axId val="19262041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2965624257053323"/>
              <c:y val="0.87125875874046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631168"/>
        <c:crossesAt val="-80"/>
        <c:crossBetween val="midCat"/>
        <c:minorUnit val="5"/>
      </c:valAx>
      <c:valAx>
        <c:axId val="192631168"/>
        <c:scaling>
          <c:orientation val="minMax"/>
          <c:max val="60"/>
          <c:min val="-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Cusum Cu recovery (%)</a:t>
                </a:r>
              </a:p>
            </c:rich>
          </c:tx>
          <c:layout>
            <c:manualLayout>
              <c:xMode val="edge"/>
              <c:yMode val="edge"/>
              <c:x val="2.0689696975411453E-2"/>
              <c:y val="8.6826474238740639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6204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17505840038317"/>
          <c:y val="6.3324619842281091E-2"/>
          <c:w val="0.7978152720170445"/>
          <c:h val="0.733510179839755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'Ex.8.9'!$D$2:$D$1104</c:f>
              <c:numCache>
                <c:formatCode>0</c:formatCode>
                <c:ptCount val="1103"/>
                <c:pt idx="0">
                  <c:v>490</c:v>
                </c:pt>
                <c:pt idx="1">
                  <c:v>550</c:v>
                </c:pt>
                <c:pt idx="2">
                  <c:v>400</c:v>
                </c:pt>
                <c:pt idx="3">
                  <c:v>280</c:v>
                </c:pt>
                <c:pt idx="4">
                  <c:v>240</c:v>
                </c:pt>
                <c:pt idx="5">
                  <c:v>200</c:v>
                </c:pt>
                <c:pt idx="6">
                  <c:v>260</c:v>
                </c:pt>
                <c:pt idx="7">
                  <c:v>330</c:v>
                </c:pt>
                <c:pt idx="8">
                  <c:v>390</c:v>
                </c:pt>
                <c:pt idx="9">
                  <c:v>370</c:v>
                </c:pt>
                <c:pt idx="10">
                  <c:v>390</c:v>
                </c:pt>
                <c:pt idx="11">
                  <c:v>410</c:v>
                </c:pt>
                <c:pt idx="12">
                  <c:v>550</c:v>
                </c:pt>
                <c:pt idx="13">
                  <c:v>510</c:v>
                </c:pt>
                <c:pt idx="14">
                  <c:v>500</c:v>
                </c:pt>
                <c:pt idx="15">
                  <c:v>530</c:v>
                </c:pt>
                <c:pt idx="16">
                  <c:v>490</c:v>
                </c:pt>
                <c:pt idx="17">
                  <c:v>450</c:v>
                </c:pt>
                <c:pt idx="18">
                  <c:v>290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300</c:v>
                </c:pt>
                <c:pt idx="23">
                  <c:v>370</c:v>
                </c:pt>
                <c:pt idx="24">
                  <c:v>280</c:v>
                </c:pt>
                <c:pt idx="25">
                  <c:v>260</c:v>
                </c:pt>
                <c:pt idx="26">
                  <c:v>370</c:v>
                </c:pt>
                <c:pt idx="27">
                  <c:v>320</c:v>
                </c:pt>
                <c:pt idx="28">
                  <c:v>240</c:v>
                </c:pt>
                <c:pt idx="29">
                  <c:v>260</c:v>
                </c:pt>
                <c:pt idx="30">
                  <c:v>270</c:v>
                </c:pt>
                <c:pt idx="31">
                  <c:v>310</c:v>
                </c:pt>
                <c:pt idx="32">
                  <c:v>320</c:v>
                </c:pt>
                <c:pt idx="33">
                  <c:v>350</c:v>
                </c:pt>
                <c:pt idx="34">
                  <c:v>360</c:v>
                </c:pt>
                <c:pt idx="35">
                  <c:v>380</c:v>
                </c:pt>
                <c:pt idx="36">
                  <c:v>340</c:v>
                </c:pt>
                <c:pt idx="37">
                  <c:v>290</c:v>
                </c:pt>
                <c:pt idx="38">
                  <c:v>200</c:v>
                </c:pt>
                <c:pt idx="39">
                  <c:v>250</c:v>
                </c:pt>
                <c:pt idx="40">
                  <c:v>260</c:v>
                </c:pt>
                <c:pt idx="41">
                  <c:v>260</c:v>
                </c:pt>
                <c:pt idx="42">
                  <c:v>250</c:v>
                </c:pt>
                <c:pt idx="43">
                  <c:v>320</c:v>
                </c:pt>
                <c:pt idx="44">
                  <c:v>470</c:v>
                </c:pt>
                <c:pt idx="45">
                  <c:v>490</c:v>
                </c:pt>
                <c:pt idx="46">
                  <c:v>400</c:v>
                </c:pt>
                <c:pt idx="47">
                  <c:v>270</c:v>
                </c:pt>
                <c:pt idx="48">
                  <c:v>290</c:v>
                </c:pt>
                <c:pt idx="49">
                  <c:v>300</c:v>
                </c:pt>
                <c:pt idx="50">
                  <c:v>300</c:v>
                </c:pt>
                <c:pt idx="51">
                  <c:v>310</c:v>
                </c:pt>
                <c:pt idx="52">
                  <c:v>310</c:v>
                </c:pt>
                <c:pt idx="53">
                  <c:v>310</c:v>
                </c:pt>
                <c:pt idx="54">
                  <c:v>320</c:v>
                </c:pt>
                <c:pt idx="55">
                  <c:v>380</c:v>
                </c:pt>
                <c:pt idx="56">
                  <c:v>350</c:v>
                </c:pt>
                <c:pt idx="57">
                  <c:v>360</c:v>
                </c:pt>
                <c:pt idx="58">
                  <c:v>320</c:v>
                </c:pt>
                <c:pt idx="59">
                  <c:v>350</c:v>
                </c:pt>
                <c:pt idx="60">
                  <c:v>360</c:v>
                </c:pt>
                <c:pt idx="61">
                  <c:v>370</c:v>
                </c:pt>
                <c:pt idx="62">
                  <c:v>300</c:v>
                </c:pt>
                <c:pt idx="63">
                  <c:v>320</c:v>
                </c:pt>
                <c:pt idx="64">
                  <c:v>350</c:v>
                </c:pt>
                <c:pt idx="65">
                  <c:v>330</c:v>
                </c:pt>
                <c:pt idx="66">
                  <c:v>310</c:v>
                </c:pt>
                <c:pt idx="67">
                  <c:v>360</c:v>
                </c:pt>
                <c:pt idx="68">
                  <c:v>350</c:v>
                </c:pt>
                <c:pt idx="69">
                  <c:v>340</c:v>
                </c:pt>
                <c:pt idx="70">
                  <c:v>330</c:v>
                </c:pt>
                <c:pt idx="71">
                  <c:v>340</c:v>
                </c:pt>
                <c:pt idx="72">
                  <c:v>330</c:v>
                </c:pt>
                <c:pt idx="73">
                  <c:v>270</c:v>
                </c:pt>
                <c:pt idx="74">
                  <c:v>290</c:v>
                </c:pt>
                <c:pt idx="75">
                  <c:v>280</c:v>
                </c:pt>
                <c:pt idx="76">
                  <c:v>290</c:v>
                </c:pt>
                <c:pt idx="77">
                  <c:v>300</c:v>
                </c:pt>
                <c:pt idx="78">
                  <c:v>310</c:v>
                </c:pt>
                <c:pt idx="79">
                  <c:v>310</c:v>
                </c:pt>
                <c:pt idx="80">
                  <c:v>360</c:v>
                </c:pt>
                <c:pt idx="81">
                  <c:v>340</c:v>
                </c:pt>
                <c:pt idx="82">
                  <c:v>360</c:v>
                </c:pt>
                <c:pt idx="83">
                  <c:v>370</c:v>
                </c:pt>
                <c:pt idx="84">
                  <c:v>300</c:v>
                </c:pt>
                <c:pt idx="85">
                  <c:v>280</c:v>
                </c:pt>
                <c:pt idx="86">
                  <c:v>200</c:v>
                </c:pt>
                <c:pt idx="87">
                  <c:v>340</c:v>
                </c:pt>
                <c:pt idx="88">
                  <c:v>350</c:v>
                </c:pt>
                <c:pt idx="89">
                  <c:v>320</c:v>
                </c:pt>
                <c:pt idx="90">
                  <c:v>310</c:v>
                </c:pt>
                <c:pt idx="91">
                  <c:v>340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280</c:v>
                </c:pt>
                <c:pt idx="96">
                  <c:v>250</c:v>
                </c:pt>
                <c:pt idx="97">
                  <c:v>400</c:v>
                </c:pt>
                <c:pt idx="98">
                  <c:v>550</c:v>
                </c:pt>
                <c:pt idx="99">
                  <c:v>600</c:v>
                </c:pt>
                <c:pt idx="100">
                  <c:v>380</c:v>
                </c:pt>
                <c:pt idx="101">
                  <c:v>270</c:v>
                </c:pt>
                <c:pt idx="102">
                  <c:v>240</c:v>
                </c:pt>
                <c:pt idx="103">
                  <c:v>170</c:v>
                </c:pt>
                <c:pt idx="104">
                  <c:v>200</c:v>
                </c:pt>
                <c:pt idx="105">
                  <c:v>350</c:v>
                </c:pt>
                <c:pt idx="106">
                  <c:v>270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250</c:v>
                </c:pt>
                <c:pt idx="112">
                  <c:v>350</c:v>
                </c:pt>
                <c:pt idx="113">
                  <c:v>310</c:v>
                </c:pt>
                <c:pt idx="114">
                  <c:v>370</c:v>
                </c:pt>
                <c:pt idx="115">
                  <c:v>340</c:v>
                </c:pt>
                <c:pt idx="116">
                  <c:v>320</c:v>
                </c:pt>
                <c:pt idx="117">
                  <c:v>250</c:v>
                </c:pt>
                <c:pt idx="118">
                  <c:v>230</c:v>
                </c:pt>
                <c:pt idx="119">
                  <c:v>250</c:v>
                </c:pt>
                <c:pt idx="120">
                  <c:v>420</c:v>
                </c:pt>
                <c:pt idx="121">
                  <c:v>450</c:v>
                </c:pt>
                <c:pt idx="122">
                  <c:v>400</c:v>
                </c:pt>
                <c:pt idx="123">
                  <c:v>400</c:v>
                </c:pt>
                <c:pt idx="124">
                  <c:v>360</c:v>
                </c:pt>
                <c:pt idx="125">
                  <c:v>260</c:v>
                </c:pt>
                <c:pt idx="126">
                  <c:v>180</c:v>
                </c:pt>
                <c:pt idx="127">
                  <c:v>120</c:v>
                </c:pt>
                <c:pt idx="128">
                  <c:v>80</c:v>
                </c:pt>
                <c:pt idx="129">
                  <c:v>370</c:v>
                </c:pt>
                <c:pt idx="130">
                  <c:v>500</c:v>
                </c:pt>
                <c:pt idx="131">
                  <c:v>430</c:v>
                </c:pt>
                <c:pt idx="132">
                  <c:v>300</c:v>
                </c:pt>
                <c:pt idx="133">
                  <c:v>450</c:v>
                </c:pt>
                <c:pt idx="134">
                  <c:v>560</c:v>
                </c:pt>
                <c:pt idx="135">
                  <c:v>460</c:v>
                </c:pt>
                <c:pt idx="136">
                  <c:v>380</c:v>
                </c:pt>
                <c:pt idx="137">
                  <c:v>320</c:v>
                </c:pt>
                <c:pt idx="138">
                  <c:v>280</c:v>
                </c:pt>
                <c:pt idx="139">
                  <c:v>270</c:v>
                </c:pt>
                <c:pt idx="140">
                  <c:v>200</c:v>
                </c:pt>
                <c:pt idx="141">
                  <c:v>220</c:v>
                </c:pt>
                <c:pt idx="142">
                  <c:v>200</c:v>
                </c:pt>
                <c:pt idx="143">
                  <c:v>250</c:v>
                </c:pt>
                <c:pt idx="144">
                  <c:v>290</c:v>
                </c:pt>
                <c:pt idx="145">
                  <c:v>470</c:v>
                </c:pt>
                <c:pt idx="146">
                  <c:v>530</c:v>
                </c:pt>
                <c:pt idx="147">
                  <c:v>440</c:v>
                </c:pt>
                <c:pt idx="148">
                  <c:v>390</c:v>
                </c:pt>
                <c:pt idx="149">
                  <c:v>340</c:v>
                </c:pt>
                <c:pt idx="150">
                  <c:v>340</c:v>
                </c:pt>
                <c:pt idx="151">
                  <c:v>310</c:v>
                </c:pt>
                <c:pt idx="152">
                  <c:v>270</c:v>
                </c:pt>
                <c:pt idx="153">
                  <c:v>450</c:v>
                </c:pt>
                <c:pt idx="154">
                  <c:v>450</c:v>
                </c:pt>
                <c:pt idx="155">
                  <c:v>320</c:v>
                </c:pt>
                <c:pt idx="156">
                  <c:v>250</c:v>
                </c:pt>
                <c:pt idx="157">
                  <c:v>340</c:v>
                </c:pt>
                <c:pt idx="158">
                  <c:v>380</c:v>
                </c:pt>
                <c:pt idx="159">
                  <c:v>390</c:v>
                </c:pt>
                <c:pt idx="160">
                  <c:v>390</c:v>
                </c:pt>
                <c:pt idx="161">
                  <c:v>380</c:v>
                </c:pt>
                <c:pt idx="162">
                  <c:v>380</c:v>
                </c:pt>
                <c:pt idx="163">
                  <c:v>330</c:v>
                </c:pt>
                <c:pt idx="164">
                  <c:v>300</c:v>
                </c:pt>
                <c:pt idx="165">
                  <c:v>320</c:v>
                </c:pt>
                <c:pt idx="166">
                  <c:v>350</c:v>
                </c:pt>
                <c:pt idx="167">
                  <c:v>370</c:v>
                </c:pt>
                <c:pt idx="168">
                  <c:v>340</c:v>
                </c:pt>
                <c:pt idx="169">
                  <c:v>340</c:v>
                </c:pt>
                <c:pt idx="170">
                  <c:v>380</c:v>
                </c:pt>
                <c:pt idx="171">
                  <c:v>390</c:v>
                </c:pt>
                <c:pt idx="172">
                  <c:v>390</c:v>
                </c:pt>
                <c:pt idx="173">
                  <c:v>380</c:v>
                </c:pt>
                <c:pt idx="174">
                  <c:v>380</c:v>
                </c:pt>
                <c:pt idx="175">
                  <c:v>390</c:v>
                </c:pt>
                <c:pt idx="176">
                  <c:v>290</c:v>
                </c:pt>
                <c:pt idx="177">
                  <c:v>320</c:v>
                </c:pt>
                <c:pt idx="178">
                  <c:v>390</c:v>
                </c:pt>
                <c:pt idx="179">
                  <c:v>410</c:v>
                </c:pt>
                <c:pt idx="180">
                  <c:v>410</c:v>
                </c:pt>
                <c:pt idx="181">
                  <c:v>330</c:v>
                </c:pt>
                <c:pt idx="182">
                  <c:v>320</c:v>
                </c:pt>
                <c:pt idx="183">
                  <c:v>300</c:v>
                </c:pt>
                <c:pt idx="184">
                  <c:v>280</c:v>
                </c:pt>
                <c:pt idx="185">
                  <c:v>360</c:v>
                </c:pt>
                <c:pt idx="186">
                  <c:v>360</c:v>
                </c:pt>
                <c:pt idx="187">
                  <c:v>340</c:v>
                </c:pt>
                <c:pt idx="188">
                  <c:v>190</c:v>
                </c:pt>
                <c:pt idx="189">
                  <c:v>430</c:v>
                </c:pt>
                <c:pt idx="190">
                  <c:v>450</c:v>
                </c:pt>
                <c:pt idx="191">
                  <c:v>400</c:v>
                </c:pt>
                <c:pt idx="192">
                  <c:v>360</c:v>
                </c:pt>
                <c:pt idx="193">
                  <c:v>320</c:v>
                </c:pt>
                <c:pt idx="194">
                  <c:v>290</c:v>
                </c:pt>
                <c:pt idx="195">
                  <c:v>250</c:v>
                </c:pt>
                <c:pt idx="196">
                  <c:v>260</c:v>
                </c:pt>
                <c:pt idx="197">
                  <c:v>280</c:v>
                </c:pt>
                <c:pt idx="198">
                  <c:v>310</c:v>
                </c:pt>
                <c:pt idx="199">
                  <c:v>340</c:v>
                </c:pt>
                <c:pt idx="200">
                  <c:v>350</c:v>
                </c:pt>
                <c:pt idx="201">
                  <c:v>360</c:v>
                </c:pt>
                <c:pt idx="202">
                  <c:v>360</c:v>
                </c:pt>
                <c:pt idx="203">
                  <c:v>380</c:v>
                </c:pt>
                <c:pt idx="204">
                  <c:v>340</c:v>
                </c:pt>
                <c:pt idx="205">
                  <c:v>350</c:v>
                </c:pt>
                <c:pt idx="206">
                  <c:v>360</c:v>
                </c:pt>
                <c:pt idx="207">
                  <c:v>340</c:v>
                </c:pt>
                <c:pt idx="208">
                  <c:v>300</c:v>
                </c:pt>
                <c:pt idx="209">
                  <c:v>300</c:v>
                </c:pt>
                <c:pt idx="210">
                  <c:v>290</c:v>
                </c:pt>
                <c:pt idx="211">
                  <c:v>290</c:v>
                </c:pt>
                <c:pt idx="212">
                  <c:v>270</c:v>
                </c:pt>
                <c:pt idx="213">
                  <c:v>250</c:v>
                </c:pt>
                <c:pt idx="214">
                  <c:v>210</c:v>
                </c:pt>
                <c:pt idx="215">
                  <c:v>710</c:v>
                </c:pt>
                <c:pt idx="216">
                  <c:v>610</c:v>
                </c:pt>
                <c:pt idx="217">
                  <c:v>550</c:v>
                </c:pt>
                <c:pt idx="218">
                  <c:v>350</c:v>
                </c:pt>
                <c:pt idx="219">
                  <c:v>270</c:v>
                </c:pt>
                <c:pt idx="220">
                  <c:v>170</c:v>
                </c:pt>
                <c:pt idx="221">
                  <c:v>140</c:v>
                </c:pt>
                <c:pt idx="222">
                  <c:v>200</c:v>
                </c:pt>
                <c:pt idx="223">
                  <c:v>360</c:v>
                </c:pt>
                <c:pt idx="224">
                  <c:v>340</c:v>
                </c:pt>
                <c:pt idx="225">
                  <c:v>350</c:v>
                </c:pt>
                <c:pt idx="226">
                  <c:v>340</c:v>
                </c:pt>
                <c:pt idx="227">
                  <c:v>330</c:v>
                </c:pt>
                <c:pt idx="228">
                  <c:v>340</c:v>
                </c:pt>
                <c:pt idx="229">
                  <c:v>390</c:v>
                </c:pt>
                <c:pt idx="230">
                  <c:v>410</c:v>
                </c:pt>
                <c:pt idx="231">
                  <c:v>400</c:v>
                </c:pt>
                <c:pt idx="232">
                  <c:v>410</c:v>
                </c:pt>
                <c:pt idx="233">
                  <c:v>420</c:v>
                </c:pt>
                <c:pt idx="234">
                  <c:v>440</c:v>
                </c:pt>
                <c:pt idx="235">
                  <c:v>420</c:v>
                </c:pt>
                <c:pt idx="236">
                  <c:v>400</c:v>
                </c:pt>
                <c:pt idx="237">
                  <c:v>360</c:v>
                </c:pt>
                <c:pt idx="238">
                  <c:v>350</c:v>
                </c:pt>
                <c:pt idx="239">
                  <c:v>340</c:v>
                </c:pt>
                <c:pt idx="240">
                  <c:v>330</c:v>
                </c:pt>
                <c:pt idx="241">
                  <c:v>350</c:v>
                </c:pt>
                <c:pt idx="242">
                  <c:v>300</c:v>
                </c:pt>
                <c:pt idx="243">
                  <c:v>300</c:v>
                </c:pt>
                <c:pt idx="244">
                  <c:v>310</c:v>
                </c:pt>
                <c:pt idx="245">
                  <c:v>290</c:v>
                </c:pt>
                <c:pt idx="246">
                  <c:v>300</c:v>
                </c:pt>
                <c:pt idx="247">
                  <c:v>290</c:v>
                </c:pt>
                <c:pt idx="248">
                  <c:v>290</c:v>
                </c:pt>
                <c:pt idx="249">
                  <c:v>300</c:v>
                </c:pt>
                <c:pt idx="250">
                  <c:v>310</c:v>
                </c:pt>
                <c:pt idx="251">
                  <c:v>300</c:v>
                </c:pt>
                <c:pt idx="252">
                  <c:v>300</c:v>
                </c:pt>
                <c:pt idx="253">
                  <c:v>300</c:v>
                </c:pt>
                <c:pt idx="254">
                  <c:v>260</c:v>
                </c:pt>
                <c:pt idx="255">
                  <c:v>240</c:v>
                </c:pt>
                <c:pt idx="256">
                  <c:v>250</c:v>
                </c:pt>
                <c:pt idx="257">
                  <c:v>260</c:v>
                </c:pt>
                <c:pt idx="258">
                  <c:v>260</c:v>
                </c:pt>
                <c:pt idx="259">
                  <c:v>290</c:v>
                </c:pt>
                <c:pt idx="260">
                  <c:v>300</c:v>
                </c:pt>
                <c:pt idx="261">
                  <c:v>340</c:v>
                </c:pt>
                <c:pt idx="262">
                  <c:v>350</c:v>
                </c:pt>
                <c:pt idx="263">
                  <c:v>340</c:v>
                </c:pt>
                <c:pt idx="264">
                  <c:v>430</c:v>
                </c:pt>
                <c:pt idx="265">
                  <c:v>380</c:v>
                </c:pt>
                <c:pt idx="266">
                  <c:v>240</c:v>
                </c:pt>
                <c:pt idx="267">
                  <c:v>210</c:v>
                </c:pt>
                <c:pt idx="268">
                  <c:v>200</c:v>
                </c:pt>
                <c:pt idx="269">
                  <c:v>240</c:v>
                </c:pt>
                <c:pt idx="270">
                  <c:v>220</c:v>
                </c:pt>
                <c:pt idx="271">
                  <c:v>530</c:v>
                </c:pt>
                <c:pt idx="272">
                  <c:v>800</c:v>
                </c:pt>
                <c:pt idx="273">
                  <c:v>750</c:v>
                </c:pt>
                <c:pt idx="274">
                  <c:v>750</c:v>
                </c:pt>
                <c:pt idx="275">
                  <c:v>700</c:v>
                </c:pt>
                <c:pt idx="276">
                  <c:v>560</c:v>
                </c:pt>
                <c:pt idx="277">
                  <c:v>550</c:v>
                </c:pt>
                <c:pt idx="278">
                  <c:v>440</c:v>
                </c:pt>
                <c:pt idx="279">
                  <c:v>350</c:v>
                </c:pt>
                <c:pt idx="280">
                  <c:v>300</c:v>
                </c:pt>
                <c:pt idx="281">
                  <c:v>300</c:v>
                </c:pt>
                <c:pt idx="282">
                  <c:v>250</c:v>
                </c:pt>
                <c:pt idx="283">
                  <c:v>200</c:v>
                </c:pt>
                <c:pt idx="284">
                  <c:v>260</c:v>
                </c:pt>
                <c:pt idx="285">
                  <c:v>360</c:v>
                </c:pt>
                <c:pt idx="286">
                  <c:v>380</c:v>
                </c:pt>
                <c:pt idx="287">
                  <c:v>380</c:v>
                </c:pt>
                <c:pt idx="288">
                  <c:v>400</c:v>
                </c:pt>
                <c:pt idx="289">
                  <c:v>250</c:v>
                </c:pt>
                <c:pt idx="290">
                  <c:v>220</c:v>
                </c:pt>
                <c:pt idx="291">
                  <c:v>220</c:v>
                </c:pt>
                <c:pt idx="292">
                  <c:v>300</c:v>
                </c:pt>
                <c:pt idx="293">
                  <c:v>400</c:v>
                </c:pt>
                <c:pt idx="294">
                  <c:v>430</c:v>
                </c:pt>
                <c:pt idx="295">
                  <c:v>370</c:v>
                </c:pt>
                <c:pt idx="296">
                  <c:v>310</c:v>
                </c:pt>
                <c:pt idx="297">
                  <c:v>280</c:v>
                </c:pt>
                <c:pt idx="298">
                  <c:v>230</c:v>
                </c:pt>
                <c:pt idx="299">
                  <c:v>340</c:v>
                </c:pt>
                <c:pt idx="300">
                  <c:v>400</c:v>
                </c:pt>
                <c:pt idx="301">
                  <c:v>400</c:v>
                </c:pt>
                <c:pt idx="302">
                  <c:v>320</c:v>
                </c:pt>
                <c:pt idx="303">
                  <c:v>410</c:v>
                </c:pt>
                <c:pt idx="304">
                  <c:v>400</c:v>
                </c:pt>
                <c:pt idx="305">
                  <c:v>300</c:v>
                </c:pt>
                <c:pt idx="306">
                  <c:v>280</c:v>
                </c:pt>
                <c:pt idx="307">
                  <c:v>300</c:v>
                </c:pt>
                <c:pt idx="308">
                  <c:v>260</c:v>
                </c:pt>
                <c:pt idx="309">
                  <c:v>260</c:v>
                </c:pt>
                <c:pt idx="310">
                  <c:v>360</c:v>
                </c:pt>
                <c:pt idx="311">
                  <c:v>450</c:v>
                </c:pt>
                <c:pt idx="312">
                  <c:v>400</c:v>
                </c:pt>
                <c:pt idx="313">
                  <c:v>360</c:v>
                </c:pt>
                <c:pt idx="314">
                  <c:v>350</c:v>
                </c:pt>
                <c:pt idx="315">
                  <c:v>340</c:v>
                </c:pt>
                <c:pt idx="316">
                  <c:v>310</c:v>
                </c:pt>
                <c:pt idx="317">
                  <c:v>300</c:v>
                </c:pt>
                <c:pt idx="318">
                  <c:v>250</c:v>
                </c:pt>
                <c:pt idx="319">
                  <c:v>270</c:v>
                </c:pt>
                <c:pt idx="320">
                  <c:v>300</c:v>
                </c:pt>
                <c:pt idx="321">
                  <c:v>410</c:v>
                </c:pt>
                <c:pt idx="322">
                  <c:v>360</c:v>
                </c:pt>
                <c:pt idx="323">
                  <c:v>310</c:v>
                </c:pt>
                <c:pt idx="324">
                  <c:v>290</c:v>
                </c:pt>
                <c:pt idx="325">
                  <c:v>330</c:v>
                </c:pt>
                <c:pt idx="326">
                  <c:v>370</c:v>
                </c:pt>
                <c:pt idx="327">
                  <c:v>340</c:v>
                </c:pt>
                <c:pt idx="328">
                  <c:v>310</c:v>
                </c:pt>
                <c:pt idx="329">
                  <c:v>300</c:v>
                </c:pt>
                <c:pt idx="330">
                  <c:v>250</c:v>
                </c:pt>
                <c:pt idx="331">
                  <c:v>270</c:v>
                </c:pt>
                <c:pt idx="332">
                  <c:v>300</c:v>
                </c:pt>
                <c:pt idx="333">
                  <c:v>410</c:v>
                </c:pt>
                <c:pt idx="334">
                  <c:v>360</c:v>
                </c:pt>
                <c:pt idx="335">
                  <c:v>310</c:v>
                </c:pt>
                <c:pt idx="336">
                  <c:v>290</c:v>
                </c:pt>
                <c:pt idx="337">
                  <c:v>330</c:v>
                </c:pt>
                <c:pt idx="338">
                  <c:v>370</c:v>
                </c:pt>
                <c:pt idx="339">
                  <c:v>360</c:v>
                </c:pt>
                <c:pt idx="340">
                  <c:v>390</c:v>
                </c:pt>
                <c:pt idx="341">
                  <c:v>350</c:v>
                </c:pt>
                <c:pt idx="342">
                  <c:v>300</c:v>
                </c:pt>
                <c:pt idx="343">
                  <c:v>300</c:v>
                </c:pt>
                <c:pt idx="344">
                  <c:v>290</c:v>
                </c:pt>
                <c:pt idx="345">
                  <c:v>300</c:v>
                </c:pt>
                <c:pt idx="346">
                  <c:v>330</c:v>
                </c:pt>
                <c:pt idx="347">
                  <c:v>300</c:v>
                </c:pt>
                <c:pt idx="348">
                  <c:v>270</c:v>
                </c:pt>
                <c:pt idx="349">
                  <c:v>300</c:v>
                </c:pt>
                <c:pt idx="350">
                  <c:v>310</c:v>
                </c:pt>
                <c:pt idx="351">
                  <c:v>310</c:v>
                </c:pt>
                <c:pt idx="352">
                  <c:v>420</c:v>
                </c:pt>
                <c:pt idx="353">
                  <c:v>350</c:v>
                </c:pt>
                <c:pt idx="354">
                  <c:v>300</c:v>
                </c:pt>
                <c:pt idx="355">
                  <c:v>190</c:v>
                </c:pt>
                <c:pt idx="356">
                  <c:v>300</c:v>
                </c:pt>
                <c:pt idx="357">
                  <c:v>350</c:v>
                </c:pt>
                <c:pt idx="358">
                  <c:v>310</c:v>
                </c:pt>
                <c:pt idx="359">
                  <c:v>280</c:v>
                </c:pt>
                <c:pt idx="360">
                  <c:v>380</c:v>
                </c:pt>
                <c:pt idx="361">
                  <c:v>390</c:v>
                </c:pt>
                <c:pt idx="362">
                  <c:v>380</c:v>
                </c:pt>
                <c:pt idx="363">
                  <c:v>400</c:v>
                </c:pt>
                <c:pt idx="364">
                  <c:v>270</c:v>
                </c:pt>
                <c:pt idx="365">
                  <c:v>530</c:v>
                </c:pt>
                <c:pt idx="366">
                  <c:v>400</c:v>
                </c:pt>
                <c:pt idx="367">
                  <c:v>350</c:v>
                </c:pt>
                <c:pt idx="368">
                  <c:v>300</c:v>
                </c:pt>
                <c:pt idx="369">
                  <c:v>310</c:v>
                </c:pt>
                <c:pt idx="370">
                  <c:v>360</c:v>
                </c:pt>
                <c:pt idx="371">
                  <c:v>360</c:v>
                </c:pt>
                <c:pt idx="372">
                  <c:v>370</c:v>
                </c:pt>
                <c:pt idx="373">
                  <c:v>390</c:v>
                </c:pt>
                <c:pt idx="374">
                  <c:v>390</c:v>
                </c:pt>
                <c:pt idx="375">
                  <c:v>430</c:v>
                </c:pt>
                <c:pt idx="376">
                  <c:v>290</c:v>
                </c:pt>
                <c:pt idx="377">
                  <c:v>380</c:v>
                </c:pt>
                <c:pt idx="378">
                  <c:v>320</c:v>
                </c:pt>
                <c:pt idx="379">
                  <c:v>300</c:v>
                </c:pt>
                <c:pt idx="380">
                  <c:v>290</c:v>
                </c:pt>
                <c:pt idx="381">
                  <c:v>260</c:v>
                </c:pt>
                <c:pt idx="382">
                  <c:v>270</c:v>
                </c:pt>
                <c:pt idx="383">
                  <c:v>350</c:v>
                </c:pt>
                <c:pt idx="384">
                  <c:v>390</c:v>
                </c:pt>
                <c:pt idx="385">
                  <c:v>410</c:v>
                </c:pt>
                <c:pt idx="386">
                  <c:v>380</c:v>
                </c:pt>
                <c:pt idx="387">
                  <c:v>300</c:v>
                </c:pt>
                <c:pt idx="388">
                  <c:v>270</c:v>
                </c:pt>
                <c:pt idx="389">
                  <c:v>340</c:v>
                </c:pt>
                <c:pt idx="390">
                  <c:v>470</c:v>
                </c:pt>
                <c:pt idx="391">
                  <c:v>760</c:v>
                </c:pt>
                <c:pt idx="392">
                  <c:v>650</c:v>
                </c:pt>
                <c:pt idx="393">
                  <c:v>460</c:v>
                </c:pt>
                <c:pt idx="394">
                  <c:v>300</c:v>
                </c:pt>
                <c:pt idx="395">
                  <c:v>220</c:v>
                </c:pt>
                <c:pt idx="396">
                  <c:v>750</c:v>
                </c:pt>
                <c:pt idx="397">
                  <c:v>800</c:v>
                </c:pt>
                <c:pt idx="398">
                  <c:v>720</c:v>
                </c:pt>
                <c:pt idx="399">
                  <c:v>440</c:v>
                </c:pt>
                <c:pt idx="400">
                  <c:v>330</c:v>
                </c:pt>
                <c:pt idx="401">
                  <c:v>290</c:v>
                </c:pt>
                <c:pt idx="402">
                  <c:v>220</c:v>
                </c:pt>
                <c:pt idx="403">
                  <c:v>250</c:v>
                </c:pt>
                <c:pt idx="404">
                  <c:v>200</c:v>
                </c:pt>
                <c:pt idx="405">
                  <c:v>250</c:v>
                </c:pt>
                <c:pt idx="406">
                  <c:v>200</c:v>
                </c:pt>
                <c:pt idx="407">
                  <c:v>200</c:v>
                </c:pt>
                <c:pt idx="408">
                  <c:v>250</c:v>
                </c:pt>
                <c:pt idx="409">
                  <c:v>100</c:v>
                </c:pt>
                <c:pt idx="410">
                  <c:v>290</c:v>
                </c:pt>
                <c:pt idx="411">
                  <c:v>340</c:v>
                </c:pt>
                <c:pt idx="412">
                  <c:v>370</c:v>
                </c:pt>
                <c:pt idx="413">
                  <c:v>400</c:v>
                </c:pt>
                <c:pt idx="414">
                  <c:v>430</c:v>
                </c:pt>
                <c:pt idx="415">
                  <c:v>550</c:v>
                </c:pt>
                <c:pt idx="416">
                  <c:v>420</c:v>
                </c:pt>
                <c:pt idx="417">
                  <c:v>420</c:v>
                </c:pt>
                <c:pt idx="418">
                  <c:v>500</c:v>
                </c:pt>
                <c:pt idx="419">
                  <c:v>400</c:v>
                </c:pt>
                <c:pt idx="420">
                  <c:v>300</c:v>
                </c:pt>
                <c:pt idx="421">
                  <c:v>200</c:v>
                </c:pt>
                <c:pt idx="422">
                  <c:v>130</c:v>
                </c:pt>
                <c:pt idx="423">
                  <c:v>800</c:v>
                </c:pt>
                <c:pt idx="424">
                  <c:v>550</c:v>
                </c:pt>
                <c:pt idx="425">
                  <c:v>400</c:v>
                </c:pt>
                <c:pt idx="426">
                  <c:v>250</c:v>
                </c:pt>
                <c:pt idx="427">
                  <c:v>200</c:v>
                </c:pt>
                <c:pt idx="428">
                  <c:v>200</c:v>
                </c:pt>
                <c:pt idx="429">
                  <c:v>150</c:v>
                </c:pt>
                <c:pt idx="430">
                  <c:v>220</c:v>
                </c:pt>
                <c:pt idx="431">
                  <c:v>530</c:v>
                </c:pt>
                <c:pt idx="432">
                  <c:v>580</c:v>
                </c:pt>
                <c:pt idx="433">
                  <c:v>540</c:v>
                </c:pt>
                <c:pt idx="434">
                  <c:v>500</c:v>
                </c:pt>
                <c:pt idx="435">
                  <c:v>350</c:v>
                </c:pt>
                <c:pt idx="436">
                  <c:v>320</c:v>
                </c:pt>
                <c:pt idx="437">
                  <c:v>330</c:v>
                </c:pt>
                <c:pt idx="438">
                  <c:v>270</c:v>
                </c:pt>
                <c:pt idx="439">
                  <c:v>270</c:v>
                </c:pt>
                <c:pt idx="440">
                  <c:v>360</c:v>
                </c:pt>
                <c:pt idx="441">
                  <c:v>460</c:v>
                </c:pt>
                <c:pt idx="442">
                  <c:v>450</c:v>
                </c:pt>
                <c:pt idx="443">
                  <c:v>370</c:v>
                </c:pt>
                <c:pt idx="444">
                  <c:v>270</c:v>
                </c:pt>
                <c:pt idx="445">
                  <c:v>250</c:v>
                </c:pt>
                <c:pt idx="446">
                  <c:v>250</c:v>
                </c:pt>
                <c:pt idx="447">
                  <c:v>260</c:v>
                </c:pt>
                <c:pt idx="448">
                  <c:v>380</c:v>
                </c:pt>
                <c:pt idx="449">
                  <c:v>420</c:v>
                </c:pt>
                <c:pt idx="450">
                  <c:v>460</c:v>
                </c:pt>
                <c:pt idx="451">
                  <c:v>380</c:v>
                </c:pt>
                <c:pt idx="452">
                  <c:v>260</c:v>
                </c:pt>
                <c:pt idx="453">
                  <c:v>180</c:v>
                </c:pt>
                <c:pt idx="454">
                  <c:v>200</c:v>
                </c:pt>
                <c:pt idx="455">
                  <c:v>250</c:v>
                </c:pt>
                <c:pt idx="456">
                  <c:v>300</c:v>
                </c:pt>
                <c:pt idx="457">
                  <c:v>310</c:v>
                </c:pt>
                <c:pt idx="458">
                  <c:v>300</c:v>
                </c:pt>
                <c:pt idx="459">
                  <c:v>310</c:v>
                </c:pt>
                <c:pt idx="460">
                  <c:v>310</c:v>
                </c:pt>
                <c:pt idx="461">
                  <c:v>320</c:v>
                </c:pt>
                <c:pt idx="462">
                  <c:v>320</c:v>
                </c:pt>
                <c:pt idx="463">
                  <c:v>320</c:v>
                </c:pt>
                <c:pt idx="464">
                  <c:v>330</c:v>
                </c:pt>
                <c:pt idx="465">
                  <c:v>320</c:v>
                </c:pt>
                <c:pt idx="466">
                  <c:v>310</c:v>
                </c:pt>
                <c:pt idx="467">
                  <c:v>300</c:v>
                </c:pt>
                <c:pt idx="468">
                  <c:v>350</c:v>
                </c:pt>
                <c:pt idx="469">
                  <c:v>300</c:v>
                </c:pt>
                <c:pt idx="470">
                  <c:v>300</c:v>
                </c:pt>
                <c:pt idx="471">
                  <c:v>300</c:v>
                </c:pt>
                <c:pt idx="472">
                  <c:v>320</c:v>
                </c:pt>
                <c:pt idx="473">
                  <c:v>360</c:v>
                </c:pt>
                <c:pt idx="474">
                  <c:v>300</c:v>
                </c:pt>
                <c:pt idx="475">
                  <c:v>310</c:v>
                </c:pt>
                <c:pt idx="476">
                  <c:v>320</c:v>
                </c:pt>
                <c:pt idx="477">
                  <c:v>320</c:v>
                </c:pt>
                <c:pt idx="478">
                  <c:v>320</c:v>
                </c:pt>
                <c:pt idx="479">
                  <c:v>320</c:v>
                </c:pt>
                <c:pt idx="480">
                  <c:v>350</c:v>
                </c:pt>
                <c:pt idx="481">
                  <c:v>310</c:v>
                </c:pt>
                <c:pt idx="482">
                  <c:v>300</c:v>
                </c:pt>
                <c:pt idx="483">
                  <c:v>300</c:v>
                </c:pt>
                <c:pt idx="484">
                  <c:v>300</c:v>
                </c:pt>
                <c:pt idx="485">
                  <c:v>290</c:v>
                </c:pt>
                <c:pt idx="486">
                  <c:v>280</c:v>
                </c:pt>
                <c:pt idx="487">
                  <c:v>320</c:v>
                </c:pt>
                <c:pt idx="488">
                  <c:v>300</c:v>
                </c:pt>
                <c:pt idx="489">
                  <c:v>270</c:v>
                </c:pt>
                <c:pt idx="490">
                  <c:v>350</c:v>
                </c:pt>
                <c:pt idx="491">
                  <c:v>300</c:v>
                </c:pt>
                <c:pt idx="492">
                  <c:v>250</c:v>
                </c:pt>
                <c:pt idx="493">
                  <c:v>250</c:v>
                </c:pt>
                <c:pt idx="494">
                  <c:v>300</c:v>
                </c:pt>
                <c:pt idx="495">
                  <c:v>300</c:v>
                </c:pt>
                <c:pt idx="496">
                  <c:v>250</c:v>
                </c:pt>
                <c:pt idx="497">
                  <c:v>270</c:v>
                </c:pt>
                <c:pt idx="498">
                  <c:v>320</c:v>
                </c:pt>
                <c:pt idx="499">
                  <c:v>350</c:v>
                </c:pt>
                <c:pt idx="500">
                  <c:v>330</c:v>
                </c:pt>
                <c:pt idx="501">
                  <c:v>280</c:v>
                </c:pt>
                <c:pt idx="502">
                  <c:v>290</c:v>
                </c:pt>
                <c:pt idx="503">
                  <c:v>241</c:v>
                </c:pt>
                <c:pt idx="504">
                  <c:v>250</c:v>
                </c:pt>
                <c:pt idx="505">
                  <c:v>250</c:v>
                </c:pt>
                <c:pt idx="506">
                  <c:v>90</c:v>
                </c:pt>
                <c:pt idx="507">
                  <c:v>350</c:v>
                </c:pt>
                <c:pt idx="508">
                  <c:v>500</c:v>
                </c:pt>
                <c:pt idx="509">
                  <c:v>450</c:v>
                </c:pt>
                <c:pt idx="510">
                  <c:v>390</c:v>
                </c:pt>
                <c:pt idx="511">
                  <c:v>370</c:v>
                </c:pt>
                <c:pt idx="512">
                  <c:v>300</c:v>
                </c:pt>
                <c:pt idx="513">
                  <c:v>200</c:v>
                </c:pt>
                <c:pt idx="514">
                  <c:v>180</c:v>
                </c:pt>
                <c:pt idx="515">
                  <c:v>180</c:v>
                </c:pt>
                <c:pt idx="516">
                  <c:v>130</c:v>
                </c:pt>
                <c:pt idx="517">
                  <c:v>300</c:v>
                </c:pt>
                <c:pt idx="518">
                  <c:v>330</c:v>
                </c:pt>
                <c:pt idx="519">
                  <c:v>320</c:v>
                </c:pt>
                <c:pt idx="520">
                  <c:v>280</c:v>
                </c:pt>
                <c:pt idx="521">
                  <c:v>300</c:v>
                </c:pt>
                <c:pt idx="522">
                  <c:v>310</c:v>
                </c:pt>
                <c:pt idx="523">
                  <c:v>400</c:v>
                </c:pt>
                <c:pt idx="524">
                  <c:v>400</c:v>
                </c:pt>
                <c:pt idx="525">
                  <c:v>390</c:v>
                </c:pt>
                <c:pt idx="526">
                  <c:v>340</c:v>
                </c:pt>
                <c:pt idx="527">
                  <c:v>300</c:v>
                </c:pt>
                <c:pt idx="528">
                  <c:v>350</c:v>
                </c:pt>
                <c:pt idx="529">
                  <c:v>300</c:v>
                </c:pt>
                <c:pt idx="530">
                  <c:v>300</c:v>
                </c:pt>
                <c:pt idx="531">
                  <c:v>310</c:v>
                </c:pt>
                <c:pt idx="532">
                  <c:v>380</c:v>
                </c:pt>
                <c:pt idx="533">
                  <c:v>340</c:v>
                </c:pt>
                <c:pt idx="534">
                  <c:v>330</c:v>
                </c:pt>
                <c:pt idx="535">
                  <c:v>400</c:v>
                </c:pt>
                <c:pt idx="536">
                  <c:v>450</c:v>
                </c:pt>
                <c:pt idx="537">
                  <c:v>450</c:v>
                </c:pt>
                <c:pt idx="538">
                  <c:v>400</c:v>
                </c:pt>
                <c:pt idx="539">
                  <c:v>420</c:v>
                </c:pt>
                <c:pt idx="540">
                  <c:v>400</c:v>
                </c:pt>
                <c:pt idx="541">
                  <c:v>370</c:v>
                </c:pt>
                <c:pt idx="542">
                  <c:v>560</c:v>
                </c:pt>
                <c:pt idx="543">
                  <c:v>330</c:v>
                </c:pt>
                <c:pt idx="544">
                  <c:v>290</c:v>
                </c:pt>
                <c:pt idx="545">
                  <c:v>310</c:v>
                </c:pt>
                <c:pt idx="546">
                  <c:v>300</c:v>
                </c:pt>
                <c:pt idx="547">
                  <c:v>300</c:v>
                </c:pt>
                <c:pt idx="548">
                  <c:v>300</c:v>
                </c:pt>
                <c:pt idx="549">
                  <c:v>310</c:v>
                </c:pt>
                <c:pt idx="550">
                  <c:v>310</c:v>
                </c:pt>
                <c:pt idx="551">
                  <c:v>330</c:v>
                </c:pt>
                <c:pt idx="552">
                  <c:v>260</c:v>
                </c:pt>
                <c:pt idx="553">
                  <c:v>310</c:v>
                </c:pt>
                <c:pt idx="554">
                  <c:v>290</c:v>
                </c:pt>
                <c:pt idx="555">
                  <c:v>260</c:v>
                </c:pt>
                <c:pt idx="556">
                  <c:v>300</c:v>
                </c:pt>
                <c:pt idx="557">
                  <c:v>290</c:v>
                </c:pt>
                <c:pt idx="558">
                  <c:v>260</c:v>
                </c:pt>
                <c:pt idx="559">
                  <c:v>310</c:v>
                </c:pt>
                <c:pt idx="560">
                  <c:v>250</c:v>
                </c:pt>
                <c:pt idx="561">
                  <c:v>240</c:v>
                </c:pt>
                <c:pt idx="562">
                  <c:v>310</c:v>
                </c:pt>
                <c:pt idx="563">
                  <c:v>350</c:v>
                </c:pt>
                <c:pt idx="564">
                  <c:v>300</c:v>
                </c:pt>
                <c:pt idx="565">
                  <c:v>300</c:v>
                </c:pt>
                <c:pt idx="566">
                  <c:v>310</c:v>
                </c:pt>
                <c:pt idx="567">
                  <c:v>300</c:v>
                </c:pt>
                <c:pt idx="568">
                  <c:v>290</c:v>
                </c:pt>
                <c:pt idx="569">
                  <c:v>280</c:v>
                </c:pt>
                <c:pt idx="570">
                  <c:v>260</c:v>
                </c:pt>
                <c:pt idx="571">
                  <c:v>310</c:v>
                </c:pt>
                <c:pt idx="572">
                  <c:v>260</c:v>
                </c:pt>
                <c:pt idx="573">
                  <c:v>230</c:v>
                </c:pt>
                <c:pt idx="574">
                  <c:v>340</c:v>
                </c:pt>
                <c:pt idx="575">
                  <c:v>320</c:v>
                </c:pt>
                <c:pt idx="576">
                  <c:v>250</c:v>
                </c:pt>
                <c:pt idx="577">
                  <c:v>250</c:v>
                </c:pt>
                <c:pt idx="578">
                  <c:v>290</c:v>
                </c:pt>
                <c:pt idx="579">
                  <c:v>300</c:v>
                </c:pt>
                <c:pt idx="580">
                  <c:v>270</c:v>
                </c:pt>
                <c:pt idx="581">
                  <c:v>270</c:v>
                </c:pt>
                <c:pt idx="582">
                  <c:v>280</c:v>
                </c:pt>
                <c:pt idx="583">
                  <c:v>280</c:v>
                </c:pt>
                <c:pt idx="584">
                  <c:v>270</c:v>
                </c:pt>
                <c:pt idx="585">
                  <c:v>300</c:v>
                </c:pt>
                <c:pt idx="586">
                  <c:v>290</c:v>
                </c:pt>
                <c:pt idx="587">
                  <c:v>270</c:v>
                </c:pt>
                <c:pt idx="588">
                  <c:v>380</c:v>
                </c:pt>
                <c:pt idx="589">
                  <c:v>310</c:v>
                </c:pt>
                <c:pt idx="590">
                  <c:v>250</c:v>
                </c:pt>
                <c:pt idx="591">
                  <c:v>250</c:v>
                </c:pt>
                <c:pt idx="592">
                  <c:v>320</c:v>
                </c:pt>
                <c:pt idx="593">
                  <c:v>320</c:v>
                </c:pt>
                <c:pt idx="594">
                  <c:v>280</c:v>
                </c:pt>
                <c:pt idx="595">
                  <c:v>250</c:v>
                </c:pt>
                <c:pt idx="596">
                  <c:v>280</c:v>
                </c:pt>
                <c:pt idx="597">
                  <c:v>330</c:v>
                </c:pt>
                <c:pt idx="598">
                  <c:v>270</c:v>
                </c:pt>
                <c:pt idx="599">
                  <c:v>250</c:v>
                </c:pt>
                <c:pt idx="600">
                  <c:v>350</c:v>
                </c:pt>
                <c:pt idx="601">
                  <c:v>350</c:v>
                </c:pt>
                <c:pt idx="602">
                  <c:v>220</c:v>
                </c:pt>
                <c:pt idx="603">
                  <c:v>250</c:v>
                </c:pt>
                <c:pt idx="604">
                  <c:v>320</c:v>
                </c:pt>
                <c:pt idx="605">
                  <c:v>320</c:v>
                </c:pt>
                <c:pt idx="606">
                  <c:v>260</c:v>
                </c:pt>
                <c:pt idx="607">
                  <c:v>260</c:v>
                </c:pt>
                <c:pt idx="608">
                  <c:v>270</c:v>
                </c:pt>
                <c:pt idx="609">
                  <c:v>290</c:v>
                </c:pt>
                <c:pt idx="610">
                  <c:v>300</c:v>
                </c:pt>
                <c:pt idx="611">
                  <c:v>320</c:v>
                </c:pt>
                <c:pt idx="612">
                  <c:v>280</c:v>
                </c:pt>
                <c:pt idx="613">
                  <c:v>280</c:v>
                </c:pt>
                <c:pt idx="614">
                  <c:v>280</c:v>
                </c:pt>
                <c:pt idx="615">
                  <c:v>280</c:v>
                </c:pt>
                <c:pt idx="616">
                  <c:v>270</c:v>
                </c:pt>
                <c:pt idx="617">
                  <c:v>290</c:v>
                </c:pt>
                <c:pt idx="618">
                  <c:v>320</c:v>
                </c:pt>
                <c:pt idx="619">
                  <c:v>280</c:v>
                </c:pt>
                <c:pt idx="620">
                  <c:v>300</c:v>
                </c:pt>
                <c:pt idx="621">
                  <c:v>320</c:v>
                </c:pt>
                <c:pt idx="622">
                  <c:v>320</c:v>
                </c:pt>
                <c:pt idx="623">
                  <c:v>300</c:v>
                </c:pt>
                <c:pt idx="624">
                  <c:v>350</c:v>
                </c:pt>
                <c:pt idx="625">
                  <c:v>300</c:v>
                </c:pt>
                <c:pt idx="626">
                  <c:v>250</c:v>
                </c:pt>
                <c:pt idx="627">
                  <c:v>250</c:v>
                </c:pt>
                <c:pt idx="628">
                  <c:v>280</c:v>
                </c:pt>
                <c:pt idx="629">
                  <c:v>280</c:v>
                </c:pt>
                <c:pt idx="630">
                  <c:v>300</c:v>
                </c:pt>
                <c:pt idx="631">
                  <c:v>310</c:v>
                </c:pt>
                <c:pt idx="632">
                  <c:v>300</c:v>
                </c:pt>
                <c:pt idx="633">
                  <c:v>300</c:v>
                </c:pt>
                <c:pt idx="634">
                  <c:v>300</c:v>
                </c:pt>
                <c:pt idx="635">
                  <c:v>330</c:v>
                </c:pt>
                <c:pt idx="636">
                  <c:v>260</c:v>
                </c:pt>
                <c:pt idx="637">
                  <c:v>280</c:v>
                </c:pt>
                <c:pt idx="638">
                  <c:v>240</c:v>
                </c:pt>
                <c:pt idx="639">
                  <c:v>210</c:v>
                </c:pt>
                <c:pt idx="640">
                  <c:v>340</c:v>
                </c:pt>
                <c:pt idx="641">
                  <c:v>350</c:v>
                </c:pt>
                <c:pt idx="642">
                  <c:v>270</c:v>
                </c:pt>
                <c:pt idx="643">
                  <c:v>230</c:v>
                </c:pt>
                <c:pt idx="644">
                  <c:v>260</c:v>
                </c:pt>
                <c:pt idx="645">
                  <c:v>250</c:v>
                </c:pt>
                <c:pt idx="646">
                  <c:v>300</c:v>
                </c:pt>
                <c:pt idx="647">
                  <c:v>290</c:v>
                </c:pt>
                <c:pt idx="648">
                  <c:v>310</c:v>
                </c:pt>
                <c:pt idx="649">
                  <c:v>230</c:v>
                </c:pt>
                <c:pt idx="650">
                  <c:v>250</c:v>
                </c:pt>
                <c:pt idx="651">
                  <c:v>340</c:v>
                </c:pt>
                <c:pt idx="652">
                  <c:v>310</c:v>
                </c:pt>
                <c:pt idx="653">
                  <c:v>240</c:v>
                </c:pt>
                <c:pt idx="654">
                  <c:v>250</c:v>
                </c:pt>
                <c:pt idx="655">
                  <c:v>410</c:v>
                </c:pt>
                <c:pt idx="656">
                  <c:v>300</c:v>
                </c:pt>
                <c:pt idx="657">
                  <c:v>220</c:v>
                </c:pt>
                <c:pt idx="658">
                  <c:v>200</c:v>
                </c:pt>
                <c:pt idx="659">
                  <c:v>290</c:v>
                </c:pt>
                <c:pt idx="660">
                  <c:v>290</c:v>
                </c:pt>
                <c:pt idx="661">
                  <c:v>300</c:v>
                </c:pt>
                <c:pt idx="662">
                  <c:v>280</c:v>
                </c:pt>
                <c:pt idx="663">
                  <c:v>250</c:v>
                </c:pt>
                <c:pt idx="664">
                  <c:v>290</c:v>
                </c:pt>
                <c:pt idx="665">
                  <c:v>280</c:v>
                </c:pt>
                <c:pt idx="666">
                  <c:v>280</c:v>
                </c:pt>
                <c:pt idx="667">
                  <c:v>250</c:v>
                </c:pt>
                <c:pt idx="668">
                  <c:v>280</c:v>
                </c:pt>
                <c:pt idx="669">
                  <c:v>290</c:v>
                </c:pt>
                <c:pt idx="670">
                  <c:v>290</c:v>
                </c:pt>
                <c:pt idx="671">
                  <c:v>290</c:v>
                </c:pt>
                <c:pt idx="672">
                  <c:v>250</c:v>
                </c:pt>
                <c:pt idx="673">
                  <c:v>260</c:v>
                </c:pt>
                <c:pt idx="674">
                  <c:v>280</c:v>
                </c:pt>
                <c:pt idx="675">
                  <c:v>300</c:v>
                </c:pt>
                <c:pt idx="676">
                  <c:v>320</c:v>
                </c:pt>
                <c:pt idx="677">
                  <c:v>250</c:v>
                </c:pt>
                <c:pt idx="678">
                  <c:v>290</c:v>
                </c:pt>
                <c:pt idx="679">
                  <c:v>310</c:v>
                </c:pt>
                <c:pt idx="680">
                  <c:v>300</c:v>
                </c:pt>
                <c:pt idx="681">
                  <c:v>250</c:v>
                </c:pt>
                <c:pt idx="682">
                  <c:v>260</c:v>
                </c:pt>
                <c:pt idx="683">
                  <c:v>420</c:v>
                </c:pt>
                <c:pt idx="684">
                  <c:v>300</c:v>
                </c:pt>
                <c:pt idx="685">
                  <c:v>310</c:v>
                </c:pt>
                <c:pt idx="686">
                  <c:v>300</c:v>
                </c:pt>
                <c:pt idx="687">
                  <c:v>280</c:v>
                </c:pt>
                <c:pt idx="688">
                  <c:v>280</c:v>
                </c:pt>
                <c:pt idx="689">
                  <c:v>260</c:v>
                </c:pt>
                <c:pt idx="690">
                  <c:v>300</c:v>
                </c:pt>
                <c:pt idx="691">
                  <c:v>300</c:v>
                </c:pt>
                <c:pt idx="692">
                  <c:v>270</c:v>
                </c:pt>
                <c:pt idx="693">
                  <c:v>300</c:v>
                </c:pt>
                <c:pt idx="694">
                  <c:v>290</c:v>
                </c:pt>
                <c:pt idx="695">
                  <c:v>290</c:v>
                </c:pt>
                <c:pt idx="696">
                  <c:v>270</c:v>
                </c:pt>
                <c:pt idx="697">
                  <c:v>270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270</c:v>
                </c:pt>
                <c:pt idx="702">
                  <c:v>260</c:v>
                </c:pt>
                <c:pt idx="703">
                  <c:v>270</c:v>
                </c:pt>
                <c:pt idx="704">
                  <c:v>320</c:v>
                </c:pt>
                <c:pt idx="705">
                  <c:v>300</c:v>
                </c:pt>
                <c:pt idx="706">
                  <c:v>230</c:v>
                </c:pt>
                <c:pt idx="707">
                  <c:v>230</c:v>
                </c:pt>
                <c:pt idx="708">
                  <c:v>280</c:v>
                </c:pt>
                <c:pt idx="709">
                  <c:v>250</c:v>
                </c:pt>
                <c:pt idx="710">
                  <c:v>260</c:v>
                </c:pt>
                <c:pt idx="711" formatCode="General">
                  <c:v>280</c:v>
                </c:pt>
                <c:pt idx="712" formatCode="General">
                  <c:v>330</c:v>
                </c:pt>
                <c:pt idx="713" formatCode="General">
                  <c:v>310</c:v>
                </c:pt>
                <c:pt idx="714" formatCode="General">
                  <c:v>380</c:v>
                </c:pt>
                <c:pt idx="715" formatCode="General">
                  <c:v>300</c:v>
                </c:pt>
                <c:pt idx="716" formatCode="General">
                  <c:v>270</c:v>
                </c:pt>
                <c:pt idx="717" formatCode="General">
                  <c:v>310</c:v>
                </c:pt>
                <c:pt idx="718" formatCode="General">
                  <c:v>250</c:v>
                </c:pt>
                <c:pt idx="719" formatCode="General">
                  <c:v>240</c:v>
                </c:pt>
                <c:pt idx="720" formatCode="General">
                  <c:v>260</c:v>
                </c:pt>
                <c:pt idx="721" formatCode="General">
                  <c:v>270</c:v>
                </c:pt>
                <c:pt idx="722" formatCode="General">
                  <c:v>310</c:v>
                </c:pt>
                <c:pt idx="723" formatCode="General">
                  <c:v>270</c:v>
                </c:pt>
                <c:pt idx="724" formatCode="General">
                  <c:v>290</c:v>
                </c:pt>
                <c:pt idx="725" formatCode="General">
                  <c:v>290</c:v>
                </c:pt>
                <c:pt idx="726" formatCode="General">
                  <c:v>310</c:v>
                </c:pt>
                <c:pt idx="727" formatCode="General">
                  <c:v>290</c:v>
                </c:pt>
                <c:pt idx="728" formatCode="General">
                  <c:v>270</c:v>
                </c:pt>
                <c:pt idx="729" formatCode="General">
                  <c:v>250</c:v>
                </c:pt>
                <c:pt idx="730" formatCode="General">
                  <c:v>280</c:v>
                </c:pt>
                <c:pt idx="731" formatCode="General">
                  <c:v>280</c:v>
                </c:pt>
                <c:pt idx="732" formatCode="General">
                  <c:v>250</c:v>
                </c:pt>
                <c:pt idx="733" formatCode="General">
                  <c:v>290</c:v>
                </c:pt>
                <c:pt idx="734" formatCode="General">
                  <c:v>310</c:v>
                </c:pt>
                <c:pt idx="735" formatCode="General">
                  <c:v>270</c:v>
                </c:pt>
                <c:pt idx="736" formatCode="General">
                  <c:v>290</c:v>
                </c:pt>
                <c:pt idx="737" formatCode="General">
                  <c:v>290</c:v>
                </c:pt>
                <c:pt idx="738" formatCode="General">
                  <c:v>310</c:v>
                </c:pt>
                <c:pt idx="739" formatCode="General">
                  <c:v>290</c:v>
                </c:pt>
                <c:pt idx="740" formatCode="General">
                  <c:v>310</c:v>
                </c:pt>
                <c:pt idx="741" formatCode="General">
                  <c:v>250</c:v>
                </c:pt>
                <c:pt idx="742" formatCode="General">
                  <c:v>290</c:v>
                </c:pt>
                <c:pt idx="743" formatCode="General">
                  <c:v>290</c:v>
                </c:pt>
                <c:pt idx="744" formatCode="General">
                  <c:v>250</c:v>
                </c:pt>
                <c:pt idx="745" formatCode="General">
                  <c:v>260</c:v>
                </c:pt>
                <c:pt idx="746" formatCode="General">
                  <c:v>260</c:v>
                </c:pt>
                <c:pt idx="747" formatCode="General">
                  <c:v>300</c:v>
                </c:pt>
                <c:pt idx="748" formatCode="General">
                  <c:v>280</c:v>
                </c:pt>
                <c:pt idx="749" formatCode="General">
                  <c:v>270</c:v>
                </c:pt>
                <c:pt idx="750" formatCode="General">
                  <c:v>300</c:v>
                </c:pt>
                <c:pt idx="751" formatCode="General">
                  <c:v>300</c:v>
                </c:pt>
                <c:pt idx="752" formatCode="General">
                  <c:v>290</c:v>
                </c:pt>
                <c:pt idx="753" formatCode="General">
                  <c:v>290</c:v>
                </c:pt>
                <c:pt idx="754" formatCode="General">
                  <c:v>290</c:v>
                </c:pt>
                <c:pt idx="755" formatCode="General">
                  <c:v>290</c:v>
                </c:pt>
                <c:pt idx="756" formatCode="General">
                  <c:v>250</c:v>
                </c:pt>
                <c:pt idx="757" formatCode="General">
                  <c:v>280</c:v>
                </c:pt>
                <c:pt idx="758" formatCode="General">
                  <c:v>300</c:v>
                </c:pt>
                <c:pt idx="759" formatCode="General">
                  <c:v>300</c:v>
                </c:pt>
                <c:pt idx="760" formatCode="General">
                  <c:v>270</c:v>
                </c:pt>
                <c:pt idx="761" formatCode="General">
                  <c:v>310</c:v>
                </c:pt>
                <c:pt idx="762" formatCode="General">
                  <c:v>300</c:v>
                </c:pt>
                <c:pt idx="763" formatCode="General">
                  <c:v>300</c:v>
                </c:pt>
                <c:pt idx="764" formatCode="General">
                  <c:v>270</c:v>
                </c:pt>
                <c:pt idx="765" formatCode="General">
                  <c:v>280</c:v>
                </c:pt>
                <c:pt idx="766" formatCode="General">
                  <c:v>290</c:v>
                </c:pt>
                <c:pt idx="767" formatCode="General">
                  <c:v>290</c:v>
                </c:pt>
                <c:pt idx="768" formatCode="General">
                  <c:v>280</c:v>
                </c:pt>
                <c:pt idx="769" formatCode="General">
                  <c:v>290</c:v>
                </c:pt>
                <c:pt idx="770" formatCode="General">
                  <c:v>310</c:v>
                </c:pt>
                <c:pt idx="771" formatCode="General">
                  <c:v>300</c:v>
                </c:pt>
                <c:pt idx="772" formatCode="General">
                  <c:v>270</c:v>
                </c:pt>
                <c:pt idx="773" formatCode="General">
                  <c:v>350</c:v>
                </c:pt>
                <c:pt idx="774" formatCode="General">
                  <c:v>340</c:v>
                </c:pt>
                <c:pt idx="775" formatCode="General">
                  <c:v>300</c:v>
                </c:pt>
                <c:pt idx="776" formatCode="General">
                  <c:v>230</c:v>
                </c:pt>
                <c:pt idx="777" formatCode="General">
                  <c:v>250</c:v>
                </c:pt>
                <c:pt idx="778" formatCode="General">
                  <c:v>290</c:v>
                </c:pt>
                <c:pt idx="779" formatCode="General">
                  <c:v>290</c:v>
                </c:pt>
                <c:pt idx="780" formatCode="General">
                  <c:v>250</c:v>
                </c:pt>
                <c:pt idx="781" formatCode="General">
                  <c:v>300</c:v>
                </c:pt>
                <c:pt idx="782" formatCode="General">
                  <c:v>320</c:v>
                </c:pt>
                <c:pt idx="783" formatCode="General">
                  <c:v>230</c:v>
                </c:pt>
                <c:pt idx="784" formatCode="General">
                  <c:v>250</c:v>
                </c:pt>
                <c:pt idx="785" formatCode="General">
                  <c:v>300</c:v>
                </c:pt>
                <c:pt idx="786" formatCode="General">
                  <c:v>280</c:v>
                </c:pt>
                <c:pt idx="787" formatCode="General">
                  <c:v>280</c:v>
                </c:pt>
                <c:pt idx="788" formatCode="General">
                  <c:v>260</c:v>
                </c:pt>
                <c:pt idx="789" formatCode="General">
                  <c:v>220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0224"/>
        <c:axId val="192662528"/>
      </c:scatterChart>
      <c:valAx>
        <c:axId val="192660224"/>
        <c:scaling>
          <c:orientation val="minMax"/>
          <c:max val="80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Observation</a:t>
                </a:r>
              </a:p>
            </c:rich>
          </c:tx>
          <c:layout>
            <c:manualLayout>
              <c:xMode val="edge"/>
              <c:yMode val="edge"/>
              <c:x val="0.46174924990027577"/>
              <c:y val="0.886544677791935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662528"/>
        <c:crosses val="autoZero"/>
        <c:crossBetween val="midCat"/>
        <c:majorUnit val="100"/>
        <c:minorUnit val="20"/>
      </c:valAx>
      <c:valAx>
        <c:axId val="192662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CN concn. (ppm)</a:t>
                </a:r>
              </a:p>
            </c:rich>
          </c:tx>
          <c:layout>
            <c:manualLayout>
              <c:xMode val="edge"/>
              <c:yMode val="edge"/>
              <c:x val="2.7322440822501525E-2"/>
              <c:y val="0.2137205919676986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6602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911095651453674"/>
          <c:y val="9.866711632149365E-2"/>
          <c:w val="0.79753841878876075"/>
          <c:h val="0.629336201401959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'Ex.8.9'!$X$1:$X$1115</c:f>
              <c:numCache>
                <c:formatCode>General</c:formatCode>
                <c:ptCount val="1115"/>
                <c:pt idx="0">
                  <c:v>0</c:v>
                </c:pt>
                <c:pt idx="4">
                  <c:v>96.167292507110488</c:v>
                </c:pt>
                <c:pt idx="5">
                  <c:v>87.453691449521727</c:v>
                </c:pt>
                <c:pt idx="6">
                  <c:v>47.453681120139166</c:v>
                </c:pt>
                <c:pt idx="7">
                  <c:v>47.453681120139166</c:v>
                </c:pt>
                <c:pt idx="8">
                  <c:v>55.277079839256658</c:v>
                </c:pt>
                <c:pt idx="9">
                  <c:v>53.229064742237711</c:v>
                </c:pt>
                <c:pt idx="10">
                  <c:v>36.968455021364719</c:v>
                </c:pt>
                <c:pt idx="11">
                  <c:v>12.765694770084515</c:v>
                </c:pt>
                <c:pt idx="12">
                  <c:v>59.004080210452244</c:v>
                </c:pt>
                <c:pt idx="13">
                  <c:v>60</c:v>
                </c:pt>
                <c:pt idx="14">
                  <c:v>60</c:v>
                </c:pt>
                <c:pt idx="15">
                  <c:v>18.954135676924412</c:v>
                </c:pt>
                <c:pt idx="16">
                  <c:v>17.847087115787783</c:v>
                </c:pt>
                <c:pt idx="17">
                  <c:v>26.805195737366258</c:v>
                </c:pt>
                <c:pt idx="18">
                  <c:v>73.660884639854316</c:v>
                </c:pt>
                <c:pt idx="19">
                  <c:v>88.527041275742619</c:v>
                </c:pt>
                <c:pt idx="20">
                  <c:v>85.65650609870238</c:v>
                </c:pt>
                <c:pt idx="21">
                  <c:v>50.698820206888165</c:v>
                </c:pt>
                <c:pt idx="22">
                  <c:v>19.148542155126762</c:v>
                </c:pt>
                <c:pt idx="23">
                  <c:v>39.157800414902432</c:v>
                </c:pt>
                <c:pt idx="24">
                  <c:v>44.137831257869351</c:v>
                </c:pt>
                <c:pt idx="25">
                  <c:v>47.687252741944299</c:v>
                </c:pt>
                <c:pt idx="26">
                  <c:v>50.552502960343681</c:v>
                </c:pt>
                <c:pt idx="27">
                  <c:v>45.946829173634079</c:v>
                </c:pt>
                <c:pt idx="28">
                  <c:v>55.843697213906957</c:v>
                </c:pt>
                <c:pt idx="29">
                  <c:v>41.186117761890308</c:v>
                </c:pt>
                <c:pt idx="30">
                  <c:v>41.855129337416358</c:v>
                </c:pt>
                <c:pt idx="31">
                  <c:v>20.457725155024402</c:v>
                </c:pt>
                <c:pt idx="32">
                  <c:v>22.194427061597974</c:v>
                </c:pt>
                <c:pt idx="33">
                  <c:v>24.795459560468213</c:v>
                </c:pt>
                <c:pt idx="34">
                  <c:v>20.184335693983275</c:v>
                </c:pt>
                <c:pt idx="35">
                  <c:v>19.148542155126766</c:v>
                </c:pt>
                <c:pt idx="36">
                  <c:v>17.847087115787801</c:v>
                </c:pt>
                <c:pt idx="37">
                  <c:v>30.852096393144059</c:v>
                </c:pt>
                <c:pt idx="38">
                  <c:v>53.08972140177908</c:v>
                </c:pt>
                <c:pt idx="39">
                  <c:v>51.854497287013501</c:v>
                </c:pt>
                <c:pt idx="40">
                  <c:v>46.308146631499362</c:v>
                </c:pt>
                <c:pt idx="41">
                  <c:v>13.743685418725541</c:v>
                </c:pt>
                <c:pt idx="42">
                  <c:v>14.142135623730958</c:v>
                </c:pt>
                <c:pt idx="43">
                  <c:v>25.385910352879687</c:v>
                </c:pt>
                <c:pt idx="44">
                  <c:v>75.571893658364218</c:v>
                </c:pt>
                <c:pt idx="45">
                  <c:v>83.86497083606082</c:v>
                </c:pt>
                <c:pt idx="46">
                  <c:v>85.764535535124026</c:v>
                </c:pt>
                <c:pt idx="47">
                  <c:v>82.596744622425774</c:v>
                </c:pt>
                <c:pt idx="48">
                  <c:v>76.060404844999255</c:v>
                </c:pt>
                <c:pt idx="49">
                  <c:v>69.973539972594622</c:v>
                </c:pt>
                <c:pt idx="50">
                  <c:v>19.051586888313604</c:v>
                </c:pt>
                <c:pt idx="51">
                  <c:v>8.8191710368819614</c:v>
                </c:pt>
                <c:pt idx="52">
                  <c:v>4.714045207910317</c:v>
                </c:pt>
                <c:pt idx="53">
                  <c:v>4.3033148291193575</c:v>
                </c:pt>
                <c:pt idx="54">
                  <c:v>4.3033148291193575</c:v>
                </c:pt>
                <c:pt idx="55">
                  <c:v>25.312857221987809</c:v>
                </c:pt>
                <c:pt idx="56">
                  <c:v>25.312857221987809</c:v>
                </c:pt>
                <c:pt idx="57">
                  <c:v>25.092421756969355</c:v>
                </c:pt>
                <c:pt idx="58">
                  <c:v>13.608276348795421</c:v>
                </c:pt>
                <c:pt idx="59">
                  <c:v>14.142135623730942</c:v>
                </c:pt>
                <c:pt idx="60">
                  <c:v>16.996731711975947</c:v>
                </c:pt>
                <c:pt idx="61">
                  <c:v>11.863420280034802</c:v>
                </c:pt>
                <c:pt idx="62">
                  <c:v>27.41991706500681</c:v>
                </c:pt>
                <c:pt idx="63">
                  <c:v>26.317153960726682</c:v>
                </c:pt>
                <c:pt idx="64">
                  <c:v>29.93820796734995</c:v>
                </c:pt>
                <c:pt idx="65">
                  <c:v>16.555182695279274</c:v>
                </c:pt>
                <c:pt idx="66">
                  <c:v>19.340994650588019</c:v>
                </c:pt>
                <c:pt idx="67">
                  <c:v>19.340994650588019</c:v>
                </c:pt>
                <c:pt idx="68">
                  <c:v>20.092379244472369</c:v>
                </c:pt>
                <c:pt idx="69">
                  <c:v>17.427096823731254</c:v>
                </c:pt>
                <c:pt idx="70">
                  <c:v>10</c:v>
                </c:pt>
                <c:pt idx="71">
                  <c:v>8.3887049280786083</c:v>
                </c:pt>
                <c:pt idx="72">
                  <c:v>6.3828473850422478</c:v>
                </c:pt>
                <c:pt idx="73">
                  <c:v>25.16611478423582</c:v>
                </c:pt>
                <c:pt idx="74">
                  <c:v>25.385910352879687</c:v>
                </c:pt>
                <c:pt idx="75">
                  <c:v>25.312857221987809</c:v>
                </c:pt>
                <c:pt idx="76">
                  <c:v>4.3033148291193575</c:v>
                </c:pt>
                <c:pt idx="77">
                  <c:v>6.085806194501842</c:v>
                </c:pt>
                <c:pt idx="78">
                  <c:v>8.3887049280786083</c:v>
                </c:pt>
                <c:pt idx="79">
                  <c:v>8.3887049280786083</c:v>
                </c:pt>
                <c:pt idx="80">
                  <c:v>20.184335693983268</c:v>
                </c:pt>
                <c:pt idx="81">
                  <c:v>19.436506316150989</c:v>
                </c:pt>
                <c:pt idx="82">
                  <c:v>19.720265943665382</c:v>
                </c:pt>
                <c:pt idx="83">
                  <c:v>8.8191710368819614</c:v>
                </c:pt>
                <c:pt idx="84">
                  <c:v>26.457513110645895</c:v>
                </c:pt>
                <c:pt idx="85">
                  <c:v>33.665016461206925</c:v>
                </c:pt>
                <c:pt idx="86">
                  <c:v>47.687252741944299</c:v>
                </c:pt>
                <c:pt idx="87">
                  <c:v>55.943092778551595</c:v>
                </c:pt>
                <c:pt idx="88">
                  <c:v>60.246407607670932</c:v>
                </c:pt>
                <c:pt idx="89">
                  <c:v>50.221730577731215</c:v>
                </c:pt>
                <c:pt idx="90">
                  <c:v>33.665016461206925</c:v>
                </c:pt>
                <c:pt idx="91">
                  <c:v>16.666666666666686</c:v>
                </c:pt>
                <c:pt idx="92">
                  <c:v>16.666666666666686</c:v>
                </c:pt>
                <c:pt idx="93">
                  <c:v>15.634719199411439</c:v>
                </c:pt>
                <c:pt idx="94">
                  <c:v>12.322818340454909</c:v>
                </c:pt>
                <c:pt idx="95">
                  <c:v>10.886621079036331</c:v>
                </c:pt>
                <c:pt idx="96">
                  <c:v>17.213259316477412</c:v>
                </c:pt>
                <c:pt idx="97">
                  <c:v>54.73843527446045</c:v>
                </c:pt>
                <c:pt idx="98">
                  <c:v>102.16181790197861</c:v>
                </c:pt>
                <c:pt idx="99">
                  <c:v>111.86963312183882</c:v>
                </c:pt>
                <c:pt idx="100">
                  <c:v>124.29057948271121</c:v>
                </c:pt>
                <c:pt idx="101">
                  <c:v>122.95738496942151</c:v>
                </c:pt>
                <c:pt idx="102">
                  <c:v>117.78825949165766</c:v>
                </c:pt>
                <c:pt idx="103">
                  <c:v>96.494098840867537</c:v>
                </c:pt>
                <c:pt idx="104">
                  <c:v>46.308146631499355</c:v>
                </c:pt>
                <c:pt idx="105">
                  <c:v>71.466127692826674</c:v>
                </c:pt>
                <c:pt idx="106">
                  <c:v>63.56682106839024</c:v>
                </c:pt>
                <c:pt idx="107">
                  <c:v>76.352011300486566</c:v>
                </c:pt>
                <c:pt idx="108">
                  <c:v>44.472213547087769</c:v>
                </c:pt>
                <c:pt idx="109">
                  <c:v>44.430553384738225</c:v>
                </c:pt>
                <c:pt idx="110">
                  <c:v>13.471506281091274</c:v>
                </c:pt>
                <c:pt idx="111">
                  <c:v>19.245008972987531</c:v>
                </c:pt>
                <c:pt idx="112">
                  <c:v>51.818772517160077</c:v>
                </c:pt>
                <c:pt idx="113">
                  <c:v>51.961524227066313</c:v>
                </c:pt>
                <c:pt idx="114">
                  <c:v>50.662280511902203</c:v>
                </c:pt>
                <c:pt idx="115">
                  <c:v>15.869840952317459</c:v>
                </c:pt>
                <c:pt idx="116">
                  <c:v>20.457725155024409</c:v>
                </c:pt>
                <c:pt idx="117">
                  <c:v>33.609963249453706</c:v>
                </c:pt>
                <c:pt idx="118">
                  <c:v>39.721250959376611</c:v>
                </c:pt>
                <c:pt idx="119">
                  <c:v>37.56475889861548</c:v>
                </c:pt>
                <c:pt idx="120">
                  <c:v>72.546281524024124</c:v>
                </c:pt>
                <c:pt idx="121">
                  <c:v>82.304763374145452</c:v>
                </c:pt>
                <c:pt idx="122">
                  <c:v>83.311108147357771</c:v>
                </c:pt>
                <c:pt idx="123">
                  <c:v>47.258156262526093</c:v>
                </c:pt>
                <c:pt idx="124">
                  <c:v>22.607766610417563</c:v>
                </c:pt>
                <c:pt idx="125">
                  <c:v>49.628247631393997</c:v>
                </c:pt>
                <c:pt idx="126">
                  <c:v>69.814569210688944</c:v>
                </c:pt>
                <c:pt idx="127">
                  <c:v>78.220959585769066</c:v>
                </c:pt>
                <c:pt idx="128">
                  <c:v>68.637534273246672</c:v>
                </c:pt>
                <c:pt idx="129">
                  <c:v>114.05002151427858</c:v>
                </c:pt>
                <c:pt idx="130">
                  <c:v>150.7634890470157</c:v>
                </c:pt>
                <c:pt idx="131">
                  <c:v>148.34893800566084</c:v>
                </c:pt>
                <c:pt idx="132">
                  <c:v>123.453395015045</c:v>
                </c:pt>
                <c:pt idx="133">
                  <c:v>71.466127692826674</c:v>
                </c:pt>
                <c:pt idx="134">
                  <c:v>100.86661526032324</c:v>
                </c:pt>
                <c:pt idx="135">
                  <c:v>80.254225687752665</c:v>
                </c:pt>
                <c:pt idx="136">
                  <c:v>88.735979591561801</c:v>
                </c:pt>
                <c:pt idx="137">
                  <c:v>65.461325874024169</c:v>
                </c:pt>
                <c:pt idx="138">
                  <c:v>68.637534273246686</c:v>
                </c:pt>
                <c:pt idx="139">
                  <c:v>48.381202349060551</c:v>
                </c:pt>
                <c:pt idx="140">
                  <c:v>41.141130181274711</c:v>
                </c:pt>
                <c:pt idx="141">
                  <c:v>31.622776601683793</c:v>
                </c:pt>
                <c:pt idx="142">
                  <c:v>29.689753813083083</c:v>
                </c:pt>
                <c:pt idx="143">
                  <c:v>16.887426837300733</c:v>
                </c:pt>
                <c:pt idx="144">
                  <c:v>29.627314724385297</c:v>
                </c:pt>
                <c:pt idx="145">
                  <c:v>82.394713962055164</c:v>
                </c:pt>
                <c:pt idx="146">
                  <c:v>99.424268592658933</c:v>
                </c:pt>
                <c:pt idx="147">
                  <c:v>98.957529236499184</c:v>
                </c:pt>
                <c:pt idx="148">
                  <c:v>72.136701502797479</c:v>
                </c:pt>
                <c:pt idx="149">
                  <c:v>51.997150919100392</c:v>
                </c:pt>
                <c:pt idx="150">
                  <c:v>47.570610285794757</c:v>
                </c:pt>
                <c:pt idx="151">
                  <c:v>32.546263368615136</c:v>
                </c:pt>
                <c:pt idx="152">
                  <c:v>25.962936545662064</c:v>
                </c:pt>
                <c:pt idx="153">
                  <c:v>66.136783064147252</c:v>
                </c:pt>
                <c:pt idx="154">
                  <c:v>73.761377025790011</c:v>
                </c:pt>
                <c:pt idx="155">
                  <c:v>86.581154394569595</c:v>
                </c:pt>
                <c:pt idx="156">
                  <c:v>80.023144800137075</c:v>
                </c:pt>
                <c:pt idx="157">
                  <c:v>75.178799217943435</c:v>
                </c:pt>
                <c:pt idx="158">
                  <c:v>64.950123314113256</c:v>
                </c:pt>
                <c:pt idx="159">
                  <c:v>40.642980351493087</c:v>
                </c:pt>
                <c:pt idx="160">
                  <c:v>34.747768380248651</c:v>
                </c:pt>
                <c:pt idx="161">
                  <c:v>12.322818340454909</c:v>
                </c:pt>
                <c:pt idx="162">
                  <c:v>4.714045207910317</c:v>
                </c:pt>
                <c:pt idx="163">
                  <c:v>19.720265943665378</c:v>
                </c:pt>
                <c:pt idx="164">
                  <c:v>28.674417556808756</c:v>
                </c:pt>
                <c:pt idx="165">
                  <c:v>28.674417556808756</c:v>
                </c:pt>
                <c:pt idx="166">
                  <c:v>26.246692913372719</c:v>
                </c:pt>
                <c:pt idx="167">
                  <c:v>20.548046676563253</c:v>
                </c:pt>
                <c:pt idx="168">
                  <c:v>21.858128414340001</c:v>
                </c:pt>
                <c:pt idx="169">
                  <c:v>16.555182695279253</c:v>
                </c:pt>
                <c:pt idx="170">
                  <c:v>18.155705153742439</c:v>
                </c:pt>
                <c:pt idx="171">
                  <c:v>20.092379244472369</c:v>
                </c:pt>
                <c:pt idx="172">
                  <c:v>19.340994650588019</c:v>
                </c:pt>
                <c:pt idx="173">
                  <c:v>12.322818340454909</c:v>
                </c:pt>
                <c:pt idx="174">
                  <c:v>4.714045207910317</c:v>
                </c:pt>
                <c:pt idx="175">
                  <c:v>5.7735026918962689</c:v>
                </c:pt>
                <c:pt idx="176">
                  <c:v>36.817870057290861</c:v>
                </c:pt>
                <c:pt idx="177">
                  <c:v>37.564758898615473</c:v>
                </c:pt>
                <c:pt idx="178">
                  <c:v>49.665548085837798</c:v>
                </c:pt>
                <c:pt idx="179">
                  <c:v>39.721250959376633</c:v>
                </c:pt>
                <c:pt idx="180">
                  <c:v>39.157800414902454</c:v>
                </c:pt>
                <c:pt idx="181">
                  <c:v>37.56475889861548</c:v>
                </c:pt>
                <c:pt idx="182">
                  <c:v>36.514837167011059</c:v>
                </c:pt>
                <c:pt idx="183">
                  <c:v>37.564758898615473</c:v>
                </c:pt>
                <c:pt idx="184">
                  <c:v>24.419178862039896</c:v>
                </c:pt>
                <c:pt idx="185">
                  <c:v>30.852096393144059</c:v>
                </c:pt>
                <c:pt idx="186">
                  <c:v>33.110365390558549</c:v>
                </c:pt>
                <c:pt idx="187">
                  <c:v>31.972210155418143</c:v>
                </c:pt>
                <c:pt idx="188">
                  <c:v>63.944420310836271</c:v>
                </c:pt>
                <c:pt idx="189">
                  <c:v>88.798565220307395</c:v>
                </c:pt>
                <c:pt idx="190">
                  <c:v>103.5839255368787</c:v>
                </c:pt>
                <c:pt idx="191">
                  <c:v>84.699905986217445</c:v>
                </c:pt>
                <c:pt idx="192">
                  <c:v>61.373175465073217</c:v>
                </c:pt>
                <c:pt idx="193">
                  <c:v>37.367048268444968</c:v>
                </c:pt>
                <c:pt idx="194">
                  <c:v>39.110479792884526</c:v>
                </c:pt>
                <c:pt idx="195">
                  <c:v>36.767538017276216</c:v>
                </c:pt>
                <c:pt idx="196">
                  <c:v>28.867513459481291</c:v>
                </c:pt>
                <c:pt idx="197">
                  <c:v>23.570226039551603</c:v>
                </c:pt>
                <c:pt idx="198">
                  <c:v>18.559214542766757</c:v>
                </c:pt>
                <c:pt idx="199">
                  <c:v>25.092421756969376</c:v>
                </c:pt>
                <c:pt idx="200">
                  <c:v>25.092421756969376</c:v>
                </c:pt>
                <c:pt idx="201">
                  <c:v>20.637972912229682</c:v>
                </c:pt>
                <c:pt idx="202">
                  <c:v>11.385500851066228</c:v>
                </c:pt>
                <c:pt idx="203">
                  <c:v>9.8130676292531529</c:v>
                </c:pt>
                <c:pt idx="204">
                  <c:v>14.010578014353872</c:v>
                </c:pt>
                <c:pt idx="205">
                  <c:v>14.401645996461909</c:v>
                </c:pt>
                <c:pt idx="206">
                  <c:v>13.471506281091271</c:v>
                </c:pt>
                <c:pt idx="207">
                  <c:v>9.0267093384844053</c:v>
                </c:pt>
                <c:pt idx="208">
                  <c:v>20.905430802474189</c:v>
                </c:pt>
                <c:pt idx="209">
                  <c:v>21.516574145596749</c:v>
                </c:pt>
                <c:pt idx="210">
                  <c:v>21.081851067789188</c:v>
                </c:pt>
                <c:pt idx="211">
                  <c:v>8.8191710368819614</c:v>
                </c:pt>
                <c:pt idx="212">
                  <c:v>8.8191710368819614</c:v>
                </c:pt>
                <c:pt idx="213">
                  <c:v>14.010578014353872</c:v>
                </c:pt>
                <c:pt idx="214">
                  <c:v>23.726840560069583</c:v>
                </c:pt>
                <c:pt idx="215">
                  <c:v>186.1102819218676</c:v>
                </c:pt>
                <c:pt idx="216">
                  <c:v>194.51744661350313</c:v>
                </c:pt>
                <c:pt idx="217">
                  <c:v>198.13949444585566</c:v>
                </c:pt>
                <c:pt idx="218">
                  <c:v>113.8550085106622</c:v>
                </c:pt>
                <c:pt idx="219">
                  <c:v>120.12339334879626</c:v>
                </c:pt>
                <c:pt idx="220">
                  <c:v>124.66250735782887</c:v>
                </c:pt>
                <c:pt idx="221">
                  <c:v>93.015331273139338</c:v>
                </c:pt>
                <c:pt idx="222">
                  <c:v>64.434865188435452</c:v>
                </c:pt>
                <c:pt idx="223">
                  <c:v>81.217586126997745</c:v>
                </c:pt>
                <c:pt idx="224">
                  <c:v>78.622398090375498</c:v>
                </c:pt>
                <c:pt idx="225">
                  <c:v>76.6908174521662</c:v>
                </c:pt>
                <c:pt idx="226">
                  <c:v>23.174059571793567</c:v>
                </c:pt>
                <c:pt idx="227">
                  <c:v>6.085806194501842</c:v>
                </c:pt>
                <c:pt idx="228">
                  <c:v>6.3828473850422478</c:v>
                </c:pt>
                <c:pt idx="229">
                  <c:v>22.026919557332242</c:v>
                </c:pt>
                <c:pt idx="230">
                  <c:v>27.419917065006821</c:v>
                </c:pt>
                <c:pt idx="231">
                  <c:v>27.352296944647058</c:v>
                </c:pt>
                <c:pt idx="232">
                  <c:v>17.427096823731244</c:v>
                </c:pt>
                <c:pt idx="233">
                  <c:v>6.085806194501842</c:v>
                </c:pt>
                <c:pt idx="234">
                  <c:v>11.385500851066228</c:v>
                </c:pt>
                <c:pt idx="235">
                  <c:v>11.863420280034802</c:v>
                </c:pt>
                <c:pt idx="236">
                  <c:v>15.515822270854388</c:v>
                </c:pt>
                <c:pt idx="237">
                  <c:v>22.771001702132434</c:v>
                </c:pt>
                <c:pt idx="238">
                  <c:v>25.239592648001206</c:v>
                </c:pt>
                <c:pt idx="239">
                  <c:v>23.174059571793556</c:v>
                </c:pt>
                <c:pt idx="240">
                  <c:v>14.142135623730951</c:v>
                </c:pt>
                <c:pt idx="241">
                  <c:v>10</c:v>
                </c:pt>
                <c:pt idx="242">
                  <c:v>17.427096823731254</c:v>
                </c:pt>
                <c:pt idx="243">
                  <c:v>19.051586888313622</c:v>
                </c:pt>
                <c:pt idx="244">
                  <c:v>18.559214542766757</c:v>
                </c:pt>
                <c:pt idx="245">
                  <c:v>11.863420280034802</c:v>
                </c:pt>
                <c:pt idx="246">
                  <c:v>6.9388866648871153</c:v>
                </c:pt>
                <c:pt idx="247">
                  <c:v>6.085806194501842</c:v>
                </c:pt>
                <c:pt idx="248">
                  <c:v>2.7216552697590712</c:v>
                </c:pt>
                <c:pt idx="249">
                  <c:v>4.714045207910317</c:v>
                </c:pt>
                <c:pt idx="250">
                  <c:v>7.2008229982309588</c:v>
                </c:pt>
                <c:pt idx="251">
                  <c:v>7.2008229982309579</c:v>
                </c:pt>
                <c:pt idx="252">
                  <c:v>6.3828473850422478</c:v>
                </c:pt>
                <c:pt idx="253">
                  <c:v>2.7216552697590712</c:v>
                </c:pt>
                <c:pt idx="254">
                  <c:v>15.515822270854388</c:v>
                </c:pt>
                <c:pt idx="255">
                  <c:v>21.773242158072708</c:v>
                </c:pt>
                <c:pt idx="256">
                  <c:v>21.773242158072708</c:v>
                </c:pt>
                <c:pt idx="257">
                  <c:v>16.442942874387501</c:v>
                </c:pt>
                <c:pt idx="258">
                  <c:v>6.085806194501842</c:v>
                </c:pt>
                <c:pt idx="259">
                  <c:v>13.052600138300811</c:v>
                </c:pt>
                <c:pt idx="260">
                  <c:v>15.153535218873179</c:v>
                </c:pt>
                <c:pt idx="261">
                  <c:v>22.933074933944773</c:v>
                </c:pt>
                <c:pt idx="262">
                  <c:v>22.933074933944773</c:v>
                </c:pt>
                <c:pt idx="263">
                  <c:v>20.9054308024742</c:v>
                </c:pt>
                <c:pt idx="264">
                  <c:v>34.747768380248651</c:v>
                </c:pt>
                <c:pt idx="265">
                  <c:v>32.82952600598702</c:v>
                </c:pt>
                <c:pt idx="266">
                  <c:v>71.466127692826674</c:v>
                </c:pt>
                <c:pt idx="267">
                  <c:v>74.286731779763471</c:v>
                </c:pt>
                <c:pt idx="268">
                  <c:v>74.882624202196652</c:v>
                </c:pt>
                <c:pt idx="269">
                  <c:v>41.899350299921792</c:v>
                </c:pt>
                <c:pt idx="270">
                  <c:v>16.555182695279267</c:v>
                </c:pt>
                <c:pt idx="271">
                  <c:v>116.25323571761268</c:v>
                </c:pt>
                <c:pt idx="272">
                  <c:v>200.23134767711224</c:v>
                </c:pt>
                <c:pt idx="273">
                  <c:v>202.88657659629177</c:v>
                </c:pt>
                <c:pt idx="274">
                  <c:v>167.09943812659046</c:v>
                </c:pt>
                <c:pt idx="275">
                  <c:v>39.157800414902418</c:v>
                </c:pt>
                <c:pt idx="276">
                  <c:v>67.054427864953823</c:v>
                </c:pt>
                <c:pt idx="277">
                  <c:v>73.156352095029007</c:v>
                </c:pt>
                <c:pt idx="278">
                  <c:v>83.311108147357757</c:v>
                </c:pt>
                <c:pt idx="279">
                  <c:v>77.602978178818773</c:v>
                </c:pt>
                <c:pt idx="280">
                  <c:v>80.069414329762083</c:v>
                </c:pt>
                <c:pt idx="281">
                  <c:v>67.41249472052229</c:v>
                </c:pt>
                <c:pt idx="282">
                  <c:v>42.426406871192839</c:v>
                </c:pt>
                <c:pt idx="283">
                  <c:v>36.004114991154779</c:v>
                </c:pt>
                <c:pt idx="284">
                  <c:v>37.218076054320498</c:v>
                </c:pt>
                <c:pt idx="285">
                  <c:v>59.317101400173961</c:v>
                </c:pt>
                <c:pt idx="286">
                  <c:v>58.40471822645079</c:v>
                </c:pt>
                <c:pt idx="287">
                  <c:v>56.960024968783557</c:v>
                </c:pt>
                <c:pt idx="288">
                  <c:v>28.284271247461913</c:v>
                </c:pt>
                <c:pt idx="289">
                  <c:v>54.569018479149662</c:v>
                </c:pt>
                <c:pt idx="290">
                  <c:v>67.795990267096883</c:v>
                </c:pt>
                <c:pt idx="291">
                  <c:v>67.604514423005583</c:v>
                </c:pt>
                <c:pt idx="292">
                  <c:v>51.135259995572675</c:v>
                </c:pt>
                <c:pt idx="293">
                  <c:v>62.331253678914436</c:v>
                </c:pt>
                <c:pt idx="294">
                  <c:v>69.282032302755084</c:v>
                </c:pt>
                <c:pt idx="295">
                  <c:v>64.434865188435452</c:v>
                </c:pt>
                <c:pt idx="296">
                  <c:v>49.478764618249592</c:v>
                </c:pt>
                <c:pt idx="297">
                  <c:v>45.09249752822894</c:v>
                </c:pt>
                <c:pt idx="298">
                  <c:v>48.572206654209758</c:v>
                </c:pt>
                <c:pt idx="299">
                  <c:v>47.21895413527951</c:v>
                </c:pt>
                <c:pt idx="300">
                  <c:v>60.461190490723524</c:v>
                </c:pt>
                <c:pt idx="301">
                  <c:v>56.240225488194525</c:v>
                </c:pt>
                <c:pt idx="302">
                  <c:v>55.142911971900261</c:v>
                </c:pt>
                <c:pt idx="303">
                  <c:v>38.103173776627202</c:v>
                </c:pt>
                <c:pt idx="304">
                  <c:v>38.729833462074154</c:v>
                </c:pt>
                <c:pt idx="305">
                  <c:v>46.745964373250281</c:v>
                </c:pt>
                <c:pt idx="306">
                  <c:v>50.405760987616695</c:v>
                </c:pt>
                <c:pt idx="307">
                  <c:v>48.724470998401557</c:v>
                </c:pt>
                <c:pt idx="308">
                  <c:v>29.564743768111281</c:v>
                </c:pt>
                <c:pt idx="309">
                  <c:v>14.401645996461909</c:v>
                </c:pt>
                <c:pt idx="310">
                  <c:v>40.915450310048826</c:v>
                </c:pt>
                <c:pt idx="311">
                  <c:v>66.666666666666671</c:v>
                </c:pt>
                <c:pt idx="312">
                  <c:v>66.248689714505971</c:v>
                </c:pt>
                <c:pt idx="313">
                  <c:v>59.441848333756681</c:v>
                </c:pt>
                <c:pt idx="314">
                  <c:v>27.621784210346775</c:v>
                </c:pt>
                <c:pt idx="315">
                  <c:v>28.153021020710941</c:v>
                </c:pt>
                <c:pt idx="316">
                  <c:v>18.658728470829619</c:v>
                </c:pt>
                <c:pt idx="317">
                  <c:v>17.533037597843887</c:v>
                </c:pt>
                <c:pt idx="318">
                  <c:v>26.874192494328508</c:v>
                </c:pt>
                <c:pt idx="319">
                  <c:v>23.33333333333335</c:v>
                </c:pt>
                <c:pt idx="320">
                  <c:v>26.246692913372719</c:v>
                </c:pt>
                <c:pt idx="321">
                  <c:v>50.552502960343659</c:v>
                </c:pt>
                <c:pt idx="322">
                  <c:v>50.552502960343666</c:v>
                </c:pt>
                <c:pt idx="323">
                  <c:v>56.141355985154568</c:v>
                </c:pt>
                <c:pt idx="324">
                  <c:v>33.719979789985594</c:v>
                </c:pt>
                <c:pt idx="325">
                  <c:v>35.590260840104371</c:v>
                </c:pt>
                <c:pt idx="326">
                  <c:v>31.091263510296049</c:v>
                </c:pt>
                <c:pt idx="327">
                  <c:v>26.105200276601625</c:v>
                </c:pt>
                <c:pt idx="328">
                  <c:v>29.12298316018035</c:v>
                </c:pt>
                <c:pt idx="329">
                  <c:v>20.184335693983286</c:v>
                </c:pt>
                <c:pt idx="330">
                  <c:v>28.995529668221987</c:v>
                </c:pt>
                <c:pt idx="331">
                  <c:v>23.33333333333335</c:v>
                </c:pt>
                <c:pt idx="332">
                  <c:v>26.246692913372719</c:v>
                </c:pt>
                <c:pt idx="333">
                  <c:v>50.552502960343659</c:v>
                </c:pt>
                <c:pt idx="334">
                  <c:v>50.552502960343666</c:v>
                </c:pt>
                <c:pt idx="335">
                  <c:v>56.141355985154568</c:v>
                </c:pt>
                <c:pt idx="336">
                  <c:v>33.719979789985594</c:v>
                </c:pt>
                <c:pt idx="337">
                  <c:v>35.590260840104371</c:v>
                </c:pt>
                <c:pt idx="338">
                  <c:v>31.091263510296049</c:v>
                </c:pt>
                <c:pt idx="339">
                  <c:v>26.105200276601625</c:v>
                </c:pt>
                <c:pt idx="340">
                  <c:v>25.312857221987819</c:v>
                </c:pt>
                <c:pt idx="341">
                  <c:v>14.142135623730967</c:v>
                </c:pt>
                <c:pt idx="342">
                  <c:v>30.184617127124742</c:v>
                </c:pt>
                <c:pt idx="343">
                  <c:v>30.184617127124739</c:v>
                </c:pt>
                <c:pt idx="344">
                  <c:v>28.867513459481305</c:v>
                </c:pt>
                <c:pt idx="345">
                  <c:v>10.54092553389461</c:v>
                </c:pt>
                <c:pt idx="346">
                  <c:v>14.142135623730942</c:v>
                </c:pt>
                <c:pt idx="347">
                  <c:v>14.782371884055623</c:v>
                </c:pt>
                <c:pt idx="348">
                  <c:v>22.689530951846812</c:v>
                </c:pt>
                <c:pt idx="349">
                  <c:v>19.148542155126762</c:v>
                </c:pt>
                <c:pt idx="350">
                  <c:v>20.637972912229682</c:v>
                </c:pt>
                <c:pt idx="351">
                  <c:v>11.385500851066228</c:v>
                </c:pt>
                <c:pt idx="352">
                  <c:v>43.46134936801765</c:v>
                </c:pt>
                <c:pt idx="353">
                  <c:v>42.774170122044787</c:v>
                </c:pt>
                <c:pt idx="354">
                  <c:v>53.817249059165924</c:v>
                </c:pt>
                <c:pt idx="355">
                  <c:v>61.674173717235192</c:v>
                </c:pt>
                <c:pt idx="356">
                  <c:v>64.950123314113256</c:v>
                </c:pt>
                <c:pt idx="357">
                  <c:v>69.148257255562712</c:v>
                </c:pt>
                <c:pt idx="358">
                  <c:v>45.987115747944173</c:v>
                </c:pt>
                <c:pt idx="359">
                  <c:v>45.133546692421994</c:v>
                </c:pt>
                <c:pt idx="360">
                  <c:v>38.393672318157769</c:v>
                </c:pt>
                <c:pt idx="361">
                  <c:v>44.430553384738232</c:v>
                </c:pt>
                <c:pt idx="362">
                  <c:v>40.092485672597157</c:v>
                </c:pt>
                <c:pt idx="363">
                  <c:v>23.882428066894086</c:v>
                </c:pt>
                <c:pt idx="364">
                  <c:v>46.58723398497029</c:v>
                </c:pt>
                <c:pt idx="365">
                  <c:v>88.317608663278463</c:v>
                </c:pt>
                <c:pt idx="366">
                  <c:v>88.12869377601524</c:v>
                </c:pt>
                <c:pt idx="367">
                  <c:v>87.135484118656237</c:v>
                </c:pt>
                <c:pt idx="368">
                  <c:v>52.844986447084963</c:v>
                </c:pt>
                <c:pt idx="369">
                  <c:v>53.159438728469723</c:v>
                </c:pt>
                <c:pt idx="370">
                  <c:v>36.260375271290499</c:v>
                </c:pt>
                <c:pt idx="371">
                  <c:v>23.95984294760871</c:v>
                </c:pt>
                <c:pt idx="372">
                  <c:v>23.570226039551603</c:v>
                </c:pt>
                <c:pt idx="373">
                  <c:v>14.142135623730967</c:v>
                </c:pt>
                <c:pt idx="374">
                  <c:v>11.055415967851349</c:v>
                </c:pt>
                <c:pt idx="375">
                  <c:v>18.559214542766757</c:v>
                </c:pt>
                <c:pt idx="376">
                  <c:v>48.838357724079806</c:v>
                </c:pt>
                <c:pt idx="377">
                  <c:v>49.291273361819634</c:v>
                </c:pt>
                <c:pt idx="378">
                  <c:v>47.179719434582545</c:v>
                </c:pt>
                <c:pt idx="379">
                  <c:v>21.516574145596749</c:v>
                </c:pt>
                <c:pt idx="380">
                  <c:v>21.516574145596749</c:v>
                </c:pt>
                <c:pt idx="381">
                  <c:v>24.720661623652195</c:v>
                </c:pt>
                <c:pt idx="382">
                  <c:v>15.634719199411416</c:v>
                </c:pt>
                <c:pt idx="383">
                  <c:v>35.433819375782171</c:v>
                </c:pt>
                <c:pt idx="384">
                  <c:v>44.96912521077347</c:v>
                </c:pt>
                <c:pt idx="385">
                  <c:v>47.492689495916693</c:v>
                </c:pt>
                <c:pt idx="386">
                  <c:v>35.276684147527867</c:v>
                </c:pt>
                <c:pt idx="387">
                  <c:v>40.414518843273797</c:v>
                </c:pt>
                <c:pt idx="388">
                  <c:v>46.067583203617509</c:v>
                </c:pt>
                <c:pt idx="389">
                  <c:v>50.110987927909697</c:v>
                </c:pt>
                <c:pt idx="390">
                  <c:v>72.162368360575641</c:v>
                </c:pt>
                <c:pt idx="391">
                  <c:v>152.15732598810956</c:v>
                </c:pt>
                <c:pt idx="392">
                  <c:v>151.27850205890189</c:v>
                </c:pt>
                <c:pt idx="393">
                  <c:v>166.56663664865314</c:v>
                </c:pt>
                <c:pt idx="394">
                  <c:v>136.7750247940296</c:v>
                </c:pt>
                <c:pt idx="395">
                  <c:v>149.39383694958278</c:v>
                </c:pt>
                <c:pt idx="396">
                  <c:v>221.35107023978063</c:v>
                </c:pt>
                <c:pt idx="397">
                  <c:v>232.51443603132037</c:v>
                </c:pt>
                <c:pt idx="398">
                  <c:v>225.20772304367921</c:v>
                </c:pt>
                <c:pt idx="399">
                  <c:v>174.12213678483997</c:v>
                </c:pt>
                <c:pt idx="400">
                  <c:v>157.72690885761307</c:v>
                </c:pt>
                <c:pt idx="401">
                  <c:v>160.51998837112677</c:v>
                </c:pt>
                <c:pt idx="402">
                  <c:v>108.61075589598066</c:v>
                </c:pt>
                <c:pt idx="403">
                  <c:v>50.405760987616681</c:v>
                </c:pt>
                <c:pt idx="404">
                  <c:v>37.218076054320505</c:v>
                </c:pt>
                <c:pt idx="405">
                  <c:v>16.666666666666671</c:v>
                </c:pt>
                <c:pt idx="406">
                  <c:v>19.148542155126762</c:v>
                </c:pt>
                <c:pt idx="407">
                  <c:v>16.666666666666657</c:v>
                </c:pt>
                <c:pt idx="408">
                  <c:v>23.570226039551585</c:v>
                </c:pt>
                <c:pt idx="409">
                  <c:v>52.704627669472998</c:v>
                </c:pt>
                <c:pt idx="410">
                  <c:v>68.150161000869588</c:v>
                </c:pt>
                <c:pt idx="411">
                  <c:v>85.958646388184178</c:v>
                </c:pt>
                <c:pt idx="412">
                  <c:v>74.311656032026505</c:v>
                </c:pt>
                <c:pt idx="413">
                  <c:v>62.152738981986651</c:v>
                </c:pt>
                <c:pt idx="414">
                  <c:v>32.375116187407713</c:v>
                </c:pt>
                <c:pt idx="415">
                  <c:v>57.445626465380286</c:v>
                </c:pt>
                <c:pt idx="416">
                  <c:v>61.040363088090544</c:v>
                </c:pt>
                <c:pt idx="417">
                  <c:v>63.654158166233351</c:v>
                </c:pt>
                <c:pt idx="418">
                  <c:v>47.958315233127188</c:v>
                </c:pt>
                <c:pt idx="419">
                  <c:v>45.906507244696876</c:v>
                </c:pt>
                <c:pt idx="420">
                  <c:v>69.388866648871087</c:v>
                </c:pt>
                <c:pt idx="421">
                  <c:v>84.852813742385706</c:v>
                </c:pt>
                <c:pt idx="422">
                  <c:v>93.808315196468598</c:v>
                </c:pt>
                <c:pt idx="423">
                  <c:v>255.35015900465717</c:v>
                </c:pt>
                <c:pt idx="424">
                  <c:v>250.8799329176025</c:v>
                </c:pt>
                <c:pt idx="425">
                  <c:v>268.34886083438312</c:v>
                </c:pt>
                <c:pt idx="426">
                  <c:v>140.62031885212775</c:v>
                </c:pt>
                <c:pt idx="427">
                  <c:v>144.9776483411099</c:v>
                </c:pt>
                <c:pt idx="428">
                  <c:v>99.535960373160648</c:v>
                </c:pt>
                <c:pt idx="429">
                  <c:v>52.704627669472984</c:v>
                </c:pt>
                <c:pt idx="430">
                  <c:v>27.621784210346785</c:v>
                </c:pt>
                <c:pt idx="431">
                  <c:v>135.2911811749151</c:v>
                </c:pt>
                <c:pt idx="432">
                  <c:v>155.43249100255474</c:v>
                </c:pt>
                <c:pt idx="433">
                  <c:v>154.57228921314646</c:v>
                </c:pt>
                <c:pt idx="434">
                  <c:v>82.417186269567551</c:v>
                </c:pt>
                <c:pt idx="435">
                  <c:v>69.628644595081312</c:v>
                </c:pt>
                <c:pt idx="436">
                  <c:v>80.300362067354001</c:v>
                </c:pt>
                <c:pt idx="437">
                  <c:v>76.93190832495003</c:v>
                </c:pt>
                <c:pt idx="438">
                  <c:v>45.663827973410044</c:v>
                </c:pt>
                <c:pt idx="439">
                  <c:v>24.190601174530279</c:v>
                </c:pt>
                <c:pt idx="440">
                  <c:v>42.207599807161294</c:v>
                </c:pt>
                <c:pt idx="441">
                  <c:v>66.694438659817422</c:v>
                </c:pt>
                <c:pt idx="442">
                  <c:v>67.467413258934513</c:v>
                </c:pt>
                <c:pt idx="443">
                  <c:v>66.499791144200032</c:v>
                </c:pt>
                <c:pt idx="444">
                  <c:v>64.893074446439272</c:v>
                </c:pt>
                <c:pt idx="445">
                  <c:v>68.556546004010443</c:v>
                </c:pt>
                <c:pt idx="446">
                  <c:v>60.369234254249442</c:v>
                </c:pt>
                <c:pt idx="447">
                  <c:v>27.487370837451081</c:v>
                </c:pt>
                <c:pt idx="448">
                  <c:v>48.419463487779822</c:v>
                </c:pt>
                <c:pt idx="449">
                  <c:v>61.734197258173779</c:v>
                </c:pt>
                <c:pt idx="450">
                  <c:v>65.799921197746357</c:v>
                </c:pt>
                <c:pt idx="451">
                  <c:v>50.479185296002441</c:v>
                </c:pt>
                <c:pt idx="452">
                  <c:v>69.708387294924989</c:v>
                </c:pt>
                <c:pt idx="453">
                  <c:v>85.027228754262183</c:v>
                </c:pt>
                <c:pt idx="454">
                  <c:v>82.192186706253025</c:v>
                </c:pt>
                <c:pt idx="455">
                  <c:v>59.129487536222527</c:v>
                </c:pt>
                <c:pt idx="456">
                  <c:v>37.76143437325873</c:v>
                </c:pt>
                <c:pt idx="457">
                  <c:v>39.346513799168378</c:v>
                </c:pt>
                <c:pt idx="458">
                  <c:v>31.914236925211263</c:v>
                </c:pt>
                <c:pt idx="459">
                  <c:v>13.743685418725521</c:v>
                </c:pt>
                <c:pt idx="460">
                  <c:v>3.3333333333333144</c:v>
                </c:pt>
                <c:pt idx="461">
                  <c:v>4.714045207910317</c:v>
                </c:pt>
                <c:pt idx="462">
                  <c:v>4.714045207910317</c:v>
                </c:pt>
                <c:pt idx="463">
                  <c:v>4.3033148291193575</c:v>
                </c:pt>
                <c:pt idx="464">
                  <c:v>4.3033148291193575</c:v>
                </c:pt>
                <c:pt idx="465">
                  <c:v>4.3033148291193575</c:v>
                </c:pt>
                <c:pt idx="466">
                  <c:v>7.2008229982309588</c:v>
                </c:pt>
                <c:pt idx="467">
                  <c:v>8.3887049280786083</c:v>
                </c:pt>
                <c:pt idx="468">
                  <c:v>19.148542155126762</c:v>
                </c:pt>
                <c:pt idx="469">
                  <c:v>20.637972912229682</c:v>
                </c:pt>
                <c:pt idx="470">
                  <c:v>22.026919557332238</c:v>
                </c:pt>
                <c:pt idx="471">
                  <c:v>13.608276348795449</c:v>
                </c:pt>
                <c:pt idx="472">
                  <c:v>12.322818340454909</c:v>
                </c:pt>
                <c:pt idx="473">
                  <c:v>20.727509006864022</c:v>
                </c:pt>
                <c:pt idx="474">
                  <c:v>25.819888974716111</c:v>
                </c:pt>
                <c:pt idx="475">
                  <c:v>25.819888974716111</c:v>
                </c:pt>
                <c:pt idx="476">
                  <c:v>18.155705153742439</c:v>
                </c:pt>
                <c:pt idx="477">
                  <c:v>9.8130676292531529</c:v>
                </c:pt>
                <c:pt idx="478">
                  <c:v>6.085806194501842</c:v>
                </c:pt>
                <c:pt idx="479">
                  <c:v>1.9245008972987416</c:v>
                </c:pt>
                <c:pt idx="480">
                  <c:v>11.547005383792516</c:v>
                </c:pt>
                <c:pt idx="481">
                  <c:v>15.030832509409654</c:v>
                </c:pt>
                <c:pt idx="482">
                  <c:v>18.954135676924427</c:v>
                </c:pt>
                <c:pt idx="483">
                  <c:v>15.153535218873179</c:v>
                </c:pt>
                <c:pt idx="484">
                  <c:v>11.706281947614151</c:v>
                </c:pt>
                <c:pt idx="485">
                  <c:v>4.3033148291193575</c:v>
                </c:pt>
                <c:pt idx="486">
                  <c:v>6.9388866648871153</c:v>
                </c:pt>
                <c:pt idx="487">
                  <c:v>15.153535218873166</c:v>
                </c:pt>
                <c:pt idx="488">
                  <c:v>14.65656217585879</c:v>
                </c:pt>
                <c:pt idx="489">
                  <c:v>20.457725155024409</c:v>
                </c:pt>
                <c:pt idx="490">
                  <c:v>29.376231258671741</c:v>
                </c:pt>
                <c:pt idx="491">
                  <c:v>29.627314724385297</c:v>
                </c:pt>
                <c:pt idx="492">
                  <c:v>38.393672318157762</c:v>
                </c:pt>
                <c:pt idx="493">
                  <c:v>30.671497204093917</c:v>
                </c:pt>
                <c:pt idx="494">
                  <c:v>36.004114991154779</c:v>
                </c:pt>
                <c:pt idx="495">
                  <c:v>23.570226039551585</c:v>
                </c:pt>
                <c:pt idx="496">
                  <c:v>28.867513459481277</c:v>
                </c:pt>
                <c:pt idx="497">
                  <c:v>21.602468994692863</c:v>
                </c:pt>
                <c:pt idx="498">
                  <c:v>30.123203803835455</c:v>
                </c:pt>
                <c:pt idx="499">
                  <c:v>31.387659759612305</c:v>
                </c:pt>
                <c:pt idx="500">
                  <c:v>31.387659759612305</c:v>
                </c:pt>
                <c:pt idx="501">
                  <c:v>31.387659759612305</c:v>
                </c:pt>
                <c:pt idx="502">
                  <c:v>23.882428066894086</c:v>
                </c:pt>
                <c:pt idx="503">
                  <c:v>29.214405376140743</c:v>
                </c:pt>
                <c:pt idx="504">
                  <c:v>18.861090656182643</c:v>
                </c:pt>
                <c:pt idx="505">
                  <c:v>18.039052286841649</c:v>
                </c:pt>
                <c:pt idx="506">
                  <c:v>61.89656844434257</c:v>
                </c:pt>
                <c:pt idx="507">
                  <c:v>92.71241876141832</c:v>
                </c:pt>
                <c:pt idx="508">
                  <c:v>142.15276081528424</c:v>
                </c:pt>
                <c:pt idx="509">
                  <c:v>128.48115584554574</c:v>
                </c:pt>
                <c:pt idx="510">
                  <c:v>113.03883305208781</c:v>
                </c:pt>
                <c:pt idx="511">
                  <c:v>39.157800414902447</c:v>
                </c:pt>
                <c:pt idx="512">
                  <c:v>48.87626099538393</c:v>
                </c:pt>
                <c:pt idx="513">
                  <c:v>63.391785891537381</c:v>
                </c:pt>
                <c:pt idx="514">
                  <c:v>66.136783064147238</c:v>
                </c:pt>
                <c:pt idx="515">
                  <c:v>58.657827616957825</c:v>
                </c:pt>
                <c:pt idx="516">
                  <c:v>33.333333333333336</c:v>
                </c:pt>
                <c:pt idx="517">
                  <c:v>59.16079783099616</c:v>
                </c:pt>
                <c:pt idx="518">
                  <c:v>73.786478737262186</c:v>
                </c:pt>
                <c:pt idx="519">
                  <c:v>71.258527754773155</c:v>
                </c:pt>
                <c:pt idx="520">
                  <c:v>47.570610285794764</c:v>
                </c:pt>
                <c:pt idx="521">
                  <c:v>17.427096823731244</c:v>
                </c:pt>
                <c:pt idx="522">
                  <c:v>18.95413567692442</c:v>
                </c:pt>
                <c:pt idx="523">
                  <c:v>37.367048268444961</c:v>
                </c:pt>
                <c:pt idx="524">
                  <c:v>41.186117761890294</c:v>
                </c:pt>
                <c:pt idx="525">
                  <c:v>40.642980351493058</c:v>
                </c:pt>
                <c:pt idx="526">
                  <c:v>27.621784210346796</c:v>
                </c:pt>
                <c:pt idx="527">
                  <c:v>32.998316455372219</c:v>
                </c:pt>
                <c:pt idx="528">
                  <c:v>34.747768380248644</c:v>
                </c:pt>
                <c:pt idx="529">
                  <c:v>29.186501192363767</c:v>
                </c:pt>
                <c:pt idx="530">
                  <c:v>17.847087115787801</c:v>
                </c:pt>
                <c:pt idx="531">
                  <c:v>14.142135623730967</c:v>
                </c:pt>
                <c:pt idx="532">
                  <c:v>30.671497204093917</c:v>
                </c:pt>
                <c:pt idx="533">
                  <c:v>29.186501192363771</c:v>
                </c:pt>
                <c:pt idx="534">
                  <c:v>31.150768375280414</c:v>
                </c:pt>
                <c:pt idx="535">
                  <c:v>27.621784210346775</c:v>
                </c:pt>
                <c:pt idx="536">
                  <c:v>42.774170122044794</c:v>
                </c:pt>
                <c:pt idx="537">
                  <c:v>42.295258468165073</c:v>
                </c:pt>
                <c:pt idx="538">
                  <c:v>39.157800414902447</c:v>
                </c:pt>
                <c:pt idx="539">
                  <c:v>21.602468994692863</c:v>
                </c:pt>
                <c:pt idx="540">
                  <c:v>19.720265943665382</c:v>
                </c:pt>
                <c:pt idx="541">
                  <c:v>15.986105077709077</c:v>
                </c:pt>
                <c:pt idx="542">
                  <c:v>69.201798306755663</c:v>
                </c:pt>
                <c:pt idx="543">
                  <c:v>86.452727395230724</c:v>
                </c:pt>
                <c:pt idx="544">
                  <c:v>103.905227473387</c:v>
                </c:pt>
                <c:pt idx="545">
                  <c:v>79.115480528523989</c:v>
                </c:pt>
                <c:pt idx="546">
                  <c:v>59.659527816261317</c:v>
                </c:pt>
                <c:pt idx="547">
                  <c:v>1.9245008972987416</c:v>
                </c:pt>
                <c:pt idx="548">
                  <c:v>1.9245008972987416</c:v>
                </c:pt>
                <c:pt idx="549">
                  <c:v>4.3033148291193575</c:v>
                </c:pt>
                <c:pt idx="550">
                  <c:v>4.3033148291193575</c:v>
                </c:pt>
                <c:pt idx="551">
                  <c:v>8.8191710368819614</c:v>
                </c:pt>
                <c:pt idx="552">
                  <c:v>24.419178862039896</c:v>
                </c:pt>
                <c:pt idx="553">
                  <c:v>25.018511664883778</c:v>
                </c:pt>
                <c:pt idx="554">
                  <c:v>23.882428066894086</c:v>
                </c:pt>
                <c:pt idx="555">
                  <c:v>16.555182695279274</c:v>
                </c:pt>
                <c:pt idx="556">
                  <c:v>18.257418583505551</c:v>
                </c:pt>
                <c:pt idx="557">
                  <c:v>18.559214542766757</c:v>
                </c:pt>
                <c:pt idx="558">
                  <c:v>16.996731711975947</c:v>
                </c:pt>
                <c:pt idx="559">
                  <c:v>19.436506316150986</c:v>
                </c:pt>
                <c:pt idx="560">
                  <c:v>23.333333333333314</c:v>
                </c:pt>
                <c:pt idx="561">
                  <c:v>24.494897427831773</c:v>
                </c:pt>
                <c:pt idx="562">
                  <c:v>32.317865716108855</c:v>
                </c:pt>
                <c:pt idx="563">
                  <c:v>41.186117761890308</c:v>
                </c:pt>
                <c:pt idx="564">
                  <c:v>39.90729999126215</c:v>
                </c:pt>
                <c:pt idx="565">
                  <c:v>32.546263368615136</c:v>
                </c:pt>
                <c:pt idx="566">
                  <c:v>15.515822270854388</c:v>
                </c:pt>
                <c:pt idx="567">
                  <c:v>10.54092553389461</c:v>
                </c:pt>
                <c:pt idx="568">
                  <c:v>7.2008229982309588</c:v>
                </c:pt>
                <c:pt idx="569">
                  <c:v>8.3887049280786083</c:v>
                </c:pt>
                <c:pt idx="570">
                  <c:v>12.619796324000616</c:v>
                </c:pt>
                <c:pt idx="571">
                  <c:v>19.051586888313622</c:v>
                </c:pt>
                <c:pt idx="572">
                  <c:v>20.548046676563271</c:v>
                </c:pt>
                <c:pt idx="573">
                  <c:v>27.888667551135871</c:v>
                </c:pt>
                <c:pt idx="574">
                  <c:v>43.333333333333329</c:v>
                </c:pt>
                <c:pt idx="575">
                  <c:v>44.347115652166899</c:v>
                </c:pt>
                <c:pt idx="576">
                  <c:v>49.665548085837777</c:v>
                </c:pt>
                <c:pt idx="577">
                  <c:v>36.209268304000702</c:v>
                </c:pt>
                <c:pt idx="578">
                  <c:v>36.968455021364719</c:v>
                </c:pt>
                <c:pt idx="579">
                  <c:v>23.49152723540664</c:v>
                </c:pt>
                <c:pt idx="580">
                  <c:v>21.516574145596774</c:v>
                </c:pt>
                <c:pt idx="581">
                  <c:v>16.101529717988271</c:v>
                </c:pt>
                <c:pt idx="582">
                  <c:v>11.863420280034802</c:v>
                </c:pt>
                <c:pt idx="583">
                  <c:v>7.2008229982309579</c:v>
                </c:pt>
                <c:pt idx="584">
                  <c:v>5.7735026918962689</c:v>
                </c:pt>
                <c:pt idx="585">
                  <c:v>10.54092553389461</c:v>
                </c:pt>
                <c:pt idx="586">
                  <c:v>10.54092553389461</c:v>
                </c:pt>
                <c:pt idx="587">
                  <c:v>13.743685418725548</c:v>
                </c:pt>
                <c:pt idx="588">
                  <c:v>39.721250959376633</c:v>
                </c:pt>
                <c:pt idx="589">
                  <c:v>40.092485672597157</c:v>
                </c:pt>
                <c:pt idx="590">
                  <c:v>53.40273262532407</c:v>
                </c:pt>
                <c:pt idx="591">
                  <c:v>38.777618592478092</c:v>
                </c:pt>
                <c:pt idx="592">
                  <c:v>46.864659353251426</c:v>
                </c:pt>
                <c:pt idx="593">
                  <c:v>32.260513646573287</c:v>
                </c:pt>
                <c:pt idx="594">
                  <c:v>33.829638550307408</c:v>
                </c:pt>
                <c:pt idx="595">
                  <c:v>28.087165910587856</c:v>
                </c:pt>
                <c:pt idx="596">
                  <c:v>25.312857221987816</c:v>
                </c:pt>
                <c:pt idx="597">
                  <c:v>32.087842395985874</c:v>
                </c:pt>
                <c:pt idx="598">
                  <c:v>28.995529668221963</c:v>
                </c:pt>
                <c:pt idx="599">
                  <c:v>34.318767136623322</c:v>
                </c:pt>
                <c:pt idx="600">
                  <c:v>41.855129337416351</c:v>
                </c:pt>
                <c:pt idx="601">
                  <c:v>44.053839114664456</c:v>
                </c:pt>
                <c:pt idx="602">
                  <c:v>63.82847385042254</c:v>
                </c:pt>
                <c:pt idx="603">
                  <c:v>55.277079839256672</c:v>
                </c:pt>
                <c:pt idx="604">
                  <c:v>61.282587702834128</c:v>
                </c:pt>
                <c:pt idx="605">
                  <c:v>37.859388972001824</c:v>
                </c:pt>
                <c:pt idx="606">
                  <c:v>42.251451870736766</c:v>
                </c:pt>
                <c:pt idx="607">
                  <c:v>29.122983160180343</c:v>
                </c:pt>
                <c:pt idx="608">
                  <c:v>26.105200276601625</c:v>
                </c:pt>
                <c:pt idx="609">
                  <c:v>15.515822270854388</c:v>
                </c:pt>
                <c:pt idx="610">
                  <c:v>12.909944487358061</c:v>
                </c:pt>
                <c:pt idx="611">
                  <c:v>15.634719199411439</c:v>
                </c:pt>
                <c:pt idx="612">
                  <c:v>16.887426837300737</c:v>
                </c:pt>
                <c:pt idx="613">
                  <c:v>16.887426837300737</c:v>
                </c:pt>
                <c:pt idx="614">
                  <c:v>13.877773329774211</c:v>
                </c:pt>
                <c:pt idx="615">
                  <c:v>7.6980035891949994</c:v>
                </c:pt>
                <c:pt idx="616">
                  <c:v>3.8490017945975161</c:v>
                </c:pt>
                <c:pt idx="617">
                  <c:v>6.9388866648871153</c:v>
                </c:pt>
                <c:pt idx="618">
                  <c:v>16.887426837300751</c:v>
                </c:pt>
                <c:pt idx="619">
                  <c:v>19.051586888313622</c:v>
                </c:pt>
                <c:pt idx="620">
                  <c:v>18.155705153742449</c:v>
                </c:pt>
                <c:pt idx="621">
                  <c:v>15.030832509409654</c:v>
                </c:pt>
                <c:pt idx="622">
                  <c:v>12.171612389003695</c:v>
                </c:pt>
                <c:pt idx="623">
                  <c:v>14.401645996461909</c:v>
                </c:pt>
                <c:pt idx="624">
                  <c:v>17.638342073763944</c:v>
                </c:pt>
                <c:pt idx="625">
                  <c:v>19.720265943665396</c:v>
                </c:pt>
                <c:pt idx="626">
                  <c:v>34.102242784939577</c:v>
                </c:pt>
                <c:pt idx="627">
                  <c:v>31.914236925211274</c:v>
                </c:pt>
                <c:pt idx="628">
                  <c:v>32.546263368615136</c:v>
                </c:pt>
                <c:pt idx="629">
                  <c:v>16.101529717988271</c:v>
                </c:pt>
                <c:pt idx="630">
                  <c:v>15.030832509409642</c:v>
                </c:pt>
                <c:pt idx="631">
                  <c:v>12.322818340454894</c:v>
                </c:pt>
                <c:pt idx="632">
                  <c:v>11.055415967851316</c:v>
                </c:pt>
                <c:pt idx="633">
                  <c:v>8.1649658092772448</c:v>
                </c:pt>
                <c:pt idx="634">
                  <c:v>2.7216552697590712</c:v>
                </c:pt>
                <c:pt idx="635">
                  <c:v>11.706281947614151</c:v>
                </c:pt>
                <c:pt idx="636">
                  <c:v>24.113927126900794</c:v>
                </c:pt>
                <c:pt idx="637">
                  <c:v>24.795459560468231</c:v>
                </c:pt>
                <c:pt idx="638">
                  <c:v>24.795459560468231</c:v>
                </c:pt>
                <c:pt idx="639">
                  <c:v>23.174059571793574</c:v>
                </c:pt>
                <c:pt idx="640">
                  <c:v>49.628247631393997</c:v>
                </c:pt>
                <c:pt idx="641">
                  <c:v>56.240225488194518</c:v>
                </c:pt>
                <c:pt idx="642">
                  <c:v>60.215661799285463</c:v>
                </c:pt>
                <c:pt idx="643">
                  <c:v>51.135259995572667</c:v>
                </c:pt>
                <c:pt idx="644">
                  <c:v>42.382735828356992</c:v>
                </c:pt>
                <c:pt idx="645">
                  <c:v>31.091263510296042</c:v>
                </c:pt>
                <c:pt idx="646">
                  <c:v>17.847087115787787</c:v>
                </c:pt>
                <c:pt idx="647">
                  <c:v>18.358568490953676</c:v>
                </c:pt>
                <c:pt idx="648">
                  <c:v>19.148542155126762</c:v>
                </c:pt>
                <c:pt idx="649">
                  <c:v>28.153021020710959</c:v>
                </c:pt>
                <c:pt idx="650">
                  <c:v>28.609762643519414</c:v>
                </c:pt>
                <c:pt idx="651">
                  <c:v>47.609522856952346</c:v>
                </c:pt>
                <c:pt idx="652">
                  <c:v>39.674602380793623</c:v>
                </c:pt>
                <c:pt idx="653">
                  <c:v>50.844716393989124</c:v>
                </c:pt>
                <c:pt idx="654">
                  <c:v>34.587516480607526</c:v>
                </c:pt>
                <c:pt idx="655">
                  <c:v>72.085340370260425</c:v>
                </c:pt>
                <c:pt idx="656">
                  <c:v>65.263000691504061</c:v>
                </c:pt>
                <c:pt idx="657">
                  <c:v>82.865352631040352</c:v>
                </c:pt>
                <c:pt idx="658">
                  <c:v>58.022983951764033</c:v>
                </c:pt>
                <c:pt idx="659">
                  <c:v>64.664375675339826</c:v>
                </c:pt>
                <c:pt idx="660">
                  <c:v>42.207599807161287</c:v>
                </c:pt>
                <c:pt idx="661">
                  <c:v>35.53819020382106</c:v>
                </c:pt>
                <c:pt idx="662">
                  <c:v>18.658728470829629</c:v>
                </c:pt>
                <c:pt idx="663">
                  <c:v>16.887426837300751</c:v>
                </c:pt>
                <c:pt idx="664">
                  <c:v>19.051586888313622</c:v>
                </c:pt>
                <c:pt idx="665">
                  <c:v>18.559214542766757</c:v>
                </c:pt>
                <c:pt idx="666">
                  <c:v>10.54092553389461</c:v>
                </c:pt>
                <c:pt idx="667">
                  <c:v>12.322818340454909</c:v>
                </c:pt>
                <c:pt idx="668">
                  <c:v>13.052600138300811</c:v>
                </c:pt>
                <c:pt idx="669">
                  <c:v>16.101529717988271</c:v>
                </c:pt>
                <c:pt idx="670">
                  <c:v>11.385500851066228</c:v>
                </c:pt>
                <c:pt idx="671">
                  <c:v>9.8130676292531724</c:v>
                </c:pt>
                <c:pt idx="672">
                  <c:v>15.515822270854388</c:v>
                </c:pt>
                <c:pt idx="673">
                  <c:v>15.869840952317459</c:v>
                </c:pt>
                <c:pt idx="674">
                  <c:v>18.559214542766757</c:v>
                </c:pt>
                <c:pt idx="675">
                  <c:v>15.515822270854388</c:v>
                </c:pt>
                <c:pt idx="676">
                  <c:v>18.954135676924427</c:v>
                </c:pt>
                <c:pt idx="677">
                  <c:v>28.284271247461902</c:v>
                </c:pt>
                <c:pt idx="678">
                  <c:v>25.891511550513428</c:v>
                </c:pt>
                <c:pt idx="679">
                  <c:v>27.822186723442037</c:v>
                </c:pt>
                <c:pt idx="680">
                  <c:v>15.515822270854388</c:v>
                </c:pt>
                <c:pt idx="681">
                  <c:v>26.176042198643898</c:v>
                </c:pt>
                <c:pt idx="682">
                  <c:v>21.942686286812787</c:v>
                </c:pt>
                <c:pt idx="683">
                  <c:v>67.192371701070456</c:v>
                </c:pt>
                <c:pt idx="684">
                  <c:v>65.602619640557833</c:v>
                </c:pt>
                <c:pt idx="685">
                  <c:v>68.122982470974804</c:v>
                </c:pt>
                <c:pt idx="686">
                  <c:v>24.720661623652209</c:v>
                </c:pt>
                <c:pt idx="687">
                  <c:v>21.602468994692863</c:v>
                </c:pt>
                <c:pt idx="688">
                  <c:v>10.54092553389461</c:v>
                </c:pt>
                <c:pt idx="689">
                  <c:v>12.909944487358061</c:v>
                </c:pt>
                <c:pt idx="690">
                  <c:v>14.401645996461909</c:v>
                </c:pt>
                <c:pt idx="691">
                  <c:v>15.869840952317434</c:v>
                </c:pt>
                <c:pt idx="692">
                  <c:v>18.053418676968796</c:v>
                </c:pt>
                <c:pt idx="693">
                  <c:v>15.030832509409642</c:v>
                </c:pt>
                <c:pt idx="694">
                  <c:v>13.052600138300811</c:v>
                </c:pt>
                <c:pt idx="695">
                  <c:v>6.3828473850422478</c:v>
                </c:pt>
                <c:pt idx="696">
                  <c:v>8.1649658092772448</c:v>
                </c:pt>
                <c:pt idx="697">
                  <c:v>8.8191710368819614</c:v>
                </c:pt>
                <c:pt idx="698">
                  <c:v>14.401645996461909</c:v>
                </c:pt>
                <c:pt idx="699">
                  <c:v>13.471506281091271</c:v>
                </c:pt>
                <c:pt idx="700">
                  <c:v>12.909944487358056</c:v>
                </c:pt>
                <c:pt idx="701">
                  <c:v>12.909944487358056</c:v>
                </c:pt>
                <c:pt idx="702">
                  <c:v>15.030832509409654</c:v>
                </c:pt>
                <c:pt idx="703">
                  <c:v>15.153535218873179</c:v>
                </c:pt>
                <c:pt idx="704">
                  <c:v>23.33333333333335</c:v>
                </c:pt>
                <c:pt idx="705">
                  <c:v>21.343747458109508</c:v>
                </c:pt>
                <c:pt idx="706">
                  <c:v>37.416573867739416</c:v>
                </c:pt>
                <c:pt idx="707">
                  <c:v>33.665016461206918</c:v>
                </c:pt>
                <c:pt idx="708">
                  <c:v>38.729833462074168</c:v>
                </c:pt>
                <c:pt idx="709">
                  <c:v>23.570226039551592</c:v>
                </c:pt>
                <c:pt idx="710">
                  <c:v>19.436506316151007</c:v>
                </c:pt>
                <c:pt idx="711">
                  <c:v>10.000000000000009</c:v>
                </c:pt>
                <c:pt idx="712">
                  <c:v>25.092421756969369</c:v>
                </c:pt>
                <c:pt idx="713">
                  <c:v>25.092421756969369</c:v>
                </c:pt>
                <c:pt idx="714">
                  <c:v>32.716515254078793</c:v>
                </c:pt>
                <c:pt idx="715">
                  <c:v>28.931592369536748</c:v>
                </c:pt>
                <c:pt idx="716">
                  <c:v>39.487456986481924</c:v>
                </c:pt>
                <c:pt idx="717">
                  <c:v>33.44425987398315</c:v>
                </c:pt>
                <c:pt idx="718">
                  <c:v>32.489314482696564</c:v>
                </c:pt>
                <c:pt idx="719">
                  <c:v>23.804761428476183</c:v>
                </c:pt>
                <c:pt idx="720">
                  <c:v>22.525705480792563</c:v>
                </c:pt>
                <c:pt idx="721">
                  <c:v>18.155705153742439</c:v>
                </c:pt>
                <c:pt idx="722">
                  <c:v>19.81394944458556</c:v>
                </c:pt>
                <c:pt idx="723">
                  <c:v>20.457725155024402</c:v>
                </c:pt>
                <c:pt idx="724">
                  <c:v>18.95413567692442</c:v>
                </c:pt>
                <c:pt idx="725">
                  <c:v>8.606629658238699</c:v>
                </c:pt>
                <c:pt idx="726">
                  <c:v>8.606629658238699</c:v>
                </c:pt>
                <c:pt idx="727">
                  <c:v>9.4280904158206322</c:v>
                </c:pt>
                <c:pt idx="728">
                  <c:v>14.401645996461909</c:v>
                </c:pt>
                <c:pt idx="729">
                  <c:v>16.777409856157224</c:v>
                </c:pt>
                <c:pt idx="730">
                  <c:v>18.053418676968796</c:v>
                </c:pt>
                <c:pt idx="731">
                  <c:v>15.030832509409642</c:v>
                </c:pt>
                <c:pt idx="732">
                  <c:v>15.030832509409642</c:v>
                </c:pt>
                <c:pt idx="733">
                  <c:v>16.101529717988271</c:v>
                </c:pt>
                <c:pt idx="734">
                  <c:v>21.516574145596774</c:v>
                </c:pt>
                <c:pt idx="735">
                  <c:v>21.516574145596774</c:v>
                </c:pt>
                <c:pt idx="736">
                  <c:v>19.245008972987534</c:v>
                </c:pt>
                <c:pt idx="737">
                  <c:v>12.171612389003695</c:v>
                </c:pt>
                <c:pt idx="738">
                  <c:v>8.606629658238699</c:v>
                </c:pt>
                <c:pt idx="739">
                  <c:v>9.4280904158206322</c:v>
                </c:pt>
                <c:pt idx="740">
                  <c:v>9.4280904158206322</c:v>
                </c:pt>
                <c:pt idx="741">
                  <c:v>19.999999999999993</c:v>
                </c:pt>
                <c:pt idx="742">
                  <c:v>19.999999999999996</c:v>
                </c:pt>
                <c:pt idx="743">
                  <c:v>21.081851067789188</c:v>
                </c:pt>
                <c:pt idx="744">
                  <c:v>17.638342073763944</c:v>
                </c:pt>
                <c:pt idx="745">
                  <c:v>17.638342073763944</c:v>
                </c:pt>
                <c:pt idx="746">
                  <c:v>15.986105077709077</c:v>
                </c:pt>
                <c:pt idx="747">
                  <c:v>15.986105077709077</c:v>
                </c:pt>
                <c:pt idx="748">
                  <c:v>15.515822270854388</c:v>
                </c:pt>
                <c:pt idx="749">
                  <c:v>17.213259316477412</c:v>
                </c:pt>
                <c:pt idx="750">
                  <c:v>12.322818340454909</c:v>
                </c:pt>
                <c:pt idx="751">
                  <c:v>13.608276348795435</c:v>
                </c:pt>
                <c:pt idx="752">
                  <c:v>11.863420280034802</c:v>
                </c:pt>
                <c:pt idx="753">
                  <c:v>7.2008229982309579</c:v>
                </c:pt>
                <c:pt idx="754">
                  <c:v>4.3033148291193575</c:v>
                </c:pt>
                <c:pt idx="755">
                  <c:v>1.9245008972987416</c:v>
                </c:pt>
                <c:pt idx="756">
                  <c:v>15.396007178390031</c:v>
                </c:pt>
                <c:pt idx="757">
                  <c:v>15.869840952317459</c:v>
                </c:pt>
                <c:pt idx="758">
                  <c:v>20.816659994661332</c:v>
                </c:pt>
                <c:pt idx="759">
                  <c:v>14.529663145135574</c:v>
                </c:pt>
                <c:pt idx="760">
                  <c:v>18.155705153742428</c:v>
                </c:pt>
                <c:pt idx="761">
                  <c:v>15.515822270854388</c:v>
                </c:pt>
                <c:pt idx="762">
                  <c:v>15.515822270854388</c:v>
                </c:pt>
                <c:pt idx="763">
                  <c:v>10.54092553389461</c:v>
                </c:pt>
                <c:pt idx="764">
                  <c:v>12.322818340454909</c:v>
                </c:pt>
                <c:pt idx="765">
                  <c:v>11.863420280034786</c:v>
                </c:pt>
                <c:pt idx="766">
                  <c:v>13.052600138300811</c:v>
                </c:pt>
                <c:pt idx="767">
                  <c:v>6.3828473850422478</c:v>
                </c:pt>
                <c:pt idx="768">
                  <c:v>7.2008229982309588</c:v>
                </c:pt>
                <c:pt idx="769">
                  <c:v>4.714045207910317</c:v>
                </c:pt>
                <c:pt idx="770">
                  <c:v>10.54092553389461</c:v>
                </c:pt>
                <c:pt idx="771">
                  <c:v>9.8130676292531724</c:v>
                </c:pt>
                <c:pt idx="772">
                  <c:v>16.555182695279264</c:v>
                </c:pt>
                <c:pt idx="773">
                  <c:v>28.414915227876477</c:v>
                </c:pt>
                <c:pt idx="774">
                  <c:v>30.6714972040939</c:v>
                </c:pt>
                <c:pt idx="775">
                  <c:v>32.546263368615129</c:v>
                </c:pt>
                <c:pt idx="776">
                  <c:v>40.414518843273804</c:v>
                </c:pt>
                <c:pt idx="777">
                  <c:v>39.157800414902432</c:v>
                </c:pt>
                <c:pt idx="778">
                  <c:v>40.046269535422439</c:v>
                </c:pt>
                <c:pt idx="779">
                  <c:v>21.516574145596749</c:v>
                </c:pt>
                <c:pt idx="780">
                  <c:v>25.819888974716111</c:v>
                </c:pt>
                <c:pt idx="781">
                  <c:v>20.727509006864036</c:v>
                </c:pt>
                <c:pt idx="782">
                  <c:v>25.891511550513439</c:v>
                </c:pt>
                <c:pt idx="783">
                  <c:v>37.16828596372828</c:v>
                </c:pt>
                <c:pt idx="784">
                  <c:v>36.616126785075728</c:v>
                </c:pt>
                <c:pt idx="785">
                  <c:v>39.674602380793608</c:v>
                </c:pt>
                <c:pt idx="786">
                  <c:v>25.092421756969369</c:v>
                </c:pt>
                <c:pt idx="787">
                  <c:v>23.49152723540664</c:v>
                </c:pt>
                <c:pt idx="788">
                  <c:v>8.8191710368819614</c:v>
                </c:pt>
                <c:pt idx="789">
                  <c:v>21.081851067789199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1744"/>
        <c:axId val="183342976"/>
      </c:scatterChart>
      <c:valAx>
        <c:axId val="183311744"/>
        <c:scaling>
          <c:orientation val="minMax"/>
          <c:max val="80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Observation</a:t>
                </a:r>
              </a:p>
            </c:rich>
          </c:tx>
          <c:layout>
            <c:manualLayout>
              <c:xMode val="edge"/>
              <c:yMode val="edge"/>
              <c:x val="0.46374875466447663"/>
              <c:y val="0.848003864600945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42976"/>
        <c:crosses val="autoZero"/>
        <c:crossBetween val="midCat"/>
      </c:valAx>
      <c:valAx>
        <c:axId val="183342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Standard error of CN (ppm)</a:t>
                </a:r>
              </a:p>
            </c:rich>
          </c:tx>
          <c:layout>
            <c:manualLayout>
              <c:xMode val="edge"/>
              <c:yMode val="edge"/>
              <c:x val="3.009578938825512E-2"/>
              <c:y val="6.1333612848496054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117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48140123754572"/>
          <c:y val="6.7183504915304601E-2"/>
          <c:w val="0.76203258300297083"/>
          <c:h val="0.700258839694136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'Ex.8.9'!$Y$1</c:f>
              <c:strCache>
                <c:ptCount val="1"/>
                <c:pt idx="0">
                  <c:v>Cusum SE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yVal>
            <c:numRef>
              <c:f>'Ex.8.9'!$Y$2:$Y$1115</c:f>
              <c:numCache>
                <c:formatCode>General</c:formatCode>
                <c:ptCount val="1114"/>
                <c:pt idx="3">
                  <c:v>55.861223907806576</c:v>
                </c:pt>
                <c:pt idx="4">
                  <c:v>103.00884675802438</c:v>
                </c:pt>
                <c:pt idx="5">
                  <c:v>110.15645927885963</c:v>
                </c:pt>
                <c:pt idx="6">
                  <c:v>117.30407179969488</c:v>
                </c:pt>
                <c:pt idx="7">
                  <c:v>132.27508303964765</c:v>
                </c:pt>
                <c:pt idx="8">
                  <c:v>145.19807918258147</c:v>
                </c:pt>
                <c:pt idx="9">
                  <c:v>141.86046560464229</c:v>
                </c:pt>
                <c:pt idx="10">
                  <c:v>114.32009177542288</c:v>
                </c:pt>
                <c:pt idx="11">
                  <c:v>133.01810338657123</c:v>
                </c:pt>
                <c:pt idx="12">
                  <c:v>152.71203478726733</c:v>
                </c:pt>
                <c:pt idx="13">
                  <c:v>172.40596618796343</c:v>
                </c:pt>
                <c:pt idx="14">
                  <c:v>151.05403326558394</c:v>
                </c:pt>
                <c:pt idx="15">
                  <c:v>128.5950517820678</c:v>
                </c:pt>
                <c:pt idx="16">
                  <c:v>115.09417892013015</c:v>
                </c:pt>
                <c:pt idx="17">
                  <c:v>148.44899496068058</c:v>
                </c:pt>
                <c:pt idx="18">
                  <c:v>196.66996763711927</c:v>
                </c:pt>
                <c:pt idx="19">
                  <c:v>242.02040513651775</c:v>
                </c:pt>
                <c:pt idx="20">
                  <c:v>252.41315674410203</c:v>
                </c:pt>
                <c:pt idx="21">
                  <c:v>231.25563029992486</c:v>
                </c:pt>
                <c:pt idx="22">
                  <c:v>230.10736211552342</c:v>
                </c:pt>
                <c:pt idx="23">
                  <c:v>233.9391247740889</c:v>
                </c:pt>
                <c:pt idx="24">
                  <c:v>241.32030891672929</c:v>
                </c:pt>
                <c:pt idx="25">
                  <c:v>251.56674327776909</c:v>
                </c:pt>
                <c:pt idx="26">
                  <c:v>257.20750385209925</c:v>
                </c:pt>
                <c:pt idx="27">
                  <c:v>272.74513246670233</c:v>
                </c:pt>
                <c:pt idx="28">
                  <c:v>273.62518162928876</c:v>
                </c:pt>
                <c:pt idx="29">
                  <c:v>275.17424236740123</c:v>
                </c:pt>
                <c:pt idx="30">
                  <c:v>255.32589892312171</c:v>
                </c:pt>
                <c:pt idx="31">
                  <c:v>237.21425738541581</c:v>
                </c:pt>
                <c:pt idx="32">
                  <c:v>221.70364834658011</c:v>
                </c:pt>
                <c:pt idx="33">
                  <c:v>201.58191544125947</c:v>
                </c:pt>
                <c:pt idx="34">
                  <c:v>180.4243889970823</c:v>
                </c:pt>
                <c:pt idx="35">
                  <c:v>157.96540751356622</c:v>
                </c:pt>
                <c:pt idx="36">
                  <c:v>148.51143530740637</c:v>
                </c:pt>
                <c:pt idx="37">
                  <c:v>161.29508810988153</c:v>
                </c:pt>
                <c:pt idx="38">
                  <c:v>172.84351679759112</c:v>
                </c:pt>
                <c:pt idx="39">
                  <c:v>178.84559482978659</c:v>
                </c:pt>
                <c:pt idx="40">
                  <c:v>152.28321164920823</c:v>
                </c:pt>
                <c:pt idx="41">
                  <c:v>126.11927867363526</c:v>
                </c:pt>
                <c:pt idx="42">
                  <c:v>111.19912042721104</c:v>
                </c:pt>
                <c:pt idx="43">
                  <c:v>146.46494548627135</c:v>
                </c:pt>
                <c:pt idx="44">
                  <c:v>190.02384772302827</c:v>
                </c:pt>
                <c:pt idx="45">
                  <c:v>235.4823146588484</c:v>
                </c:pt>
                <c:pt idx="46">
                  <c:v>277.77299068197027</c:v>
                </c:pt>
                <c:pt idx="47">
                  <c:v>313.52732692766563</c:v>
                </c:pt>
                <c:pt idx="48">
                  <c:v>343.19479830095634</c:v>
                </c:pt>
                <c:pt idx="49">
                  <c:v>321.94031658996602</c:v>
                </c:pt>
                <c:pt idx="50">
                  <c:v>290.4534190275441</c:v>
                </c:pt>
                <c:pt idx="51">
                  <c:v>254.86139563615052</c:v>
                </c:pt>
                <c:pt idx="52">
                  <c:v>218.85864186596598</c:v>
                </c:pt>
                <c:pt idx="53">
                  <c:v>182.85588809578144</c:v>
                </c:pt>
                <c:pt idx="54">
                  <c:v>167.86267671846531</c:v>
                </c:pt>
                <c:pt idx="55">
                  <c:v>152.86946534114918</c:v>
                </c:pt>
                <c:pt idx="56">
                  <c:v>137.6558184988146</c:v>
                </c:pt>
                <c:pt idx="57">
                  <c:v>110.9580262483061</c:v>
                </c:pt>
                <c:pt idx="58">
                  <c:v>84.794093272733122</c:v>
                </c:pt>
                <c:pt idx="59">
                  <c:v>61.484756385405163</c:v>
                </c:pt>
                <c:pt idx="60">
                  <c:v>33.042108066136052</c:v>
                </c:pt>
                <c:pt idx="61">
                  <c:v>20.155956531838953</c:v>
                </c:pt>
                <c:pt idx="62">
                  <c:v>6.1670418932617252</c:v>
                </c:pt>
                <c:pt idx="63">
                  <c:v>-4.2008187386922344</c:v>
                </c:pt>
                <c:pt idx="64">
                  <c:v>-27.951704642716873</c:v>
                </c:pt>
                <c:pt idx="65">
                  <c:v>-48.916778591432767</c:v>
                </c:pt>
                <c:pt idx="66">
                  <c:v>-69.881852540148657</c:v>
                </c:pt>
                <c:pt idx="67">
                  <c:v>-90.095541894980201</c:v>
                </c:pt>
                <c:pt idx="68">
                  <c:v>-112.97451367055287</c:v>
                </c:pt>
                <c:pt idx="69">
                  <c:v>-143.28058226985678</c:v>
                </c:pt>
                <c:pt idx="70">
                  <c:v>-175.19794594108208</c:v>
                </c:pt>
                <c:pt idx="71">
                  <c:v>-209.12116715534376</c:v>
                </c:pt>
                <c:pt idx="72">
                  <c:v>-224.26112097041187</c:v>
                </c:pt>
                <c:pt idx="73">
                  <c:v>-239.18127921683612</c:v>
                </c:pt>
                <c:pt idx="74">
                  <c:v>-254.17449059415225</c:v>
                </c:pt>
                <c:pt idx="75">
                  <c:v>-290.17724436433679</c:v>
                </c:pt>
                <c:pt idx="76">
                  <c:v>-324.39750676913883</c:v>
                </c:pt>
                <c:pt idx="77">
                  <c:v>-356.31487044036413</c:v>
                </c:pt>
                <c:pt idx="78">
                  <c:v>-388.23223411158943</c:v>
                </c:pt>
                <c:pt idx="79">
                  <c:v>-408.35396701691008</c:v>
                </c:pt>
                <c:pt idx="80">
                  <c:v>-429.22352930006298</c:v>
                </c:pt>
                <c:pt idx="81">
                  <c:v>-449.80933195570151</c:v>
                </c:pt>
                <c:pt idx="82">
                  <c:v>-481.29622951812343</c:v>
                </c:pt>
                <c:pt idx="83">
                  <c:v>-495.14478500678143</c:v>
                </c:pt>
                <c:pt idx="84">
                  <c:v>-501.78583714487843</c:v>
                </c:pt>
                <c:pt idx="85">
                  <c:v>-494.40465300223804</c:v>
                </c:pt>
                <c:pt idx="86">
                  <c:v>-478.76762882299033</c:v>
                </c:pt>
                <c:pt idx="87">
                  <c:v>-458.82728981462333</c:v>
                </c:pt>
                <c:pt idx="88">
                  <c:v>-448.91162783619603</c:v>
                </c:pt>
                <c:pt idx="89">
                  <c:v>-455.55267997429303</c:v>
                </c:pt>
                <c:pt idx="90">
                  <c:v>-479.19208190693024</c:v>
                </c:pt>
                <c:pt idx="91">
                  <c:v>-502.83148383956745</c:v>
                </c:pt>
                <c:pt idx="92">
                  <c:v>-527.50283323945996</c:v>
                </c:pt>
                <c:pt idx="93">
                  <c:v>-555.48608349830897</c:v>
                </c:pt>
                <c:pt idx="94">
                  <c:v>-584.90553101857654</c:v>
                </c:pt>
                <c:pt idx="95">
                  <c:v>-607.998340301403</c:v>
                </c:pt>
                <c:pt idx="96">
                  <c:v>-593.56597362624643</c:v>
                </c:pt>
                <c:pt idx="97">
                  <c:v>-531.71022432357177</c:v>
                </c:pt>
                <c:pt idx="98">
                  <c:v>-460.14665980103683</c:v>
                </c:pt>
                <c:pt idx="99">
                  <c:v>-376.16214891762951</c:v>
                </c:pt>
                <c:pt idx="100">
                  <c:v>-293.51083254751188</c:v>
                </c:pt>
                <c:pt idx="101">
                  <c:v>-216.02864165515814</c:v>
                </c:pt>
                <c:pt idx="102">
                  <c:v>-159.8406114135945</c:v>
                </c:pt>
                <c:pt idx="103">
                  <c:v>-153.83853338139906</c:v>
                </c:pt>
                <c:pt idx="104">
                  <c:v>-122.6784742878763</c:v>
                </c:pt>
                <c:pt idx="105">
                  <c:v>-99.417721818789971</c:v>
                </c:pt>
                <c:pt idx="106">
                  <c:v>-63.371779117607318</c:v>
                </c:pt>
                <c:pt idx="107">
                  <c:v>-59.205634169823462</c:v>
                </c:pt>
                <c:pt idx="108">
                  <c:v>-55.08114938438915</c:v>
                </c:pt>
                <c:pt idx="109">
                  <c:v>-81.915711702601783</c:v>
                </c:pt>
                <c:pt idx="110">
                  <c:v>-102.97677132891816</c:v>
                </c:pt>
                <c:pt idx="111">
                  <c:v>-91.46406741106199</c:v>
                </c:pt>
                <c:pt idx="112">
                  <c:v>-79.808611783299597</c:v>
                </c:pt>
                <c:pt idx="113">
                  <c:v>-69.452399870701299</c:v>
                </c:pt>
                <c:pt idx="114">
                  <c:v>-93.888627517687752</c:v>
                </c:pt>
                <c:pt idx="115">
                  <c:v>-113.73697096196726</c:v>
                </c:pt>
                <c:pt idx="116">
                  <c:v>-120.43307631181746</c:v>
                </c:pt>
                <c:pt idx="117">
                  <c:v>-121.01789395174477</c:v>
                </c:pt>
                <c:pt idx="118">
                  <c:v>-123.7592036524332</c:v>
                </c:pt>
                <c:pt idx="119">
                  <c:v>-91.518990727712989</c:v>
                </c:pt>
                <c:pt idx="120">
                  <c:v>-49.52029595287145</c:v>
                </c:pt>
                <c:pt idx="121">
                  <c:v>-6.5152564048175918</c:v>
                </c:pt>
                <c:pt idx="122">
                  <c:v>0.43683125840458814</c:v>
                </c:pt>
                <c:pt idx="123">
                  <c:v>-17.261470730481761</c:v>
                </c:pt>
                <c:pt idx="124">
                  <c:v>-7.9392916983916777</c:v>
                </c:pt>
                <c:pt idx="125">
                  <c:v>21.569208912993354</c:v>
                </c:pt>
                <c:pt idx="126">
                  <c:v>59.484099899458514</c:v>
                </c:pt>
                <c:pt idx="127">
                  <c:v>87.815565573401258</c:v>
                </c:pt>
                <c:pt idx="128">
                  <c:v>161.55951848837594</c:v>
                </c:pt>
                <c:pt idx="129">
                  <c:v>272.01693893608774</c:v>
                </c:pt>
                <c:pt idx="130">
                  <c:v>380.05980834244468</c:v>
                </c:pt>
                <c:pt idx="131">
                  <c:v>463.20713475818582</c:v>
                </c:pt>
                <c:pt idx="132">
                  <c:v>494.36719385170863</c:v>
                </c:pt>
                <c:pt idx="133">
                  <c:v>554.92774051272795</c:v>
                </c:pt>
                <c:pt idx="134">
                  <c:v>594.87589760117669</c:v>
                </c:pt>
                <c:pt idx="135">
                  <c:v>643.30580859343456</c:v>
                </c:pt>
                <c:pt idx="136">
                  <c:v>668.46106586815483</c:v>
                </c:pt>
                <c:pt idx="137">
                  <c:v>696.79253154209766</c:v>
                </c:pt>
                <c:pt idx="138">
                  <c:v>704.86766529185434</c:v>
                </c:pt>
                <c:pt idx="139">
                  <c:v>705.7027268738251</c:v>
                </c:pt>
                <c:pt idx="140">
                  <c:v>697.01943487620497</c:v>
                </c:pt>
                <c:pt idx="141">
                  <c:v>686.4031200899841</c:v>
                </c:pt>
                <c:pt idx="142">
                  <c:v>662.98447832798092</c:v>
                </c:pt>
                <c:pt idx="143">
                  <c:v>652.30572445306234</c:v>
                </c:pt>
                <c:pt idx="144">
                  <c:v>694.39436981581366</c:v>
                </c:pt>
                <c:pt idx="145">
                  <c:v>753.51256980916867</c:v>
                </c:pt>
                <c:pt idx="146">
                  <c:v>812.16403044636399</c:v>
                </c:pt>
                <c:pt idx="147">
                  <c:v>843.99466334985755</c:v>
                </c:pt>
                <c:pt idx="148">
                  <c:v>855.68574566965401</c:v>
                </c:pt>
                <c:pt idx="149">
                  <c:v>862.95028735614483</c:v>
                </c:pt>
                <c:pt idx="150">
                  <c:v>855.19048212545601</c:v>
                </c:pt>
                <c:pt idx="151">
                  <c:v>840.84735007181416</c:v>
                </c:pt>
                <c:pt idx="152">
                  <c:v>866.67806453665753</c:v>
                </c:pt>
                <c:pt idx="153">
                  <c:v>900.13337296314364</c:v>
                </c:pt>
                <c:pt idx="154">
                  <c:v>946.40845875840932</c:v>
                </c:pt>
                <c:pt idx="155">
                  <c:v>986.12553495924249</c:v>
                </c:pt>
                <c:pt idx="156">
                  <c:v>1020.998265577882</c:v>
                </c:pt>
                <c:pt idx="157">
                  <c:v>1045.6423202926912</c:v>
                </c:pt>
                <c:pt idx="158">
                  <c:v>1045.9792320448805</c:v>
                </c:pt>
                <c:pt idx="159">
                  <c:v>1040.4209318258252</c:v>
                </c:pt>
                <c:pt idx="160">
                  <c:v>1012.4376815669762</c:v>
                </c:pt>
                <c:pt idx="161">
                  <c:v>976.84565817558257</c:v>
                </c:pt>
                <c:pt idx="162">
                  <c:v>956.25985551994404</c:v>
                </c:pt>
                <c:pt idx="163">
                  <c:v>944.62820447744889</c:v>
                </c:pt>
                <c:pt idx="164">
                  <c:v>932.99655343495374</c:v>
                </c:pt>
                <c:pt idx="165">
                  <c:v>918.93717774902257</c:v>
                </c:pt>
                <c:pt idx="166">
                  <c:v>899.17915582628189</c:v>
                </c:pt>
                <c:pt idx="167">
                  <c:v>880.73121564131793</c:v>
                </c:pt>
                <c:pt idx="168">
                  <c:v>856.98032973729323</c:v>
                </c:pt>
                <c:pt idx="169">
                  <c:v>834.82996629173181</c:v>
                </c:pt>
                <c:pt idx="170">
                  <c:v>814.61627693690025</c:v>
                </c:pt>
                <c:pt idx="171">
                  <c:v>793.65120298818442</c:v>
                </c:pt>
                <c:pt idx="172">
                  <c:v>765.66795272933541</c:v>
                </c:pt>
                <c:pt idx="173">
                  <c:v>730.07592933794183</c:v>
                </c:pt>
                <c:pt idx="174">
                  <c:v>695.54336343053421</c:v>
                </c:pt>
                <c:pt idx="175">
                  <c:v>692.05516488852118</c:v>
                </c:pt>
                <c:pt idx="176">
                  <c:v>689.3138551878327</c:v>
                </c:pt>
                <c:pt idx="177">
                  <c:v>698.67333467436663</c:v>
                </c:pt>
                <c:pt idx="178">
                  <c:v>698.08851703443941</c:v>
                </c:pt>
                <c:pt idx="179">
                  <c:v>696.94024885003796</c:v>
                </c:pt>
                <c:pt idx="180">
                  <c:v>694.1989391493496</c:v>
                </c:pt>
                <c:pt idx="181">
                  <c:v>690.40770771705672</c:v>
                </c:pt>
                <c:pt idx="182">
                  <c:v>687.66639801636825</c:v>
                </c:pt>
                <c:pt idx="183">
                  <c:v>671.77950827910422</c:v>
                </c:pt>
                <c:pt idx="184">
                  <c:v>662.32553607294437</c:v>
                </c:pt>
                <c:pt idx="185">
                  <c:v>655.12983286419899</c:v>
                </c:pt>
                <c:pt idx="186">
                  <c:v>646.7959744203132</c:v>
                </c:pt>
                <c:pt idx="187">
                  <c:v>670.43432613184552</c:v>
                </c:pt>
                <c:pt idx="188">
                  <c:v>718.92682275284903</c:v>
                </c:pt>
                <c:pt idx="189">
                  <c:v>782.20467969042386</c:v>
                </c:pt>
                <c:pt idx="190">
                  <c:v>826.59851707733742</c:v>
                </c:pt>
                <c:pt idx="191">
                  <c:v>847.66562394310677</c:v>
                </c:pt>
                <c:pt idx="192">
                  <c:v>844.7266036122478</c:v>
                </c:pt>
                <c:pt idx="193">
                  <c:v>843.53101480582848</c:v>
                </c:pt>
                <c:pt idx="194">
                  <c:v>839.99248422380083</c:v>
                </c:pt>
                <c:pt idx="195">
                  <c:v>828.55392908397823</c:v>
                </c:pt>
                <c:pt idx="196">
                  <c:v>811.81808652422592</c:v>
                </c:pt>
                <c:pt idx="197">
                  <c:v>790.07123246768879</c:v>
                </c:pt>
                <c:pt idx="198">
                  <c:v>774.85758562535432</c:v>
                </c:pt>
                <c:pt idx="199">
                  <c:v>759.64393878301985</c:v>
                </c:pt>
                <c:pt idx="200">
                  <c:v>739.97584309594561</c:v>
                </c:pt>
                <c:pt idx="201">
                  <c:v>711.05527534770795</c:v>
                </c:pt>
                <c:pt idx="202">
                  <c:v>680.56227437765722</c:v>
                </c:pt>
                <c:pt idx="203">
                  <c:v>654.2667837927072</c:v>
                </c:pt>
                <c:pt idx="204">
                  <c:v>628.36236118986517</c:v>
                </c:pt>
                <c:pt idx="205">
                  <c:v>601.52779887165252</c:v>
                </c:pt>
                <c:pt idx="206">
                  <c:v>570.24843961083297</c:v>
                </c:pt>
                <c:pt idx="207">
                  <c:v>550.84780181400322</c:v>
                </c:pt>
                <c:pt idx="208">
                  <c:v>532.05830736029611</c:v>
                </c:pt>
                <c:pt idx="209">
                  <c:v>512.83408982878143</c:v>
                </c:pt>
                <c:pt idx="210">
                  <c:v>481.34719226635946</c:v>
                </c:pt>
                <c:pt idx="211">
                  <c:v>449.86029470393754</c:v>
                </c:pt>
                <c:pt idx="212">
                  <c:v>423.56480411898752</c:v>
                </c:pt>
                <c:pt idx="213">
                  <c:v>406.98557607975323</c:v>
                </c:pt>
                <c:pt idx="214">
                  <c:v>552.78978940231696</c:v>
                </c:pt>
                <c:pt idx="215">
                  <c:v>707.00116741651618</c:v>
                </c:pt>
                <c:pt idx="216">
                  <c:v>864.83459326306797</c:v>
                </c:pt>
                <c:pt idx="217">
                  <c:v>938.38353317442625</c:v>
                </c:pt>
                <c:pt idx="218">
                  <c:v>1018.2008579239186</c:v>
                </c:pt>
                <c:pt idx="219">
                  <c:v>1102.5572966824436</c:v>
                </c:pt>
                <c:pt idx="220">
                  <c:v>1155.266559356279</c:v>
                </c:pt>
                <c:pt idx="221">
                  <c:v>1179.3953559454105</c:v>
                </c:pt>
                <c:pt idx="222">
                  <c:v>1220.3068734731044</c:v>
                </c:pt>
                <c:pt idx="223">
                  <c:v>1258.623202964176</c:v>
                </c:pt>
                <c:pt idx="224">
                  <c:v>1295.0079518170382</c:v>
                </c:pt>
                <c:pt idx="225">
                  <c:v>1277.8759427895279</c:v>
                </c:pt>
                <c:pt idx="226">
                  <c:v>1243.6556803847259</c:v>
                </c:pt>
                <c:pt idx="227">
                  <c:v>1209.7324591704642</c:v>
                </c:pt>
                <c:pt idx="228">
                  <c:v>1191.4533101284926</c:v>
                </c:pt>
                <c:pt idx="229">
                  <c:v>1178.5671585941955</c:v>
                </c:pt>
                <c:pt idx="230">
                  <c:v>1165.6133869395387</c:v>
                </c:pt>
                <c:pt idx="231">
                  <c:v>1142.7344151639661</c:v>
                </c:pt>
                <c:pt idx="232">
                  <c:v>1108.5141527591641</c:v>
                </c:pt>
                <c:pt idx="233">
                  <c:v>1079.5935850109263</c:v>
                </c:pt>
                <c:pt idx="234">
                  <c:v>1051.1509366916573</c:v>
                </c:pt>
                <c:pt idx="235">
                  <c:v>1026.3606903632078</c:v>
                </c:pt>
                <c:pt idx="236">
                  <c:v>1008.8256234660364</c:v>
                </c:pt>
                <c:pt idx="237">
                  <c:v>993.75914751473374</c:v>
                </c:pt>
                <c:pt idx="238">
                  <c:v>976.62713848722342</c:v>
                </c:pt>
                <c:pt idx="239">
                  <c:v>950.46320551165047</c:v>
                </c:pt>
                <c:pt idx="240">
                  <c:v>920.15713691234657</c:v>
                </c:pt>
                <c:pt idx="241">
                  <c:v>897.27816513677396</c:v>
                </c:pt>
                <c:pt idx="242">
                  <c:v>876.0236834257837</c:v>
                </c:pt>
                <c:pt idx="243">
                  <c:v>854.27682936924657</c:v>
                </c:pt>
                <c:pt idx="244">
                  <c:v>825.83418104997747</c:v>
                </c:pt>
                <c:pt idx="245">
                  <c:v>792.46699911556072</c:v>
                </c:pt>
                <c:pt idx="246">
                  <c:v>758.24673671075868</c:v>
                </c:pt>
                <c:pt idx="247">
                  <c:v>720.66232338121381</c:v>
                </c:pt>
                <c:pt idx="248">
                  <c:v>685.07029998982023</c:v>
                </c:pt>
                <c:pt idx="249">
                  <c:v>651.96505438874726</c:v>
                </c:pt>
                <c:pt idx="250">
                  <c:v>618.8598087876743</c:v>
                </c:pt>
                <c:pt idx="251">
                  <c:v>584.93658757341268</c:v>
                </c:pt>
                <c:pt idx="252">
                  <c:v>547.35217424386781</c:v>
                </c:pt>
                <c:pt idx="253">
                  <c:v>522.56192791541832</c:v>
                </c:pt>
                <c:pt idx="254">
                  <c:v>504.02910147418709</c:v>
                </c:pt>
                <c:pt idx="255">
                  <c:v>485.49627503295585</c:v>
                </c:pt>
                <c:pt idx="256">
                  <c:v>461.63314930803944</c:v>
                </c:pt>
                <c:pt idx="257">
                  <c:v>427.41288690323739</c:v>
                </c:pt>
                <c:pt idx="258">
                  <c:v>400.15941844223431</c:v>
                </c:pt>
                <c:pt idx="259">
                  <c:v>375.00688506180359</c:v>
                </c:pt>
                <c:pt idx="260">
                  <c:v>357.63389139644448</c:v>
                </c:pt>
                <c:pt idx="261">
                  <c:v>340.26089773108538</c:v>
                </c:pt>
                <c:pt idx="262">
                  <c:v>320.86025993425568</c:v>
                </c:pt>
                <c:pt idx="263">
                  <c:v>315.30195971520044</c:v>
                </c:pt>
                <c:pt idx="264">
                  <c:v>307.82541712188356</c:v>
                </c:pt>
                <c:pt idx="265">
                  <c:v>338.98547621540632</c:v>
                </c:pt>
                <c:pt idx="266">
                  <c:v>372.96613939586587</c:v>
                </c:pt>
                <c:pt idx="267">
                  <c:v>407.54269499875863</c:v>
                </c:pt>
                <c:pt idx="268">
                  <c:v>409.13597669937656</c:v>
                </c:pt>
                <c:pt idx="269">
                  <c:v>385.38509079535191</c:v>
                </c:pt>
                <c:pt idx="270">
                  <c:v>461.33225791366067</c:v>
                </c:pt>
                <c:pt idx="271">
                  <c:v>621.25753699146901</c:v>
                </c:pt>
                <c:pt idx="272">
                  <c:v>783.83804498845689</c:v>
                </c:pt>
                <c:pt idx="273">
                  <c:v>910.63141451574347</c:v>
                </c:pt>
                <c:pt idx="274">
                  <c:v>909.48314633134203</c:v>
                </c:pt>
                <c:pt idx="275">
                  <c:v>936.23150559699195</c:v>
                </c:pt>
                <c:pt idx="276">
                  <c:v>969.08178909271703</c:v>
                </c:pt>
                <c:pt idx="277">
                  <c:v>1012.0868286407708</c:v>
                </c:pt>
                <c:pt idx="278">
                  <c:v>1049.3837382202857</c:v>
                </c:pt>
                <c:pt idx="279">
                  <c:v>1089.147083950744</c:v>
                </c:pt>
                <c:pt idx="280">
                  <c:v>1116.2535100719624</c:v>
                </c:pt>
                <c:pt idx="281">
                  <c:v>1118.3738483438513</c:v>
                </c:pt>
                <c:pt idx="282">
                  <c:v>1114.071894735702</c:v>
                </c:pt>
                <c:pt idx="283">
                  <c:v>1110.9839021907187</c:v>
                </c:pt>
                <c:pt idx="284">
                  <c:v>1129.9949349915887</c:v>
                </c:pt>
                <c:pt idx="285">
                  <c:v>1148.0935846187356</c:v>
                </c:pt>
                <c:pt idx="286">
                  <c:v>1164.7475409882152</c:v>
                </c:pt>
                <c:pt idx="287">
                  <c:v>1152.7257436363732</c:v>
                </c:pt>
                <c:pt idx="288">
                  <c:v>1166.988693516219</c:v>
                </c:pt>
                <c:pt idx="289">
                  <c:v>1194.4786151840119</c:v>
                </c:pt>
                <c:pt idx="290">
                  <c:v>1221.7770610077137</c:v>
                </c:pt>
                <c:pt idx="291">
                  <c:v>1232.6062524039824</c:v>
                </c:pt>
                <c:pt idx="292">
                  <c:v>1254.6314374835929</c:v>
                </c:pt>
                <c:pt idx="293">
                  <c:v>1283.6074011870442</c:v>
                </c:pt>
                <c:pt idx="294">
                  <c:v>1307.7361977761757</c:v>
                </c:pt>
                <c:pt idx="295">
                  <c:v>1316.9088937951215</c:v>
                </c:pt>
                <c:pt idx="296">
                  <c:v>1321.6953227240465</c:v>
                </c:pt>
                <c:pt idx="297">
                  <c:v>1329.9614607789524</c:v>
                </c:pt>
                <c:pt idx="298">
                  <c:v>1336.8743463149281</c:v>
                </c:pt>
                <c:pt idx="299">
                  <c:v>1357.0294682063477</c:v>
                </c:pt>
                <c:pt idx="300">
                  <c:v>1372.9636250952383</c:v>
                </c:pt>
                <c:pt idx="301">
                  <c:v>1387.8004684678347</c:v>
                </c:pt>
                <c:pt idx="302">
                  <c:v>1385.597573645158</c:v>
                </c:pt>
                <c:pt idx="303">
                  <c:v>1384.0213385079282</c:v>
                </c:pt>
                <c:pt idx="304">
                  <c:v>1390.4612342818746</c:v>
                </c:pt>
                <c:pt idx="305">
                  <c:v>1400.5609266701874</c:v>
                </c:pt>
                <c:pt idx="306">
                  <c:v>1408.9793290692851</c:v>
                </c:pt>
                <c:pt idx="307">
                  <c:v>1398.2380042380926</c:v>
                </c:pt>
                <c:pt idx="308">
                  <c:v>1372.3335816352505</c:v>
                </c:pt>
                <c:pt idx="309">
                  <c:v>1372.9429633459954</c:v>
                </c:pt>
                <c:pt idx="310">
                  <c:v>1399.3035614133582</c:v>
                </c:pt>
                <c:pt idx="311">
                  <c:v>1425.2461825285602</c:v>
                </c:pt>
                <c:pt idx="312">
                  <c:v>1444.3819622630131</c:v>
                </c:pt>
                <c:pt idx="313">
                  <c:v>1431.6976778740559</c:v>
                </c:pt>
                <c:pt idx="314">
                  <c:v>1419.5446302954629</c:v>
                </c:pt>
                <c:pt idx="315">
                  <c:v>1397.8972901669886</c:v>
                </c:pt>
                <c:pt idx="316">
                  <c:v>1375.1242591655287</c:v>
                </c:pt>
                <c:pt idx="317">
                  <c:v>1361.6923830605533</c:v>
                </c:pt>
                <c:pt idx="318">
                  <c:v>1344.7196477945827</c:v>
                </c:pt>
                <c:pt idx="319">
                  <c:v>1330.6602721086515</c:v>
                </c:pt>
                <c:pt idx="320">
                  <c:v>1340.9067064696912</c:v>
                </c:pt>
                <c:pt idx="321">
                  <c:v>1351.153140830731</c:v>
                </c:pt>
                <c:pt idx="322">
                  <c:v>1366.9884282165817</c:v>
                </c:pt>
                <c:pt idx="323">
                  <c:v>1360.4023394072635</c:v>
                </c:pt>
                <c:pt idx="324">
                  <c:v>1355.6865316480639</c:v>
                </c:pt>
                <c:pt idx="325">
                  <c:v>1346.4717265590562</c:v>
                </c:pt>
                <c:pt idx="326">
                  <c:v>1332.2708582363539</c:v>
                </c:pt>
                <c:pt idx="327">
                  <c:v>1321.0877727972304</c:v>
                </c:pt>
                <c:pt idx="328">
                  <c:v>1300.9660398919098</c:v>
                </c:pt>
                <c:pt idx="329">
                  <c:v>1289.6555009608278</c:v>
                </c:pt>
                <c:pt idx="330">
                  <c:v>1272.6827656948572</c:v>
                </c:pt>
                <c:pt idx="331">
                  <c:v>1258.623390008926</c:v>
                </c:pt>
                <c:pt idx="332">
                  <c:v>1268.8698243699657</c:v>
                </c:pt>
                <c:pt idx="333">
                  <c:v>1279.1162587310055</c:v>
                </c:pt>
                <c:pt idx="334">
                  <c:v>1294.9515461168562</c:v>
                </c:pt>
                <c:pt idx="335">
                  <c:v>1288.365457307538</c:v>
                </c:pt>
                <c:pt idx="336">
                  <c:v>1283.6496495483384</c:v>
                </c:pt>
                <c:pt idx="337">
                  <c:v>1274.4348444593306</c:v>
                </c:pt>
                <c:pt idx="338">
                  <c:v>1260.2339761366284</c:v>
                </c:pt>
                <c:pt idx="339">
                  <c:v>1245.2407647593122</c:v>
                </c:pt>
                <c:pt idx="340">
                  <c:v>1219.0768317837394</c:v>
                </c:pt>
                <c:pt idx="341">
                  <c:v>1208.9553803115602</c:v>
                </c:pt>
                <c:pt idx="342">
                  <c:v>1198.8339288393811</c:v>
                </c:pt>
                <c:pt idx="343">
                  <c:v>1187.3953736995586</c:v>
                </c:pt>
                <c:pt idx="344">
                  <c:v>1157.6302306341493</c:v>
                </c:pt>
                <c:pt idx="345">
                  <c:v>1131.4662976585762</c:v>
                </c:pt>
                <c:pt idx="346">
                  <c:v>1105.942600943328</c:v>
                </c:pt>
                <c:pt idx="347">
                  <c:v>1088.3260632958709</c:v>
                </c:pt>
                <c:pt idx="348">
                  <c:v>1067.1685368516937</c:v>
                </c:pt>
                <c:pt idx="349">
                  <c:v>1047.5004411646196</c:v>
                </c:pt>
                <c:pt idx="350">
                  <c:v>1018.5798734163818</c:v>
                </c:pt>
                <c:pt idx="351">
                  <c:v>1021.7351541850956</c:v>
                </c:pt>
                <c:pt idx="352">
                  <c:v>1024.2032557078364</c:v>
                </c:pt>
                <c:pt idx="353">
                  <c:v>1037.7144361676985</c:v>
                </c:pt>
                <c:pt idx="354">
                  <c:v>1059.0825412856298</c:v>
                </c:pt>
                <c:pt idx="355">
                  <c:v>1083.726596000439</c:v>
                </c:pt>
                <c:pt idx="356">
                  <c:v>1112.5687846566977</c:v>
                </c:pt>
                <c:pt idx="357">
                  <c:v>1118.2498318053381</c:v>
                </c:pt>
                <c:pt idx="358">
                  <c:v>1123.0773098984562</c:v>
                </c:pt>
                <c:pt idx="359">
                  <c:v>1121.16491361731</c:v>
                </c:pt>
                <c:pt idx="360">
                  <c:v>1125.2893984027444</c:v>
                </c:pt>
                <c:pt idx="361">
                  <c:v>1125.0758154760376</c:v>
                </c:pt>
                <c:pt idx="362">
                  <c:v>1108.6521749436279</c:v>
                </c:pt>
                <c:pt idx="363">
                  <c:v>1114.9333403292942</c:v>
                </c:pt>
                <c:pt idx="364">
                  <c:v>1162.9448803932687</c:v>
                </c:pt>
                <c:pt idx="365">
                  <c:v>1210.7675055699801</c:v>
                </c:pt>
                <c:pt idx="366">
                  <c:v>1257.5969210893325</c:v>
                </c:pt>
                <c:pt idx="367">
                  <c:v>1270.1358389371135</c:v>
                </c:pt>
                <c:pt idx="368">
                  <c:v>1282.9892090662793</c:v>
                </c:pt>
                <c:pt idx="369">
                  <c:v>1278.9435157382659</c:v>
                </c:pt>
                <c:pt idx="370">
                  <c:v>1262.5972900865706</c:v>
                </c:pt>
                <c:pt idx="371">
                  <c:v>1245.8614475268184</c:v>
                </c:pt>
                <c:pt idx="372">
                  <c:v>1219.6975145512456</c:v>
                </c:pt>
                <c:pt idx="373">
                  <c:v>1190.446861919793</c:v>
                </c:pt>
                <c:pt idx="374">
                  <c:v>1168.7000078632559</c:v>
                </c:pt>
                <c:pt idx="375">
                  <c:v>1177.2322969880317</c:v>
                </c:pt>
                <c:pt idx="376">
                  <c:v>1186.2175017505474</c:v>
                </c:pt>
                <c:pt idx="377">
                  <c:v>1193.091152585826</c:v>
                </c:pt>
                <c:pt idx="378">
                  <c:v>1174.3016581321187</c:v>
                </c:pt>
                <c:pt idx="379">
                  <c:v>1155.5121636784115</c:v>
                </c:pt>
                <c:pt idx="380">
                  <c:v>1139.9267567027598</c:v>
                </c:pt>
                <c:pt idx="381">
                  <c:v>1115.2554073028673</c:v>
                </c:pt>
                <c:pt idx="382">
                  <c:v>1110.3831580793455</c:v>
                </c:pt>
                <c:pt idx="383">
                  <c:v>1115.0462146908151</c:v>
                </c:pt>
                <c:pt idx="384">
                  <c:v>1122.2328355874279</c:v>
                </c:pt>
                <c:pt idx="385">
                  <c:v>1117.2034511356519</c:v>
                </c:pt>
                <c:pt idx="386">
                  <c:v>1117.3119013796218</c:v>
                </c:pt>
                <c:pt idx="387">
                  <c:v>1123.0734159839353</c:v>
                </c:pt>
                <c:pt idx="388">
                  <c:v>1132.8783353125411</c:v>
                </c:pt>
                <c:pt idx="389">
                  <c:v>1164.7346350738128</c:v>
                </c:pt>
                <c:pt idx="390">
                  <c:v>1276.5858924626184</c:v>
                </c:pt>
                <c:pt idx="391">
                  <c:v>1387.5583259222165</c:v>
                </c:pt>
                <c:pt idx="392">
                  <c:v>1513.8188939715658</c:v>
                </c:pt>
                <c:pt idx="393">
                  <c:v>1610.2878501662915</c:v>
                </c:pt>
                <c:pt idx="394">
                  <c:v>1719.3756185165703</c:v>
                </c:pt>
                <c:pt idx="395">
                  <c:v>1900.4206201570471</c:v>
                </c:pt>
                <c:pt idx="396">
                  <c:v>2092.6289875890634</c:v>
                </c:pt>
                <c:pt idx="397">
                  <c:v>2277.5306420334387</c:v>
                </c:pt>
                <c:pt idx="398">
                  <c:v>2411.3467102189743</c:v>
                </c:pt>
                <c:pt idx="399">
                  <c:v>2528.7675504772833</c:v>
                </c:pt>
                <c:pt idx="400">
                  <c:v>2648.9814702491058</c:v>
                </c:pt>
                <c:pt idx="401">
                  <c:v>2717.2861575457823</c:v>
                </c:pt>
                <c:pt idx="402">
                  <c:v>2727.3858499340949</c:v>
                </c:pt>
                <c:pt idx="403">
                  <c:v>2724.2978573891114</c:v>
                </c:pt>
                <c:pt idx="404">
                  <c:v>2700.6584554564738</c:v>
                </c:pt>
                <c:pt idx="405">
                  <c:v>2679.5009290122966</c:v>
                </c:pt>
                <c:pt idx="406">
                  <c:v>2655.861527079659</c:v>
                </c:pt>
                <c:pt idx="407">
                  <c:v>2639.1256845199064</c:v>
                </c:pt>
                <c:pt idx="408">
                  <c:v>2651.5242435900755</c:v>
                </c:pt>
                <c:pt idx="409">
                  <c:v>2679.3683359916408</c:v>
                </c:pt>
                <c:pt idx="410">
                  <c:v>2725.0209137805209</c:v>
                </c:pt>
                <c:pt idx="411">
                  <c:v>2759.0265012132431</c:v>
                </c:pt>
                <c:pt idx="412">
                  <c:v>2780.8731715959257</c:v>
                </c:pt>
                <c:pt idx="413">
                  <c:v>2772.9422191840295</c:v>
                </c:pt>
                <c:pt idx="414">
                  <c:v>2790.0817770501058</c:v>
                </c:pt>
                <c:pt idx="415">
                  <c:v>2810.8160715388922</c:v>
                </c:pt>
                <c:pt idx="416">
                  <c:v>2834.1641611058212</c:v>
                </c:pt>
                <c:pt idx="417">
                  <c:v>2841.8164077396441</c:v>
                </c:pt>
                <c:pt idx="418">
                  <c:v>2847.4168463850369</c:v>
                </c:pt>
                <c:pt idx="419">
                  <c:v>2876.4996444346039</c:v>
                </c:pt>
                <c:pt idx="420">
                  <c:v>2921.0463895776857</c:v>
                </c:pt>
                <c:pt idx="421">
                  <c:v>2974.5486361748503</c:v>
                </c:pt>
                <c:pt idx="422">
                  <c:v>3189.5927265802034</c:v>
                </c:pt>
                <c:pt idx="423">
                  <c:v>3400.1665908985019</c:v>
                </c:pt>
                <c:pt idx="424">
                  <c:v>3628.209383133581</c:v>
                </c:pt>
                <c:pt idx="425">
                  <c:v>3728.5236333864045</c:v>
                </c:pt>
                <c:pt idx="426">
                  <c:v>3833.1952131282105</c:v>
                </c:pt>
                <c:pt idx="427">
                  <c:v>3892.4251049020672</c:v>
                </c:pt>
                <c:pt idx="428">
                  <c:v>3904.8236639722363</c:v>
                </c:pt>
                <c:pt idx="429">
                  <c:v>3892.1393795832792</c:v>
                </c:pt>
                <c:pt idx="430">
                  <c:v>3987.12449215889</c:v>
                </c:pt>
                <c:pt idx="431">
                  <c:v>4102.2509145621407</c:v>
                </c:pt>
                <c:pt idx="432">
                  <c:v>4216.5171351759827</c:v>
                </c:pt>
                <c:pt idx="433">
                  <c:v>4258.6282528462461</c:v>
                </c:pt>
                <c:pt idx="434">
                  <c:v>4287.9508288420229</c:v>
                </c:pt>
                <c:pt idx="435">
                  <c:v>4327.9451223100732</c:v>
                </c:pt>
                <c:pt idx="436">
                  <c:v>4364.5709620357193</c:v>
                </c:pt>
                <c:pt idx="437">
                  <c:v>4369.9287214098249</c:v>
                </c:pt>
                <c:pt idx="438">
                  <c:v>4353.8132539850512</c:v>
                </c:pt>
                <c:pt idx="439">
                  <c:v>4355.7147851929085</c:v>
                </c:pt>
                <c:pt idx="440">
                  <c:v>4382.1031552534214</c:v>
                </c:pt>
                <c:pt idx="441">
                  <c:v>4409.2644999130516</c:v>
                </c:pt>
                <c:pt idx="442">
                  <c:v>4435.4582224579472</c:v>
                </c:pt>
                <c:pt idx="443">
                  <c:v>4460.0452283050827</c:v>
                </c:pt>
                <c:pt idx="444">
                  <c:v>4488.2957057097892</c:v>
                </c:pt>
                <c:pt idx="445">
                  <c:v>4508.3588713647341</c:v>
                </c:pt>
                <c:pt idx="446">
                  <c:v>4495.5401736028807</c:v>
                </c:pt>
                <c:pt idx="447">
                  <c:v>4503.6535684913561</c:v>
                </c:pt>
                <c:pt idx="448">
                  <c:v>4525.0816971502254</c:v>
                </c:pt>
                <c:pt idx="449">
                  <c:v>4550.575549748668</c:v>
                </c:pt>
                <c:pt idx="450">
                  <c:v>4560.7486664453663</c:v>
                </c:pt>
                <c:pt idx="451">
                  <c:v>4590.1509851409874</c:v>
                </c:pt>
                <c:pt idx="452">
                  <c:v>4634.8721452959453</c:v>
                </c:pt>
                <c:pt idx="453">
                  <c:v>4676.758263402894</c:v>
                </c:pt>
                <c:pt idx="454">
                  <c:v>4695.5816823398127</c:v>
                </c:pt>
                <c:pt idx="455">
                  <c:v>4693.037048113767</c:v>
                </c:pt>
                <c:pt idx="456">
                  <c:v>4692.0774933136308</c:v>
                </c:pt>
                <c:pt idx="457">
                  <c:v>4683.685661639538</c:v>
                </c:pt>
                <c:pt idx="458">
                  <c:v>4657.1232784589592</c:v>
                </c:pt>
                <c:pt idx="459">
                  <c:v>4620.1505431929882</c:v>
                </c:pt>
                <c:pt idx="460">
                  <c:v>4584.5585198015942</c:v>
                </c:pt>
                <c:pt idx="461">
                  <c:v>4548.9664964102003</c:v>
                </c:pt>
                <c:pt idx="462">
                  <c:v>4512.9637426400159</c:v>
                </c:pt>
                <c:pt idx="463">
                  <c:v>4476.9609888698315</c:v>
                </c:pt>
                <c:pt idx="464">
                  <c:v>4440.958235099647</c:v>
                </c:pt>
                <c:pt idx="465">
                  <c:v>4407.8529894985741</c:v>
                </c:pt>
                <c:pt idx="466">
                  <c:v>4375.9356258273483</c:v>
                </c:pt>
                <c:pt idx="467">
                  <c:v>4354.7780993831711</c:v>
                </c:pt>
                <c:pt idx="468">
                  <c:v>4335.110003696097</c:v>
                </c:pt>
                <c:pt idx="469">
                  <c:v>4316.8308546541248</c:v>
                </c:pt>
                <c:pt idx="470">
                  <c:v>4290.1330624036163</c:v>
                </c:pt>
                <c:pt idx="471">
                  <c:v>4262.1498121447676</c:v>
                </c:pt>
                <c:pt idx="472">
                  <c:v>4242.5712525523277</c:v>
                </c:pt>
                <c:pt idx="473">
                  <c:v>4228.0850729277399</c:v>
                </c:pt>
                <c:pt idx="474">
                  <c:v>4213.5988933031522</c:v>
                </c:pt>
                <c:pt idx="475">
                  <c:v>4191.4485298575901</c:v>
                </c:pt>
                <c:pt idx="476">
                  <c:v>4160.955528887539</c:v>
                </c:pt>
                <c:pt idx="477">
                  <c:v>4126.7352664827367</c:v>
                </c:pt>
                <c:pt idx="478">
                  <c:v>4088.3536987807311</c:v>
                </c:pt>
                <c:pt idx="479">
                  <c:v>4059.5946355652195</c:v>
                </c:pt>
                <c:pt idx="480">
                  <c:v>4034.3193994753251</c:v>
                </c:pt>
                <c:pt idx="481">
                  <c:v>4012.9674665529456</c:v>
                </c:pt>
                <c:pt idx="482">
                  <c:v>3987.8149331725144</c:v>
                </c:pt>
                <c:pt idx="483">
                  <c:v>3959.2151465208244</c:v>
                </c:pt>
                <c:pt idx="484">
                  <c:v>3923.2123927506395</c:v>
                </c:pt>
                <c:pt idx="485">
                  <c:v>3889.8452108162223</c:v>
                </c:pt>
                <c:pt idx="486">
                  <c:v>3864.6926774357912</c:v>
                </c:pt>
                <c:pt idx="487">
                  <c:v>3839.0431710123457</c:v>
                </c:pt>
                <c:pt idx="488">
                  <c:v>3819.1948275680661</c:v>
                </c:pt>
                <c:pt idx="489">
                  <c:v>3808.2649902274338</c:v>
                </c:pt>
                <c:pt idx="490">
                  <c:v>3797.5862363525148</c:v>
                </c:pt>
                <c:pt idx="491">
                  <c:v>3795.6738400713684</c:v>
                </c:pt>
                <c:pt idx="492">
                  <c:v>3786.0392686761584</c:v>
                </c:pt>
                <c:pt idx="493">
                  <c:v>3781.7373150680091</c:v>
                </c:pt>
                <c:pt idx="494">
                  <c:v>3765.0014725082565</c:v>
                </c:pt>
                <c:pt idx="495">
                  <c:v>3753.5629173684338</c:v>
                </c:pt>
                <c:pt idx="496">
                  <c:v>3734.8593177638227</c:v>
                </c:pt>
                <c:pt idx="497">
                  <c:v>3724.6764529683542</c:v>
                </c:pt>
                <c:pt idx="498">
                  <c:v>3715.7580441286623</c:v>
                </c:pt>
                <c:pt idx="499">
                  <c:v>3706.8396352889704</c:v>
                </c:pt>
                <c:pt idx="500">
                  <c:v>3697.9212264492785</c:v>
                </c:pt>
                <c:pt idx="501">
                  <c:v>3681.4975859168685</c:v>
                </c:pt>
                <c:pt idx="502">
                  <c:v>3670.4059226937052</c:v>
                </c:pt>
                <c:pt idx="503">
                  <c:v>3648.9609447505836</c:v>
                </c:pt>
                <c:pt idx="504">
                  <c:v>3626.693928438121</c:v>
                </c:pt>
                <c:pt idx="505">
                  <c:v>3648.2844282831593</c:v>
                </c:pt>
                <c:pt idx="506">
                  <c:v>3700.6907784452733</c:v>
                </c:pt>
                <c:pt idx="507">
                  <c:v>3802.5374706612533</c:v>
                </c:pt>
                <c:pt idx="508">
                  <c:v>3890.712557907495</c:v>
                </c:pt>
                <c:pt idx="509">
                  <c:v>3963.4453223602786</c:v>
                </c:pt>
                <c:pt idx="510">
                  <c:v>3962.2970541758768</c:v>
                </c:pt>
                <c:pt idx="511">
                  <c:v>3970.8672465719565</c:v>
                </c:pt>
                <c:pt idx="512">
                  <c:v>3993.9529638641898</c:v>
                </c:pt>
                <c:pt idx="513">
                  <c:v>4019.7836783290327</c:v>
                </c:pt>
                <c:pt idx="514">
                  <c:v>4038.1354373466866</c:v>
                </c:pt>
                <c:pt idx="515">
                  <c:v>4031.1627020807159</c:v>
                </c:pt>
                <c:pt idx="516">
                  <c:v>4050.017431312408</c:v>
                </c:pt>
                <c:pt idx="517">
                  <c:v>4083.4978414503657</c:v>
                </c:pt>
                <c:pt idx="518">
                  <c:v>4114.4503006058349</c:v>
                </c:pt>
                <c:pt idx="519">
                  <c:v>4121.7148422923256</c:v>
                </c:pt>
                <c:pt idx="520">
                  <c:v>4098.8358705167529</c:v>
                </c:pt>
                <c:pt idx="521">
                  <c:v>4077.4839375943729</c:v>
                </c:pt>
                <c:pt idx="522">
                  <c:v>4074.5449172635135</c:v>
                </c:pt>
                <c:pt idx="523">
                  <c:v>4075.4249664260997</c:v>
                </c:pt>
                <c:pt idx="524">
                  <c:v>4075.7618781782885</c:v>
                </c:pt>
                <c:pt idx="525">
                  <c:v>4063.0775937893313</c:v>
                </c:pt>
                <c:pt idx="526">
                  <c:v>4055.7698416453995</c:v>
                </c:pt>
                <c:pt idx="527">
                  <c:v>4050.211541426344</c:v>
                </c:pt>
                <c:pt idx="528">
                  <c:v>4039.0919740194036</c:v>
                </c:pt>
                <c:pt idx="529">
                  <c:v>4016.6329925358873</c:v>
                </c:pt>
                <c:pt idx="530">
                  <c:v>3990.4690595603142</c:v>
                </c:pt>
                <c:pt idx="531">
                  <c:v>3980.8344881651042</c:v>
                </c:pt>
                <c:pt idx="532">
                  <c:v>3969.7149207581638</c:v>
                </c:pt>
                <c:pt idx="533">
                  <c:v>3960.5596205341399</c:v>
                </c:pt>
                <c:pt idx="534">
                  <c:v>3947.8753361451827</c:v>
                </c:pt>
                <c:pt idx="535">
                  <c:v>3950.3434376679234</c:v>
                </c:pt>
                <c:pt idx="536">
                  <c:v>3952.3326275367845</c:v>
                </c:pt>
                <c:pt idx="537">
                  <c:v>3951.1843593523827</c:v>
                </c:pt>
                <c:pt idx="538">
                  <c:v>3932.4807597477716</c:v>
                </c:pt>
                <c:pt idx="539">
                  <c:v>3911.8949570921327</c:v>
                </c:pt>
                <c:pt idx="540">
                  <c:v>3887.5749935705376</c:v>
                </c:pt>
                <c:pt idx="541">
                  <c:v>3916.4707232779892</c:v>
                </c:pt>
                <c:pt idx="542">
                  <c:v>3962.6173820739159</c:v>
                </c:pt>
                <c:pt idx="543">
                  <c:v>4026.216540947999</c:v>
                </c:pt>
                <c:pt idx="544">
                  <c:v>4065.0259528772185</c:v>
                </c:pt>
                <c:pt idx="545">
                  <c:v>4084.3794120941757</c:v>
                </c:pt>
                <c:pt idx="546">
                  <c:v>4045.9978443921705</c:v>
                </c:pt>
                <c:pt idx="547">
                  <c:v>4007.6162766901653</c:v>
                </c:pt>
                <c:pt idx="548">
                  <c:v>3971.6135229199804</c:v>
                </c:pt>
                <c:pt idx="549">
                  <c:v>3935.6107691497955</c:v>
                </c:pt>
                <c:pt idx="550">
                  <c:v>3904.1238715873733</c:v>
                </c:pt>
                <c:pt idx="551">
                  <c:v>3888.2369818501093</c:v>
                </c:pt>
                <c:pt idx="552">
                  <c:v>3872.9494249156887</c:v>
                </c:pt>
                <c:pt idx="553">
                  <c:v>3856.5257843832787</c:v>
                </c:pt>
                <c:pt idx="554">
                  <c:v>3832.7748984792538</c:v>
                </c:pt>
                <c:pt idx="555">
                  <c:v>3810.7262484634552</c:v>
                </c:pt>
                <c:pt idx="556">
                  <c:v>3788.9793944069179</c:v>
                </c:pt>
                <c:pt idx="557">
                  <c:v>3765.6700575195896</c:v>
                </c:pt>
                <c:pt idx="558">
                  <c:v>3744.8004952364363</c:v>
                </c:pt>
                <c:pt idx="559">
                  <c:v>3727.8277599704656</c:v>
                </c:pt>
                <c:pt idx="560">
                  <c:v>3712.0165887989933</c:v>
                </c:pt>
                <c:pt idx="561">
                  <c:v>3704.028385915798</c:v>
                </c:pt>
                <c:pt idx="562">
                  <c:v>3704.9084350783842</c:v>
                </c:pt>
                <c:pt idx="563">
                  <c:v>3704.5096664703424</c:v>
                </c:pt>
                <c:pt idx="564">
                  <c:v>3696.7498612396535</c:v>
                </c:pt>
                <c:pt idx="565">
                  <c:v>3671.9596149112035</c:v>
                </c:pt>
                <c:pt idx="566">
                  <c:v>3642.1944718457939</c:v>
                </c:pt>
                <c:pt idx="567">
                  <c:v>3609.089226244721</c:v>
                </c:pt>
                <c:pt idx="568">
                  <c:v>3577.1718625734957</c:v>
                </c:pt>
                <c:pt idx="569">
                  <c:v>3549.4855902981922</c:v>
                </c:pt>
                <c:pt idx="570">
                  <c:v>3528.2311085872016</c:v>
                </c:pt>
                <c:pt idx="571">
                  <c:v>3508.4730866644609</c:v>
                </c:pt>
                <c:pt idx="572">
                  <c:v>3496.0556856162925</c:v>
                </c:pt>
                <c:pt idx="573">
                  <c:v>3499.0829503503219</c:v>
                </c:pt>
                <c:pt idx="574">
                  <c:v>3503.1239974031846</c:v>
                </c:pt>
                <c:pt idx="575">
                  <c:v>3512.4834768897181</c:v>
                </c:pt>
                <c:pt idx="576">
                  <c:v>3508.3866765944144</c:v>
                </c:pt>
                <c:pt idx="577">
                  <c:v>3505.049063016475</c:v>
                </c:pt>
                <c:pt idx="578">
                  <c:v>3488.2345216525773</c:v>
                </c:pt>
                <c:pt idx="579">
                  <c:v>3469.4450271988699</c:v>
                </c:pt>
                <c:pt idx="580">
                  <c:v>3445.2404883175541</c:v>
                </c:pt>
                <c:pt idx="581">
                  <c:v>3416.7978399982849</c:v>
                </c:pt>
                <c:pt idx="582">
                  <c:v>3383.6925943972119</c:v>
                </c:pt>
                <c:pt idx="583">
                  <c:v>3349.1600284898041</c:v>
                </c:pt>
                <c:pt idx="584">
                  <c:v>3319.3948854243945</c:v>
                </c:pt>
                <c:pt idx="585">
                  <c:v>3289.6297423589849</c:v>
                </c:pt>
                <c:pt idx="586">
                  <c:v>3263.0673591784062</c:v>
                </c:pt>
                <c:pt idx="587">
                  <c:v>3262.4825415384785</c:v>
                </c:pt>
                <c:pt idx="588">
                  <c:v>3262.2689586117717</c:v>
                </c:pt>
                <c:pt idx="589">
                  <c:v>3275.3656226377916</c:v>
                </c:pt>
                <c:pt idx="590">
                  <c:v>3273.8371726309656</c:v>
                </c:pt>
                <c:pt idx="591">
                  <c:v>3280.3957633849127</c:v>
                </c:pt>
                <c:pt idx="592">
                  <c:v>3272.3502084321817</c:v>
                </c:pt>
                <c:pt idx="593">
                  <c:v>3265.8737783831848</c:v>
                </c:pt>
                <c:pt idx="594">
                  <c:v>3253.6548756944685</c:v>
                </c:pt>
                <c:pt idx="595">
                  <c:v>3238.6616643171524</c:v>
                </c:pt>
                <c:pt idx="596">
                  <c:v>3230.443438113834</c:v>
                </c:pt>
                <c:pt idx="597">
                  <c:v>3219.1328991827518</c:v>
                </c:pt>
                <c:pt idx="598">
                  <c:v>3213.1455977200708</c:v>
                </c:pt>
                <c:pt idx="599">
                  <c:v>3214.6946584581829</c:v>
                </c:pt>
                <c:pt idx="600">
                  <c:v>3218.442428973543</c:v>
                </c:pt>
                <c:pt idx="601">
                  <c:v>3241.9648342246614</c:v>
                </c:pt>
                <c:pt idx="602">
                  <c:v>3256.935845464614</c:v>
                </c:pt>
                <c:pt idx="603">
                  <c:v>3277.9123645681439</c:v>
                </c:pt>
                <c:pt idx="604">
                  <c:v>3275.4656849408416</c:v>
                </c:pt>
                <c:pt idx="605">
                  <c:v>3277.4110682122741</c:v>
                </c:pt>
                <c:pt idx="606">
                  <c:v>3266.2279827731504</c:v>
                </c:pt>
                <c:pt idx="607">
                  <c:v>3252.0271144504477</c:v>
                </c:pt>
                <c:pt idx="608">
                  <c:v>3227.2368681219978</c:v>
                </c:pt>
                <c:pt idx="609">
                  <c:v>3199.8407440100518</c:v>
                </c:pt>
                <c:pt idx="610">
                  <c:v>3175.1693946101591</c:v>
                </c:pt>
                <c:pt idx="611">
                  <c:v>3151.7507528481556</c:v>
                </c:pt>
                <c:pt idx="612">
                  <c:v>3128.3321110861521</c:v>
                </c:pt>
                <c:pt idx="613">
                  <c:v>3101.9038158166222</c:v>
                </c:pt>
                <c:pt idx="614">
                  <c:v>3069.2957508065133</c:v>
                </c:pt>
                <c:pt idx="615">
                  <c:v>3032.8386840018065</c:v>
                </c:pt>
                <c:pt idx="616">
                  <c:v>2999.4715020673893</c:v>
                </c:pt>
                <c:pt idx="617">
                  <c:v>2976.0528603053858</c:v>
                </c:pt>
                <c:pt idx="618">
                  <c:v>2954.7983785943952</c:v>
                </c:pt>
                <c:pt idx="619">
                  <c:v>2932.6480151488336</c:v>
                </c:pt>
                <c:pt idx="620">
                  <c:v>2907.3727790589392</c:v>
                </c:pt>
                <c:pt idx="621">
                  <c:v>2879.2383228486387</c:v>
                </c:pt>
                <c:pt idx="622">
                  <c:v>2853.3339002457965</c:v>
                </c:pt>
                <c:pt idx="623">
                  <c:v>2830.6661737202562</c:v>
                </c:pt>
                <c:pt idx="624">
                  <c:v>2810.0803710646173</c:v>
                </c:pt>
                <c:pt idx="625">
                  <c:v>2803.876545250253</c:v>
                </c:pt>
                <c:pt idx="626">
                  <c:v>2795.4847135761602</c:v>
                </c:pt>
                <c:pt idx="627">
                  <c:v>2787.7249083454712</c:v>
                </c:pt>
                <c:pt idx="628">
                  <c:v>2763.5203694641555</c:v>
                </c:pt>
                <c:pt idx="629">
                  <c:v>2738.2451333742611</c:v>
                </c:pt>
                <c:pt idx="630">
                  <c:v>2710.2618831154118</c:v>
                </c:pt>
                <c:pt idx="631">
                  <c:v>2681.011230483959</c:v>
                </c:pt>
                <c:pt idx="632">
                  <c:v>2648.8701276939323</c:v>
                </c:pt>
                <c:pt idx="633">
                  <c:v>2611.2857143643873</c:v>
                </c:pt>
                <c:pt idx="634">
                  <c:v>2582.6859277126973</c:v>
                </c:pt>
                <c:pt idx="635">
                  <c:v>2566.493786240294</c:v>
                </c:pt>
                <c:pt idx="636">
                  <c:v>2550.9831772014581</c:v>
                </c:pt>
                <c:pt idx="637">
                  <c:v>2535.4725681626223</c:v>
                </c:pt>
                <c:pt idx="638">
                  <c:v>2518.3405591351116</c:v>
                </c:pt>
                <c:pt idx="639">
                  <c:v>2527.6627381672015</c:v>
                </c:pt>
                <c:pt idx="640">
                  <c:v>2543.5968950560919</c:v>
                </c:pt>
                <c:pt idx="641">
                  <c:v>2563.5064882560732</c:v>
                </c:pt>
                <c:pt idx="642">
                  <c:v>2574.3356796523417</c:v>
                </c:pt>
                <c:pt idx="643">
                  <c:v>2576.4123468813946</c:v>
                </c:pt>
                <c:pt idx="644">
                  <c:v>2567.1975417923863</c:v>
                </c:pt>
                <c:pt idx="645">
                  <c:v>2544.7385603088701</c:v>
                </c:pt>
                <c:pt idx="646">
                  <c:v>2522.7910602005195</c:v>
                </c:pt>
                <c:pt idx="647">
                  <c:v>2501.6335337563423</c:v>
                </c:pt>
                <c:pt idx="648">
                  <c:v>2489.4804861777493</c:v>
                </c:pt>
                <c:pt idx="649">
                  <c:v>2477.7841802219646</c:v>
                </c:pt>
                <c:pt idx="650">
                  <c:v>2485.0876344796129</c:v>
                </c:pt>
                <c:pt idx="651">
                  <c:v>2484.4561682611024</c:v>
                </c:pt>
                <c:pt idx="652">
                  <c:v>2494.9948160557874</c:v>
                </c:pt>
                <c:pt idx="653">
                  <c:v>2489.2762639370908</c:v>
                </c:pt>
                <c:pt idx="654">
                  <c:v>2521.055535708047</c:v>
                </c:pt>
                <c:pt idx="655">
                  <c:v>2546.0124678002471</c:v>
                </c:pt>
                <c:pt idx="656">
                  <c:v>2588.5717518319834</c:v>
                </c:pt>
                <c:pt idx="657">
                  <c:v>2606.2886671844435</c:v>
                </c:pt>
                <c:pt idx="658">
                  <c:v>2630.6469742604791</c:v>
                </c:pt>
                <c:pt idx="659">
                  <c:v>2632.5485054683363</c:v>
                </c:pt>
                <c:pt idx="660">
                  <c:v>2627.7806270728533</c:v>
                </c:pt>
                <c:pt idx="661">
                  <c:v>2606.1332869443791</c:v>
                </c:pt>
                <c:pt idx="662">
                  <c:v>2582.7146451823755</c:v>
                </c:pt>
                <c:pt idx="663">
                  <c:v>2561.4601634713849</c:v>
                </c:pt>
                <c:pt idx="664">
                  <c:v>2539.7133094148476</c:v>
                </c:pt>
                <c:pt idx="665">
                  <c:v>2509.948166349438</c:v>
                </c:pt>
                <c:pt idx="666">
                  <c:v>2481.9649160905888</c:v>
                </c:pt>
                <c:pt idx="667">
                  <c:v>2454.7114476295856</c:v>
                </c:pt>
                <c:pt idx="668">
                  <c:v>2430.5069087482698</c:v>
                </c:pt>
                <c:pt idx="669">
                  <c:v>2401.586341000032</c:v>
                </c:pt>
                <c:pt idx="670">
                  <c:v>2371.0933400299809</c:v>
                </c:pt>
                <c:pt idx="671">
                  <c:v>2346.303093701531</c:v>
                </c:pt>
                <c:pt idx="672">
                  <c:v>2321.8668660545445</c:v>
                </c:pt>
                <c:pt idx="673">
                  <c:v>2300.1200119980072</c:v>
                </c:pt>
                <c:pt idx="674">
                  <c:v>2275.3297656695572</c:v>
                </c:pt>
                <c:pt idx="675">
                  <c:v>2253.9778327471777</c:v>
                </c:pt>
                <c:pt idx="676">
                  <c:v>2241.9560353953357</c:v>
                </c:pt>
                <c:pt idx="677">
                  <c:v>2227.5414783465449</c:v>
                </c:pt>
                <c:pt idx="678">
                  <c:v>2215.0575964706827</c:v>
                </c:pt>
                <c:pt idx="679">
                  <c:v>2190.2673501422328</c:v>
                </c:pt>
                <c:pt idx="680">
                  <c:v>2176.1373237415723</c:v>
                </c:pt>
                <c:pt idx="681">
                  <c:v>2157.7739414290809</c:v>
                </c:pt>
                <c:pt idx="682">
                  <c:v>2184.6602445308472</c:v>
                </c:pt>
                <c:pt idx="683">
                  <c:v>2209.9567955721009</c:v>
                </c:pt>
                <c:pt idx="684">
                  <c:v>2237.7737094437716</c:v>
                </c:pt>
                <c:pt idx="685">
                  <c:v>2222.1883024681197</c:v>
                </c:pt>
                <c:pt idx="686">
                  <c:v>2203.4847028635086</c:v>
                </c:pt>
                <c:pt idx="687">
                  <c:v>2173.719559798099</c:v>
                </c:pt>
                <c:pt idx="688">
                  <c:v>2146.3234356861531</c:v>
                </c:pt>
                <c:pt idx="689">
                  <c:v>2120.4190130833108</c:v>
                </c:pt>
                <c:pt idx="690">
                  <c:v>2095.9827854363243</c:v>
                </c:pt>
                <c:pt idx="691">
                  <c:v>2073.7301355139889</c:v>
                </c:pt>
                <c:pt idx="692">
                  <c:v>2048.4548994240945</c:v>
                </c:pt>
                <c:pt idx="693">
                  <c:v>2021.2014309630915</c:v>
                </c:pt>
                <c:pt idx="694">
                  <c:v>1987.2782097488298</c:v>
                </c:pt>
                <c:pt idx="695">
                  <c:v>1955.1371069588031</c:v>
                </c:pt>
                <c:pt idx="696">
                  <c:v>1923.6502093963811</c:v>
                </c:pt>
                <c:pt idx="697">
                  <c:v>1897.7457867935391</c:v>
                </c:pt>
                <c:pt idx="698">
                  <c:v>1870.9112244753264</c:v>
                </c:pt>
                <c:pt idx="699">
                  <c:v>1843.5151003633805</c:v>
                </c:pt>
                <c:pt idx="700">
                  <c:v>1816.1189762514346</c:v>
                </c:pt>
                <c:pt idx="701">
                  <c:v>1790.8437401615404</c:v>
                </c:pt>
                <c:pt idx="702">
                  <c:v>1765.6912067811097</c:v>
                </c:pt>
                <c:pt idx="703">
                  <c:v>1748.7184715151391</c:v>
                </c:pt>
                <c:pt idx="704">
                  <c:v>1729.7561503739446</c:v>
                </c:pt>
                <c:pt idx="705">
                  <c:v>1726.86665564238</c:v>
                </c:pt>
                <c:pt idx="706">
                  <c:v>1720.2256035042831</c:v>
                </c:pt>
                <c:pt idx="707">
                  <c:v>1718.6493683670533</c:v>
                </c:pt>
                <c:pt idx="708">
                  <c:v>1701.9135258073011</c:v>
                </c:pt>
                <c:pt idx="709">
                  <c:v>1681.0439635241482</c:v>
                </c:pt>
                <c:pt idx="710">
                  <c:v>1650.7378949248443</c:v>
                </c:pt>
                <c:pt idx="711">
                  <c:v>1635.5242480825098</c:v>
                </c:pt>
                <c:pt idx="712">
                  <c:v>1620.3106012401752</c:v>
                </c:pt>
                <c:pt idx="713">
                  <c:v>1612.7210478949501</c:v>
                </c:pt>
                <c:pt idx="714">
                  <c:v>1601.3465716651829</c:v>
                </c:pt>
                <c:pt idx="715">
                  <c:v>1600.5279600523609</c:v>
                </c:pt>
                <c:pt idx="716">
                  <c:v>1593.6661513270401</c:v>
                </c:pt>
                <c:pt idx="717">
                  <c:v>1585.8493972104327</c:v>
                </c:pt>
                <c:pt idx="718">
                  <c:v>1569.348090039605</c:v>
                </c:pt>
                <c:pt idx="719">
                  <c:v>1551.5677269210937</c:v>
                </c:pt>
                <c:pt idx="720">
                  <c:v>1529.4173634755323</c:v>
                </c:pt>
                <c:pt idx="721">
                  <c:v>1508.925244320814</c:v>
                </c:pt>
                <c:pt idx="722">
                  <c:v>1489.0769008765346</c:v>
                </c:pt>
                <c:pt idx="723">
                  <c:v>1467.7249679541551</c:v>
                </c:pt>
                <c:pt idx="724">
                  <c:v>1436.0255290130899</c:v>
                </c:pt>
                <c:pt idx="725">
                  <c:v>1404.3260900720247</c:v>
                </c:pt>
                <c:pt idx="726">
                  <c:v>1373.4481118885415</c:v>
                </c:pt>
                <c:pt idx="727">
                  <c:v>1347.5436892856994</c:v>
                </c:pt>
                <c:pt idx="728">
                  <c:v>1324.0150305425527</c:v>
                </c:pt>
                <c:pt idx="729">
                  <c:v>1301.7623806202175</c:v>
                </c:pt>
                <c:pt idx="730">
                  <c:v>1276.4871445303233</c:v>
                </c:pt>
                <c:pt idx="731">
                  <c:v>1251.2119084404292</c:v>
                </c:pt>
                <c:pt idx="732">
                  <c:v>1227.0073695591136</c:v>
                </c:pt>
                <c:pt idx="733">
                  <c:v>1208.2178751054064</c:v>
                </c:pt>
                <c:pt idx="734">
                  <c:v>1189.4283806516992</c:v>
                </c:pt>
                <c:pt idx="735">
                  <c:v>1168.3673210253828</c:v>
                </c:pt>
                <c:pt idx="736">
                  <c:v>1140.2328648150826</c:v>
                </c:pt>
                <c:pt idx="737">
                  <c:v>1108.5334258740174</c:v>
                </c:pt>
                <c:pt idx="738">
                  <c:v>1077.6554476905342</c:v>
                </c:pt>
                <c:pt idx="739">
                  <c:v>1046.7774695070509</c:v>
                </c:pt>
                <c:pt idx="740">
                  <c:v>1026.471400907747</c:v>
                </c:pt>
                <c:pt idx="741">
                  <c:v>1006.1653323084431</c:v>
                </c:pt>
                <c:pt idx="742">
                  <c:v>986.94111477692832</c:v>
                </c:pt>
                <c:pt idx="743">
                  <c:v>964.27338825138838</c:v>
                </c:pt>
                <c:pt idx="744">
                  <c:v>941.60566172584845</c:v>
                </c:pt>
                <c:pt idx="745">
                  <c:v>917.28569820425366</c:v>
                </c:pt>
                <c:pt idx="746">
                  <c:v>892.96573468265888</c:v>
                </c:pt>
                <c:pt idx="747">
                  <c:v>868.17548835420939</c:v>
                </c:pt>
                <c:pt idx="748">
                  <c:v>845.08267907138293</c:v>
                </c:pt>
                <c:pt idx="749">
                  <c:v>817.09942881253392</c:v>
                </c:pt>
                <c:pt idx="750">
                  <c:v>790.40163656202549</c:v>
                </c:pt>
                <c:pt idx="751">
                  <c:v>761.95898824275639</c:v>
                </c:pt>
                <c:pt idx="752">
                  <c:v>728.85374264168343</c:v>
                </c:pt>
                <c:pt idx="753">
                  <c:v>692.85098887149888</c:v>
                </c:pt>
                <c:pt idx="754">
                  <c:v>654.46942116949367</c:v>
                </c:pt>
                <c:pt idx="755">
                  <c:v>629.55935974857982</c:v>
                </c:pt>
                <c:pt idx="756">
                  <c:v>605.12313210159334</c:v>
                </c:pt>
                <c:pt idx="757">
                  <c:v>585.63372349695078</c:v>
                </c:pt>
                <c:pt idx="758">
                  <c:v>559.85731804278248</c:v>
                </c:pt>
                <c:pt idx="759">
                  <c:v>537.70695459722106</c:v>
                </c:pt>
                <c:pt idx="760">
                  <c:v>512.91670826877157</c:v>
                </c:pt>
                <c:pt idx="761">
                  <c:v>488.12646194032209</c:v>
                </c:pt>
                <c:pt idx="762">
                  <c:v>458.3613188749128</c:v>
                </c:pt>
                <c:pt idx="763">
                  <c:v>430.37806861606379</c:v>
                </c:pt>
                <c:pt idx="764">
                  <c:v>401.93542029679469</c:v>
                </c:pt>
                <c:pt idx="765">
                  <c:v>374.68195183579161</c:v>
                </c:pt>
                <c:pt idx="766">
                  <c:v>340.75873062152993</c:v>
                </c:pt>
                <c:pt idx="767">
                  <c:v>307.65348502045697</c:v>
                </c:pt>
                <c:pt idx="768">
                  <c:v>272.06146162906339</c:v>
                </c:pt>
                <c:pt idx="769">
                  <c:v>242.2963185636541</c:v>
                </c:pt>
                <c:pt idx="770">
                  <c:v>211.80331759360337</c:v>
                </c:pt>
                <c:pt idx="771">
                  <c:v>188.05243168957873</c:v>
                </c:pt>
                <c:pt idx="772">
                  <c:v>176.16127831815129</c:v>
                </c:pt>
                <c:pt idx="773">
                  <c:v>166.52670692294129</c:v>
                </c:pt>
                <c:pt idx="774">
                  <c:v>158.76690169225253</c:v>
                </c:pt>
                <c:pt idx="775">
                  <c:v>158.87535193622244</c:v>
                </c:pt>
                <c:pt idx="776">
                  <c:v>157.72708375182094</c:v>
                </c:pt>
                <c:pt idx="777">
                  <c:v>157.46728468793947</c:v>
                </c:pt>
                <c:pt idx="778">
                  <c:v>138.6777902342323</c:v>
                </c:pt>
                <c:pt idx="779">
                  <c:v>124.19161060964451</c:v>
                </c:pt>
                <c:pt idx="780">
                  <c:v>104.61305101720463</c:v>
                </c:pt>
                <c:pt idx="781">
                  <c:v>90.198493968414155</c:v>
                </c:pt>
                <c:pt idx="782">
                  <c:v>87.060711332838522</c:v>
                </c:pt>
                <c:pt idx="783">
                  <c:v>83.370769518610345</c:v>
                </c:pt>
                <c:pt idx="784">
                  <c:v>82.739303300100048</c:v>
                </c:pt>
                <c:pt idx="785">
                  <c:v>67.525656457765507</c:v>
                </c:pt>
                <c:pt idx="786">
                  <c:v>50.71111509386823</c:v>
                </c:pt>
                <c:pt idx="787">
                  <c:v>19.224217531446278</c:v>
                </c:pt>
                <c:pt idx="788">
                  <c:v>-6.843947630841285E-11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4224"/>
        <c:axId val="192692992"/>
      </c:scatterChart>
      <c:valAx>
        <c:axId val="183364224"/>
        <c:scaling>
          <c:orientation val="minMax"/>
          <c:max val="800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Observation</a:t>
                </a:r>
              </a:p>
            </c:rich>
          </c:tx>
          <c:layout>
            <c:manualLayout>
              <c:xMode val="edge"/>
              <c:yMode val="edge"/>
              <c:x val="0.47459924029132394"/>
              <c:y val="0.88630546869036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692992"/>
        <c:crossesAt val="-1000"/>
        <c:crossBetween val="midCat"/>
      </c:valAx>
      <c:valAx>
        <c:axId val="192692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Cusum of SE CN (ppm)</a:t>
                </a:r>
              </a:p>
            </c:rich>
          </c:tx>
          <c:layout>
            <c:manualLayout>
              <c:xMode val="edge"/>
              <c:yMode val="edge"/>
              <c:x val="3.0748683173804085E-2"/>
              <c:y val="0.108527200247799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64224"/>
        <c:crossesAt val="-1000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64527910592382"/>
          <c:y val="7.7170781489186324E-2"/>
          <c:w val="0.71978247270512685"/>
          <c:h val="0.66559799034423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'Ex.8.9'!$O$1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'Ex.8.9'!$N$2:$N$14</c:f>
              <c:strCach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More</c:v>
                </c:pt>
              </c:strCache>
            </c:strRef>
          </c:cat>
          <c:val>
            <c:numRef>
              <c:f>'Ex.8.9'!$O$2:$O$14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26</c:v>
                </c:pt>
                <c:pt idx="3">
                  <c:v>41</c:v>
                </c:pt>
                <c:pt idx="4">
                  <c:v>111</c:v>
                </c:pt>
                <c:pt idx="5">
                  <c:v>103</c:v>
                </c:pt>
                <c:pt idx="6">
                  <c:v>92</c:v>
                </c:pt>
                <c:pt idx="7">
                  <c:v>34</c:v>
                </c:pt>
                <c:pt idx="8">
                  <c:v>14</c:v>
                </c:pt>
                <c:pt idx="9">
                  <c:v>14</c:v>
                </c:pt>
                <c:pt idx="10">
                  <c:v>4</c:v>
                </c:pt>
                <c:pt idx="11">
                  <c:v>2</c:v>
                </c:pt>
                <c:pt idx="1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92737280"/>
        <c:axId val="192739200"/>
      </c:barChart>
      <c:barChart>
        <c:barDir val="col"/>
        <c:grouping val="clustered"/>
        <c:varyColors val="0"/>
        <c:ser>
          <c:idx val="1"/>
          <c:order val="1"/>
          <c:tx>
            <c:strRef>
              <c:f>'Ex.8.9'!$O$16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rgbClr val="33333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'Ex.8.9'!$N$17:$N$29</c:f>
              <c:strCach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More</c:v>
                </c:pt>
              </c:strCache>
            </c:strRef>
          </c:cat>
          <c:val>
            <c:numRef>
              <c:f>'Ex.8.9'!$O$17:$O$29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49</c:v>
                </c:pt>
                <c:pt idx="4">
                  <c:v>175</c:v>
                </c:pt>
                <c:pt idx="5">
                  <c:v>82</c:v>
                </c:pt>
                <c:pt idx="6">
                  <c:v>13</c:v>
                </c:pt>
                <c:pt idx="7">
                  <c:v>6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100"/>
        <c:axId val="192741376"/>
        <c:axId val="192742912"/>
      </c:barChart>
      <c:catAx>
        <c:axId val="19273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CN concn. (ppm)</a:t>
                </a:r>
              </a:p>
            </c:rich>
          </c:tx>
          <c:layout>
            <c:manualLayout>
              <c:xMode val="edge"/>
              <c:yMode val="edge"/>
              <c:x val="0.39011111116079394"/>
              <c:y val="0.861740393295914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739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2739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Count</a:t>
                </a:r>
              </a:p>
            </c:rich>
          </c:tx>
          <c:layout>
            <c:manualLayout>
              <c:xMode val="edge"/>
              <c:yMode val="edge"/>
              <c:x val="2.9304121026162925E-2"/>
              <c:y val="0.3086831259567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737280"/>
        <c:crosses val="autoZero"/>
        <c:crossBetween val="between"/>
      </c:valAx>
      <c:catAx>
        <c:axId val="192741376"/>
        <c:scaling>
          <c:orientation val="minMax"/>
        </c:scaling>
        <c:delete val="1"/>
        <c:axPos val="b"/>
        <c:majorTickMark val="out"/>
        <c:minorTickMark val="none"/>
        <c:tickLblPos val="nextTo"/>
        <c:crossAx val="192742912"/>
        <c:crosses val="autoZero"/>
        <c:auto val="1"/>
        <c:lblAlgn val="ctr"/>
        <c:lblOffset val="100"/>
        <c:noMultiLvlLbl val="0"/>
      </c:catAx>
      <c:valAx>
        <c:axId val="192742912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741376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7582629116588244"/>
          <c:y val="0.2057887506378302"/>
          <c:w val="0.21978090769622194"/>
          <c:h val="0.1897115044942497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793750</xdr:colOff>
      <xdr:row>16</xdr:row>
      <xdr:rowOff>57150</xdr:rowOff>
    </xdr:from>
    <xdr:to>
      <xdr:col>11</xdr:col>
      <xdr:colOff>946150</xdr:colOff>
      <xdr:row>30</xdr:row>
      <xdr:rowOff>44450</xdr:rowOff>
    </xdr:to>
    <xdr:graphicFrame macro="">
      <xdr:nvGraphicFramePr>
        <xdr:cNvPr id="819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0.14033</cdr:x>
      <cdr:y>0.60668</cdr:y>
    </cdr:from>
    <cdr:to>
      <cdr:x>0.95686</cdr:x>
      <cdr:y>0.60668</cdr:y>
    </cdr:to>
    <cdr:sp macro="" textlink="">
      <cdr:nvSpPr>
        <cdr:cNvPr id="9217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612167" y="1359914"/>
          <a:ext cx="3562071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0</xdr:row>
          <xdr:rowOff>0</xdr:rowOff>
        </xdr:from>
        <xdr:to>
          <xdr:col>30</xdr:col>
          <xdr:colOff>0</xdr:colOff>
          <xdr:row>22</xdr:row>
          <xdr:rowOff>76200</xdr:rowOff>
        </xdr:to>
        <xdr:sp macro="" textlink="">
          <xdr:nvSpPr>
            <xdr:cNvPr id="23555" name="Object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330200</xdr:colOff>
      <xdr:row>13</xdr:row>
      <xdr:rowOff>76200</xdr:rowOff>
    </xdr:from>
    <xdr:to>
      <xdr:col>26</xdr:col>
      <xdr:colOff>355600</xdr:colOff>
      <xdr:row>30</xdr:row>
      <xdr:rowOff>82550</xdr:rowOff>
    </xdr:to>
    <xdr:graphicFrame macro="">
      <xdr:nvGraphicFramePr>
        <xdr:cNvPr id="1741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0.2518</cdr:x>
      <cdr:y>0.16817</cdr:y>
    </cdr:from>
    <cdr:to>
      <cdr:x>0.33119</cdr:x>
      <cdr:y>0.16817</cdr:y>
    </cdr:to>
    <cdr:sp macro="" textlink="">
      <cdr:nvSpPr>
        <cdr:cNvPr id="18434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120839" y="455979"/>
          <a:ext cx="353417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0.24276</cdr:x>
      <cdr:y>0.23579</cdr:y>
    </cdr:from>
    <cdr:to>
      <cdr:x>0.33046</cdr:x>
      <cdr:y>0.23579</cdr:y>
    </cdr:to>
    <cdr:sp macro="" textlink="">
      <cdr:nvSpPr>
        <cdr:cNvPr id="18435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080603" y="639321"/>
          <a:ext cx="39039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0.2259</cdr:x>
      <cdr:y>0.1814</cdr:y>
    </cdr:from>
    <cdr:to>
      <cdr:x>0.34829</cdr:x>
      <cdr:y>0.21293</cdr:y>
    </cdr:to>
    <cdr:sp macro="" textlink="">
      <cdr:nvSpPr>
        <cdr:cNvPr id="18436" name="Rectangle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05570" y="491865"/>
          <a:ext cx="544806" cy="8547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82550</xdr:rowOff>
    </xdr:from>
    <xdr:to>
      <xdr:col>0</xdr:col>
      <xdr:colOff>0</xdr:colOff>
      <xdr:row>20</xdr:row>
      <xdr:rowOff>31750</xdr:rowOff>
    </xdr:to>
    <xdr:graphicFrame macro="">
      <xdr:nvGraphicFramePr>
        <xdr:cNvPr id="266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35</xdr:row>
      <xdr:rowOff>133350</xdr:rowOff>
    </xdr:to>
    <xdr:graphicFrame macro="">
      <xdr:nvGraphicFramePr>
        <xdr:cNvPr id="266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120650</xdr:colOff>
      <xdr:row>15</xdr:row>
      <xdr:rowOff>139700</xdr:rowOff>
    </xdr:from>
    <xdr:to>
      <xdr:col>25</xdr:col>
      <xdr:colOff>508000</xdr:colOff>
      <xdr:row>28</xdr:row>
      <xdr:rowOff>88900</xdr:rowOff>
    </xdr:to>
    <xdr:graphicFrame macro="">
      <xdr:nvGraphicFramePr>
        <xdr:cNvPr id="266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0.51789</cdr:x>
      <cdr:y>0.06472</cdr:y>
    </cdr:from>
    <cdr:to>
      <cdr:x>0.51789</cdr:x>
      <cdr:y>0.93262</cdr:y>
    </cdr:to>
    <cdr:sp macro="" textlink="">
      <cdr:nvSpPr>
        <cdr:cNvPr id="276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81476" y="185769"/>
          <a:ext cx="0" cy="249104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0.52953</cdr:x>
      <cdr:y>0.06441</cdr:y>
    </cdr:from>
    <cdr:to>
      <cdr:x>0.52953</cdr:x>
      <cdr:y>0.93294</cdr:y>
    </cdr:to>
    <cdr:sp macro="" textlink="">
      <cdr:nvSpPr>
        <cdr:cNvPr id="286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90049" y="185693"/>
          <a:ext cx="0" cy="250386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0.62411</cdr:x>
      <cdr:y>0.59416</cdr:y>
    </cdr:from>
    <cdr:to>
      <cdr:x>0.75624</cdr:x>
      <cdr:y>0.63969</cdr:y>
    </cdr:to>
    <cdr:sp macro="" textlink="">
      <cdr:nvSpPr>
        <cdr:cNvPr id="32771" name="Rectangl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27272" y="1297877"/>
          <a:ext cx="471526" cy="9945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0.64039</cdr:x>
      <cdr:y>0.55769</cdr:y>
    </cdr:from>
    <cdr:to>
      <cdr:x>0.73365</cdr:x>
      <cdr:y>0.55769</cdr:y>
    </cdr:to>
    <cdr:sp macro="" textlink="">
      <cdr:nvSpPr>
        <cdr:cNvPr id="3276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285346" y="1218209"/>
          <a:ext cx="33284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0.62411</cdr:x>
      <cdr:y>0.66281</cdr:y>
    </cdr:from>
    <cdr:to>
      <cdr:x>0.73438</cdr:x>
      <cdr:y>0.66281</cdr:y>
    </cdr:to>
    <cdr:sp macro="" textlink="">
      <cdr:nvSpPr>
        <cdr:cNvPr id="3277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227272" y="1447838"/>
          <a:ext cx="393516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12</xdr:row>
      <xdr:rowOff>0</xdr:rowOff>
    </xdr:from>
    <xdr:to>
      <xdr:col>15</xdr:col>
      <xdr:colOff>558800</xdr:colOff>
      <xdr:row>25</xdr:row>
      <xdr:rowOff>139700</xdr:rowOff>
    </xdr:to>
    <xdr:graphicFrame macro="">
      <xdr:nvGraphicFramePr>
        <xdr:cNvPr id="29707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19</xdr:row>
      <xdr:rowOff>152400</xdr:rowOff>
    </xdr:from>
    <xdr:to>
      <xdr:col>15</xdr:col>
      <xdr:colOff>876300</xdr:colOff>
      <xdr:row>34</xdr:row>
      <xdr:rowOff>152400</xdr:rowOff>
    </xdr:to>
    <xdr:graphicFrame macro="">
      <xdr:nvGraphicFramePr>
        <xdr:cNvPr id="3481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6</xdr:row>
      <xdr:rowOff>101600</xdr:rowOff>
    </xdr:from>
    <xdr:to>
      <xdr:col>18</xdr:col>
      <xdr:colOff>552450</xdr:colOff>
      <xdr:row>23</xdr:row>
      <xdr:rowOff>101600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527050</xdr:colOff>
      <xdr:row>86</xdr:row>
      <xdr:rowOff>25400</xdr:rowOff>
    </xdr:from>
    <xdr:to>
      <xdr:col>15</xdr:col>
      <xdr:colOff>0</xdr:colOff>
      <xdr:row>102</xdr:row>
      <xdr:rowOff>82550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76</xdr:col>
      <xdr:colOff>552450</xdr:colOff>
      <xdr:row>4</xdr:row>
      <xdr:rowOff>152400</xdr:rowOff>
    </xdr:from>
    <xdr:to>
      <xdr:col>86</xdr:col>
      <xdr:colOff>298450</xdr:colOff>
      <xdr:row>21</xdr:row>
      <xdr:rowOff>101600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0.28759</cdr:x>
      <cdr:y>0.08863</cdr:y>
    </cdr:from>
    <cdr:to>
      <cdr:x>0.28759</cdr:x>
      <cdr:y>0.77216</cdr:y>
    </cdr:to>
    <cdr:sp macro="" textlink="">
      <cdr:nvSpPr>
        <cdr:cNvPr id="20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1546787" y="245955"/>
          <a:ext cx="0" cy="189674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0.46296</cdr:x>
      <cdr:y>0.08863</cdr:y>
    </cdr:from>
    <cdr:to>
      <cdr:x>0.46296</cdr:x>
      <cdr:y>0.75867</cdr:y>
    </cdr:to>
    <cdr:sp macro="" textlink="">
      <cdr:nvSpPr>
        <cdr:cNvPr id="205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490024" y="245955"/>
          <a:ext cx="0" cy="185931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0.59419</cdr:x>
      <cdr:y>0.079</cdr:y>
    </cdr:from>
    <cdr:to>
      <cdr:x>0.59419</cdr:x>
      <cdr:y>0.77553</cdr:y>
    </cdr:to>
    <cdr:sp macro="" textlink="">
      <cdr:nvSpPr>
        <cdr:cNvPr id="205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3195803" y="219221"/>
          <a:ext cx="0" cy="193283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0.90888</cdr:x>
      <cdr:y>0.08237</cdr:y>
    </cdr:from>
    <cdr:to>
      <cdr:x>0.90888</cdr:x>
      <cdr:y>0.77216</cdr:y>
    </cdr:to>
    <cdr:sp macro="" textlink="">
      <cdr:nvSpPr>
        <cdr:cNvPr id="205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888352" y="228578"/>
          <a:ext cx="0" cy="191411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0.21057</cdr:x>
      <cdr:y>0.10959</cdr:y>
    </cdr:from>
    <cdr:to>
      <cdr:x>0.2508</cdr:x>
      <cdr:y>0.19894</cdr:y>
    </cdr:to>
    <cdr:sp macro="" textlink="">
      <cdr:nvSpPr>
        <cdr:cNvPr id="2053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32554" y="304100"/>
          <a:ext cx="216351" cy="2479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cdr:txBody>
    </cdr:sp>
  </cdr:relSizeAnchor>
  <cdr:relSizeAnchor xmlns:cdr="http://schemas.openxmlformats.org/drawingml/2006/chartDrawing">
    <cdr:from>
      <cdr:x>0.51398</cdr:x>
      <cdr:y>0.10959</cdr:y>
    </cdr:from>
    <cdr:to>
      <cdr:x>0.56009</cdr:x>
      <cdr:y>0.18064</cdr:y>
    </cdr:to>
    <cdr:sp macro="" textlink="">
      <cdr:nvSpPr>
        <cdr:cNvPr id="205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64420" y="304100"/>
          <a:ext cx="248012" cy="1971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cdr:txBody>
    </cdr:sp>
  </cdr:relSizeAnchor>
  <cdr:relSizeAnchor xmlns:cdr="http://schemas.openxmlformats.org/drawingml/2006/chartDrawing">
    <cdr:from>
      <cdr:x>0.36461</cdr:x>
      <cdr:y>0.11031</cdr:y>
    </cdr:from>
    <cdr:to>
      <cdr:x>0.39649</cdr:x>
      <cdr:y>0.17895</cdr:y>
    </cdr:to>
    <cdr:sp macro="" textlink="">
      <cdr:nvSpPr>
        <cdr:cNvPr id="205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61020" y="306105"/>
          <a:ext cx="171497" cy="1904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32004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cdr:txBody>
    </cdr:sp>
  </cdr:relSizeAnchor>
  <cdr:relSizeAnchor xmlns:cdr="http://schemas.openxmlformats.org/drawingml/2006/chartDrawing">
    <cdr:from>
      <cdr:x>0.75313</cdr:x>
      <cdr:y>0.11031</cdr:y>
    </cdr:from>
    <cdr:to>
      <cdr:x>0.78501</cdr:x>
      <cdr:y>0.17895</cdr:y>
    </cdr:to>
    <cdr:sp macro="" textlink="">
      <cdr:nvSpPr>
        <cdr:cNvPr id="2056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50652" y="306105"/>
          <a:ext cx="171498" cy="1904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32004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cdr:txBody>
    </cdr:sp>
  </cdr:relSizeAnchor>
  <cdr:relSizeAnchor xmlns:cdr="http://schemas.openxmlformats.org/drawingml/2006/chartDrawing">
    <cdr:from>
      <cdr:x>0.91305</cdr:x>
      <cdr:y>0.10959</cdr:y>
    </cdr:from>
    <cdr:to>
      <cdr:x>0.95205</cdr:x>
      <cdr:y>0.19894</cdr:y>
    </cdr:to>
    <cdr:sp macro="" textlink="">
      <cdr:nvSpPr>
        <cdr:cNvPr id="2057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910779" y="304100"/>
          <a:ext cx="209755" cy="2479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3</xdr:row>
      <xdr:rowOff>50800</xdr:rowOff>
    </xdr:from>
    <xdr:to>
      <xdr:col>13</xdr:col>
      <xdr:colOff>203200</xdr:colOff>
      <xdr:row>16</xdr:row>
      <xdr:rowOff>25400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18</xdr:row>
      <xdr:rowOff>0</xdr:rowOff>
    </xdr:from>
    <xdr:to>
      <xdr:col>13</xdr:col>
      <xdr:colOff>158750</xdr:colOff>
      <xdr:row>31</xdr:row>
      <xdr:rowOff>38100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0.77216</cdr:x>
      <cdr:y>0.07989</cdr:y>
    </cdr:from>
    <cdr:to>
      <cdr:x>0.77216</cdr:x>
      <cdr:y>0.79797</cdr:y>
    </cdr:to>
    <cdr:sp macro="" textlink="">
      <cdr:nvSpPr>
        <cdr:cNvPr id="5121" name="Line 102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584250" y="163868"/>
          <a:ext cx="0" cy="147281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0.47188</cdr:x>
      <cdr:y>0.0875</cdr:y>
    </cdr:from>
    <cdr:to>
      <cdr:x>0.51296</cdr:x>
      <cdr:y>0.20203</cdr:y>
    </cdr:to>
    <cdr:sp macro="" textlink="">
      <cdr:nvSpPr>
        <cdr:cNvPr id="5122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90393" y="179464"/>
          <a:ext cx="190690" cy="234908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36576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</a:t>
          </a:r>
        </a:p>
      </cdr:txBody>
    </cdr:sp>
  </cdr:relSizeAnchor>
  <cdr:relSizeAnchor xmlns:cdr="http://schemas.openxmlformats.org/drawingml/2006/chartDrawing">
    <cdr:from>
      <cdr:x>0.83305</cdr:x>
      <cdr:y>0.0875</cdr:y>
    </cdr:from>
    <cdr:to>
      <cdr:x>0.87535</cdr:x>
      <cdr:y>0.20203</cdr:y>
    </cdr:to>
    <cdr:sp macro="" textlink="">
      <cdr:nvSpPr>
        <cdr:cNvPr id="5123" name="Text Box 102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66880" y="179464"/>
          <a:ext cx="196366" cy="234908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36576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0.88189</cdr:x>
      <cdr:y>0.07602</cdr:y>
    </cdr:from>
    <cdr:to>
      <cdr:x>0.92468</cdr:x>
      <cdr:y>0.18648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65619" y="161704"/>
          <a:ext cx="197247" cy="2349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36576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cdr:txBody>
    </cdr:sp>
  </cdr:relSizeAnchor>
  <cdr:relSizeAnchor xmlns:cdr="http://schemas.openxmlformats.org/drawingml/2006/chartDrawing">
    <cdr:from>
      <cdr:x>0.45917</cdr:x>
      <cdr:y>0.07149</cdr:y>
    </cdr:from>
    <cdr:to>
      <cdr:x>0.50049</cdr:x>
      <cdr:y>0.18195</cdr:y>
    </cdr:to>
    <cdr:sp macro="" textlink="">
      <cdr:nvSpPr>
        <cdr:cNvPr id="6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16820" y="152083"/>
          <a:ext cx="190484" cy="2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36576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</a:t>
          </a:r>
        </a:p>
      </cdr:txBody>
    </cdr:sp>
  </cdr:relSizeAnchor>
  <cdr:relSizeAnchor xmlns:cdr="http://schemas.openxmlformats.org/drawingml/2006/chartDrawing">
    <cdr:from>
      <cdr:x>0.77652</cdr:x>
      <cdr:y>0.0803</cdr:y>
    </cdr:from>
    <cdr:to>
      <cdr:x>0.77652</cdr:x>
      <cdr:y>0.78996</cdr:y>
    </cdr:to>
    <cdr:sp macro="" textlink="">
      <cdr:nvSpPr>
        <cdr:cNvPr id="614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579828" y="170820"/>
          <a:ext cx="0" cy="150961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0.66479</cdr:x>
      <cdr:y>0.5438</cdr:y>
    </cdr:from>
    <cdr:to>
      <cdr:x>0.76527</cdr:x>
      <cdr:y>0.63641</cdr:y>
    </cdr:to>
    <cdr:sp macro="" textlink="">
      <cdr:nvSpPr>
        <cdr:cNvPr id="614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64732" y="1156805"/>
          <a:ext cx="463249" cy="19699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0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Day 63</a:t>
          </a:r>
        </a:p>
      </cdr:txBody>
    </cdr:sp>
  </cdr:relSizeAnchor>
  <cdr:relSizeAnchor xmlns:cdr="http://schemas.openxmlformats.org/drawingml/2006/chartDrawing">
    <cdr:from>
      <cdr:x>0.78948</cdr:x>
      <cdr:y>0.32098</cdr:y>
    </cdr:from>
    <cdr:to>
      <cdr:x>0.88996</cdr:x>
      <cdr:y>0.41358</cdr:y>
    </cdr:to>
    <cdr:sp macro="" textlink="">
      <cdr:nvSpPr>
        <cdr:cNvPr id="614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39566" y="682803"/>
          <a:ext cx="463248" cy="19699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0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Day 90</a:t>
          </a:r>
        </a:p>
      </cdr:txBody>
    </cdr:sp>
  </cdr:relSizeAnchor>
  <cdr:relSizeAnchor xmlns:cdr="http://schemas.openxmlformats.org/drawingml/2006/chartDrawing">
    <cdr:from>
      <cdr:x>0.66087</cdr:x>
      <cdr:y>0.46358</cdr:y>
    </cdr:from>
    <cdr:to>
      <cdr:x>0.69633</cdr:x>
      <cdr:y>0.5438</cdr:y>
    </cdr:to>
    <cdr:sp macro="" textlink="">
      <cdr:nvSpPr>
        <cdr:cNvPr id="6150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046698" y="986144"/>
          <a:ext cx="163433" cy="17066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0.83569</cdr:x>
      <cdr:y>0.19647</cdr:y>
    </cdr:from>
    <cdr:to>
      <cdr:x>0.86722</cdr:x>
      <cdr:y>0.32026</cdr:y>
    </cdr:to>
    <cdr:sp macro="" textlink="">
      <cdr:nvSpPr>
        <cdr:cNvPr id="6151" name="Line 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3852593" y="417949"/>
          <a:ext cx="145399" cy="26333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0.59388</cdr:x>
      <cdr:y>0.17838</cdr:y>
    </cdr:from>
    <cdr:to>
      <cdr:x>0.69437</cdr:x>
      <cdr:y>0.27099</cdr:y>
    </cdr:to>
    <cdr:sp macro="" textlink="">
      <cdr:nvSpPr>
        <cdr:cNvPr id="6153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37866" y="379462"/>
          <a:ext cx="463248" cy="1969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0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Day 79</a:t>
          </a:r>
        </a:p>
      </cdr:txBody>
    </cdr:sp>
  </cdr:relSizeAnchor>
  <cdr:relSizeAnchor xmlns:cdr="http://schemas.openxmlformats.org/drawingml/2006/chartDrawing">
    <cdr:from>
      <cdr:x>0.70097</cdr:x>
      <cdr:y>0.21433</cdr:y>
    </cdr:from>
    <cdr:to>
      <cdr:x>0.76796</cdr:x>
      <cdr:y>0.21433</cdr:y>
    </cdr:to>
    <cdr:sp macro="" textlink="">
      <cdr:nvSpPr>
        <cdr:cNvPr id="6154" name="Line 1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231547" y="455930"/>
          <a:ext cx="30883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0.58313</cdr:x>
      <cdr:y>0.66045</cdr:y>
    </cdr:from>
    <cdr:to>
      <cdr:x>0.68361</cdr:x>
      <cdr:y>0.75306</cdr:y>
    </cdr:to>
    <cdr:sp macro="" textlink="">
      <cdr:nvSpPr>
        <cdr:cNvPr id="6155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88273" y="1404947"/>
          <a:ext cx="463248" cy="19699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0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Day 48</a:t>
          </a:r>
        </a:p>
      </cdr:txBody>
    </cdr:sp>
  </cdr:relSizeAnchor>
  <cdr:relSizeAnchor xmlns:cdr="http://schemas.openxmlformats.org/drawingml/2006/chartDrawing">
    <cdr:from>
      <cdr:x>0.54939</cdr:x>
      <cdr:y>0.6076</cdr:y>
    </cdr:from>
    <cdr:to>
      <cdr:x>0.5978</cdr:x>
      <cdr:y>0.66045</cdr:y>
    </cdr:to>
    <cdr:sp macro="" textlink="">
      <cdr:nvSpPr>
        <cdr:cNvPr id="6156" name="Line 1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2532729" y="1292523"/>
          <a:ext cx="223171" cy="11242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38100</xdr:rowOff>
    </xdr:from>
    <xdr:to>
      <xdr:col>11</xdr:col>
      <xdr:colOff>552450</xdr:colOff>
      <xdr:row>16</xdr:row>
      <xdr:rowOff>25400</xdr:rowOff>
    </xdr:to>
    <xdr:graphicFrame macro="">
      <xdr:nvGraphicFramePr>
        <xdr:cNvPr id="471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16</xdr:row>
      <xdr:rowOff>120650</xdr:rowOff>
    </xdr:from>
    <xdr:to>
      <xdr:col>11</xdr:col>
      <xdr:colOff>546100</xdr:colOff>
      <xdr:row>31</xdr:row>
      <xdr:rowOff>114300</xdr:rowOff>
    </xdr:to>
    <xdr:graphicFrame macro="">
      <xdr:nvGraphicFramePr>
        <xdr:cNvPr id="471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323850</xdr:colOff>
      <xdr:row>9</xdr:row>
      <xdr:rowOff>158750</xdr:rowOff>
    </xdr:from>
    <xdr:to>
      <xdr:col>28</xdr:col>
      <xdr:colOff>266700</xdr:colOff>
      <xdr:row>25</xdr:row>
      <xdr:rowOff>50800</xdr:rowOff>
    </xdr:to>
    <xdr:graphicFrame macro="">
      <xdr:nvGraphicFramePr>
        <xdr:cNvPr id="4710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298450</xdr:colOff>
      <xdr:row>1</xdr:row>
      <xdr:rowOff>0</xdr:rowOff>
    </xdr:from>
    <xdr:to>
      <xdr:col>21</xdr:col>
      <xdr:colOff>76200</xdr:colOff>
      <xdr:row>13</xdr:row>
      <xdr:rowOff>50800</xdr:rowOff>
    </xdr:to>
    <xdr:graphicFrame macro="">
      <xdr:nvGraphicFramePr>
        <xdr:cNvPr id="4711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0.60075</cdr:x>
      <cdr:y>0.05266</cdr:y>
    </cdr:from>
    <cdr:to>
      <cdr:x>0.60075</cdr:x>
      <cdr:y>0.79479</cdr:y>
    </cdr:to>
    <cdr:sp macro="" textlink="">
      <cdr:nvSpPr>
        <cdr:cNvPr id="4812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796229" y="127076"/>
          <a:ext cx="0" cy="179075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0.29336</cdr:x>
      <cdr:y>0.07278</cdr:y>
    </cdr:from>
    <cdr:to>
      <cdr:x>0.39558</cdr:x>
      <cdr:y>0.15444</cdr:y>
    </cdr:to>
    <cdr:sp macro="" textlink="">
      <cdr:nvSpPr>
        <cdr:cNvPr id="481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65464" y="175616"/>
          <a:ext cx="475784" cy="1970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Manual</a:t>
          </a:r>
        </a:p>
      </cdr:txBody>
    </cdr:sp>
  </cdr:relSizeAnchor>
  <cdr:relSizeAnchor xmlns:cdr="http://schemas.openxmlformats.org/drawingml/2006/chartDrawing">
    <cdr:from>
      <cdr:x>0.7284</cdr:x>
      <cdr:y>0.07278</cdr:y>
    </cdr:from>
    <cdr:to>
      <cdr:x>0.86486</cdr:x>
      <cdr:y>0.15444</cdr:y>
    </cdr:to>
    <cdr:sp macro="" textlink="">
      <cdr:nvSpPr>
        <cdr:cNvPr id="4813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90389" y="175616"/>
          <a:ext cx="635136" cy="1970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Automatic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0.38947</cdr:x>
      <cdr:y>0.11152</cdr:y>
    </cdr:from>
    <cdr:to>
      <cdr:x>0.49193</cdr:x>
      <cdr:y>0.19386</cdr:y>
    </cdr:to>
    <cdr:sp macro="" textlink="">
      <cdr:nvSpPr>
        <cdr:cNvPr id="532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10334" y="266256"/>
          <a:ext cx="476257" cy="1965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Manual</a:t>
          </a:r>
        </a:p>
      </cdr:txBody>
    </cdr:sp>
  </cdr:relSizeAnchor>
  <cdr:relSizeAnchor xmlns:cdr="http://schemas.openxmlformats.org/drawingml/2006/chartDrawing">
    <cdr:from>
      <cdr:x>0.71348</cdr:x>
      <cdr:y>0.11152</cdr:y>
    </cdr:from>
    <cdr:to>
      <cdr:x>0.85017</cdr:x>
      <cdr:y>0.19386</cdr:y>
    </cdr:to>
    <cdr:sp macro="" textlink="">
      <cdr:nvSpPr>
        <cdr:cNvPr id="532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16395" y="266256"/>
          <a:ext cx="635388" cy="1965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Automatic</a:t>
          </a:r>
        </a:p>
      </cdr:txBody>
    </cdr:sp>
  </cdr:relSizeAnchor>
  <cdr:relSizeAnchor xmlns:cdr="http://schemas.openxmlformats.org/drawingml/2006/chartDrawing">
    <cdr:from>
      <cdr:x>0.6076</cdr:x>
      <cdr:y>0.09213</cdr:y>
    </cdr:from>
    <cdr:to>
      <cdr:x>0.6076</cdr:x>
      <cdr:y>0.74319</cdr:y>
    </cdr:to>
    <cdr:sp macro="" textlink="">
      <cdr:nvSpPr>
        <cdr:cNvPr id="5325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824226" y="219964"/>
          <a:ext cx="0" cy="155448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0.61548</cdr:x>
      <cdr:y>0.07119</cdr:y>
    </cdr:from>
    <cdr:to>
      <cdr:x>0.61548</cdr:x>
      <cdr:y>0.78284</cdr:y>
    </cdr:to>
    <cdr:sp macro="" textlink="">
      <cdr:nvSpPr>
        <cdr:cNvPr id="4915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27312" y="175406"/>
          <a:ext cx="0" cy="175334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0.3006</cdr:x>
      <cdr:y>0.09013</cdr:y>
    </cdr:from>
    <cdr:to>
      <cdr:x>0.40067</cdr:x>
      <cdr:y>0.16995</cdr:y>
    </cdr:to>
    <cdr:sp macro="" textlink="">
      <cdr:nvSpPr>
        <cdr:cNvPr id="491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29710" y="222060"/>
          <a:ext cx="475928" cy="1966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Manual</a:t>
          </a:r>
        </a:p>
      </cdr:txBody>
    </cdr:sp>
  </cdr:relSizeAnchor>
  <cdr:relSizeAnchor xmlns:cdr="http://schemas.openxmlformats.org/drawingml/2006/chartDrawing">
    <cdr:from>
      <cdr:x>0.77916</cdr:x>
      <cdr:y>0.08605</cdr:y>
    </cdr:from>
    <cdr:to>
      <cdr:x>0.91274</cdr:x>
      <cdr:y>0.16587</cdr:y>
    </cdr:to>
    <cdr:sp macro="" textlink="">
      <cdr:nvSpPr>
        <cdr:cNvPr id="4915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05785" y="212020"/>
          <a:ext cx="635346" cy="1966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Automatic</a:t>
          </a:r>
        </a:p>
      </cdr:txBody>
    </cdr:sp>
  </cdr:relSizeAnchor>
  <cdr:relSizeAnchor xmlns:cdr="http://schemas.openxmlformats.org/drawingml/2006/chartDrawing">
    <cdr:from>
      <cdr:x>0.50612</cdr:x>
      <cdr:y>0.49185</cdr:y>
    </cdr:from>
    <cdr:to>
      <cdr:x>0.58734</cdr:x>
      <cdr:y>0.55393</cdr:y>
    </cdr:to>
    <cdr:sp macro="" textlink="">
      <cdr:nvSpPr>
        <cdr:cNvPr id="4915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07166" y="1211821"/>
          <a:ext cx="386328" cy="1529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2860" rIns="36576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11,033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69"/>
  <sheetViews>
    <sheetView topLeftCell="I1" workbookViewId="0">
      <selection activeCell="M21" sqref="M21"/>
    </sheetView>
  </sheetViews>
  <sheetFormatPr defaultRowHeight="12.5"/>
  <cols>
    <col min="2" max="2" width="9.1796875" style="10" customWidth="1"/>
    <col min="3" max="3" width="8.7265625" style="37" bestFit="1" customWidth="1"/>
    <col min="4" max="4" width="10.7265625" style="33" customWidth="1"/>
    <col min="5" max="5" width="10.1796875" style="33" customWidth="1"/>
    <col min="6" max="6" width="14.26953125" style="34" bestFit="1" customWidth="1"/>
    <col min="7" max="11" width="9.1796875" style="6" customWidth="1"/>
    <col min="12" max="12" width="14.26953125" style="6" customWidth="1"/>
    <col min="13" max="14" width="9.1796875" style="6" customWidth="1"/>
    <col min="15" max="15" width="6.453125" style="6" customWidth="1"/>
    <col min="16" max="16" width="14.26953125" style="6" customWidth="1"/>
    <col min="17" max="22" width="9.1796875" style="6" customWidth="1"/>
    <col min="23" max="23" width="6.81640625" style="6" customWidth="1"/>
    <col min="24" max="32" width="9.1796875" style="6" customWidth="1"/>
  </cols>
  <sheetData>
    <row r="1" spans="2:23" ht="13">
      <c r="B1" s="2" t="s">
        <v>58</v>
      </c>
      <c r="C1" s="24" t="s">
        <v>213</v>
      </c>
      <c r="D1" s="25" t="s">
        <v>59</v>
      </c>
      <c r="E1" s="25" t="s">
        <v>60</v>
      </c>
      <c r="F1" s="25" t="s">
        <v>61</v>
      </c>
      <c r="G1" s="26"/>
      <c r="H1" s="26" t="s">
        <v>65</v>
      </c>
      <c r="I1" s="26" t="s">
        <v>64</v>
      </c>
      <c r="J1" s="26" t="s">
        <v>68</v>
      </c>
      <c r="L1" t="s">
        <v>66</v>
      </c>
      <c r="M1"/>
      <c r="N1"/>
      <c r="Q1" s="4" t="s">
        <v>211</v>
      </c>
      <c r="T1" t="s">
        <v>66</v>
      </c>
      <c r="U1"/>
      <c r="V1"/>
    </row>
    <row r="2" spans="2:23" ht="13" thickBot="1">
      <c r="B2" s="10">
        <v>1</v>
      </c>
      <c r="C2" s="27" t="s">
        <v>62</v>
      </c>
      <c r="D2" s="28">
        <v>29.4</v>
      </c>
      <c r="E2" s="28">
        <v>45.6</v>
      </c>
      <c r="F2" s="29">
        <v>93.045901986381125</v>
      </c>
      <c r="G2" s="30"/>
      <c r="H2" s="29">
        <v>91.922185518674411</v>
      </c>
      <c r="I2" s="29">
        <v>93.045901986381125</v>
      </c>
      <c r="J2" s="29">
        <f>H2-I2</f>
        <v>-1.1237164677067142</v>
      </c>
      <c r="L2"/>
      <c r="M2"/>
      <c r="N2"/>
      <c r="Q2" s="6">
        <f>DEVSQ(J2:J13)</f>
        <v>152.41776368858928</v>
      </c>
      <c r="T2"/>
      <c r="U2"/>
      <c r="V2"/>
    </row>
    <row r="3" spans="2:23" ht="13">
      <c r="B3" s="10">
        <v>2</v>
      </c>
      <c r="C3" s="27" t="s">
        <v>63</v>
      </c>
      <c r="D3" s="28">
        <v>27.4</v>
      </c>
      <c r="E3" s="28">
        <v>39.1</v>
      </c>
      <c r="F3" s="29">
        <v>91.922185518674411</v>
      </c>
      <c r="G3" s="30"/>
      <c r="H3" s="29">
        <v>89.855383734249699</v>
      </c>
      <c r="I3" s="29">
        <v>85.36483819822287</v>
      </c>
      <c r="J3" s="29">
        <f t="shared" ref="J3:J14" si="0">H3-I3</f>
        <v>4.4905455360268292</v>
      </c>
      <c r="K3" s="17"/>
      <c r="L3" s="14"/>
      <c r="M3" s="14" t="s">
        <v>65</v>
      </c>
      <c r="N3" s="14" t="s">
        <v>64</v>
      </c>
      <c r="O3" s="17" t="s">
        <v>14</v>
      </c>
      <c r="Q3" s="6">
        <f>DEVSQ(J2:J14)</f>
        <v>454.65528375171948</v>
      </c>
      <c r="T3" s="14"/>
      <c r="U3" s="14" t="s">
        <v>65</v>
      </c>
      <c r="V3" s="14" t="s">
        <v>64</v>
      </c>
      <c r="W3" s="17" t="s">
        <v>14</v>
      </c>
    </row>
    <row r="4" spans="2:23">
      <c r="B4" s="10">
        <v>3</v>
      </c>
      <c r="C4" s="27" t="s">
        <v>62</v>
      </c>
      <c r="D4" s="28">
        <v>16.2</v>
      </c>
      <c r="E4" s="28">
        <v>36.299999999999997</v>
      </c>
      <c r="F4" s="29">
        <v>85.36483819822287</v>
      </c>
      <c r="G4" s="30"/>
      <c r="H4" s="29">
        <v>94.813997477931906</v>
      </c>
      <c r="I4" s="29">
        <v>94.06278146654536</v>
      </c>
      <c r="J4" s="29">
        <f t="shared" si="0"/>
        <v>0.75121601138654626</v>
      </c>
      <c r="K4" s="16"/>
      <c r="L4" s="16" t="s">
        <v>15</v>
      </c>
      <c r="M4" s="16">
        <v>91.982225128894072</v>
      </c>
      <c r="N4" s="16">
        <v>88.339310046978483</v>
      </c>
      <c r="O4" s="16">
        <f>M4-N4</f>
        <v>3.6429150819155893</v>
      </c>
      <c r="P4" s="16"/>
      <c r="Q4" s="6">
        <f>Q2/Q3</f>
        <v>0.33523807846434783</v>
      </c>
      <c r="T4" s="16" t="s">
        <v>15</v>
      </c>
      <c r="U4" s="16">
        <v>91.821645547129719</v>
      </c>
      <c r="V4" s="16">
        <v>89.570642818922025</v>
      </c>
      <c r="W4" s="16">
        <f>U4-V4</f>
        <v>2.2510027282076948</v>
      </c>
    </row>
    <row r="5" spans="2:23">
      <c r="B5" s="10">
        <v>4</v>
      </c>
      <c r="C5" s="27" t="s">
        <v>63</v>
      </c>
      <c r="D5" s="28">
        <v>10.8</v>
      </c>
      <c r="E5" s="28">
        <v>32.6</v>
      </c>
      <c r="F5" s="29">
        <v>89.855383734249699</v>
      </c>
      <c r="G5" s="30"/>
      <c r="H5" s="29">
        <v>94.934475986430996</v>
      </c>
      <c r="I5" s="29">
        <v>86.385869565217391</v>
      </c>
      <c r="J5" s="29">
        <f t="shared" si="0"/>
        <v>8.5486064212136057</v>
      </c>
      <c r="K5" s="16"/>
      <c r="L5" s="16" t="s">
        <v>19</v>
      </c>
      <c r="M5" s="16">
        <v>6.6415381088663707</v>
      </c>
      <c r="N5" s="16">
        <v>32.443605761656123</v>
      </c>
      <c r="O5" s="16"/>
      <c r="P5" s="16"/>
      <c r="T5" s="16" t="s">
        <v>19</v>
      </c>
      <c r="U5" s="16">
        <v>6.8796247438175753</v>
      </c>
      <c r="V5" s="16">
        <v>13.890829770816543</v>
      </c>
    </row>
    <row r="6" spans="2:23" ht="13">
      <c r="B6" s="10">
        <v>5</v>
      </c>
      <c r="C6" s="27" t="s">
        <v>63</v>
      </c>
      <c r="D6" s="28">
        <v>26</v>
      </c>
      <c r="E6" s="28">
        <v>40.1</v>
      </c>
      <c r="F6" s="29">
        <v>94.813997477931906</v>
      </c>
      <c r="G6" s="30"/>
      <c r="H6" s="29">
        <v>94.136166863439584</v>
      </c>
      <c r="I6" s="29">
        <v>90.361297470302219</v>
      </c>
      <c r="J6" s="29">
        <f t="shared" si="0"/>
        <v>3.7748693931373651</v>
      </c>
      <c r="K6" s="16"/>
      <c r="L6" s="16" t="s">
        <v>22</v>
      </c>
      <c r="M6" s="16">
        <v>13</v>
      </c>
      <c r="N6" s="16">
        <v>13</v>
      </c>
      <c r="O6" s="16"/>
      <c r="P6" s="16"/>
      <c r="Q6" s="4" t="s">
        <v>212</v>
      </c>
      <c r="T6" s="16" t="s">
        <v>22</v>
      </c>
      <c r="U6" s="16">
        <v>12</v>
      </c>
      <c r="V6" s="16">
        <v>12</v>
      </c>
    </row>
    <row r="7" spans="2:23">
      <c r="B7" s="10">
        <v>6</v>
      </c>
      <c r="C7" s="27" t="s">
        <v>62</v>
      </c>
      <c r="D7" s="28">
        <v>25.2</v>
      </c>
      <c r="E7" s="28">
        <v>38.9</v>
      </c>
      <c r="F7" s="29">
        <v>94.06278146654536</v>
      </c>
      <c r="G7" s="30"/>
      <c r="H7" s="29">
        <v>88.789460601541123</v>
      </c>
      <c r="I7" s="29">
        <v>91.964588763191244</v>
      </c>
      <c r="J7" s="29">
        <f t="shared" si="0"/>
        <v>-3.1751281616501217</v>
      </c>
      <c r="K7" s="16"/>
      <c r="L7" s="16" t="s">
        <v>69</v>
      </c>
      <c r="M7" s="16">
        <v>4.0779238437614843E-2</v>
      </c>
      <c r="N7" s="16"/>
      <c r="O7" s="16"/>
      <c r="P7" s="16"/>
      <c r="Q7" s="38">
        <v>0.38600000000000001</v>
      </c>
      <c r="T7" s="16" t="s">
        <v>67</v>
      </c>
      <c r="U7" s="16">
        <v>0.35364814805714462</v>
      </c>
      <c r="V7" s="16"/>
    </row>
    <row r="8" spans="2:23">
      <c r="B8" s="10">
        <v>7</v>
      </c>
      <c r="C8" s="27" t="s">
        <v>63</v>
      </c>
      <c r="D8" s="28">
        <v>22.5</v>
      </c>
      <c r="E8" s="28">
        <v>39.799999999999997</v>
      </c>
      <c r="F8" s="29">
        <v>94.934475986430996</v>
      </c>
      <c r="G8" s="30"/>
      <c r="H8" s="29">
        <v>92.738927980848402</v>
      </c>
      <c r="I8" s="29">
        <v>93.609291244788565</v>
      </c>
      <c r="J8" s="29">
        <f t="shared" si="0"/>
        <v>-0.87036326394016328</v>
      </c>
      <c r="K8" s="16"/>
      <c r="L8" s="16" t="s">
        <v>70</v>
      </c>
      <c r="M8" s="16">
        <v>0</v>
      </c>
      <c r="N8" s="16"/>
      <c r="O8" s="16"/>
      <c r="P8" s="16"/>
      <c r="T8" s="16" t="s">
        <v>26</v>
      </c>
      <c r="U8" s="16">
        <v>0</v>
      </c>
      <c r="V8" s="16"/>
    </row>
    <row r="9" spans="2:23">
      <c r="B9" s="10">
        <v>8</v>
      </c>
      <c r="C9" s="27" t="s">
        <v>62</v>
      </c>
      <c r="D9" s="28">
        <v>23</v>
      </c>
      <c r="E9" s="28">
        <v>37.4</v>
      </c>
      <c r="F9" s="29">
        <v>86.385869565217391</v>
      </c>
      <c r="G9" s="30"/>
      <c r="H9" s="29">
        <v>91.410614525139664</v>
      </c>
      <c r="I9" s="29">
        <v>90.586365241963946</v>
      </c>
      <c r="J9" s="29">
        <f t="shared" si="0"/>
        <v>0.82424928317571755</v>
      </c>
      <c r="K9" s="16"/>
      <c r="L9" s="16" t="s">
        <v>27</v>
      </c>
      <c r="M9" s="16">
        <v>12</v>
      </c>
      <c r="N9" s="16"/>
      <c r="O9" s="16"/>
      <c r="P9" s="16"/>
      <c r="T9" s="16" t="s">
        <v>27</v>
      </c>
      <c r="U9" s="16">
        <v>11</v>
      </c>
      <c r="V9" s="16"/>
    </row>
    <row r="10" spans="2:23">
      <c r="B10" s="10">
        <v>9</v>
      </c>
      <c r="C10" s="27" t="s">
        <v>63</v>
      </c>
      <c r="D10" s="28">
        <v>33</v>
      </c>
      <c r="E10" s="28">
        <v>46</v>
      </c>
      <c r="F10" s="29">
        <v>94.136166863439584</v>
      </c>
      <c r="G10" s="30"/>
      <c r="H10" s="29">
        <v>90.287664606537447</v>
      </c>
      <c r="I10" s="29">
        <v>83.284567250403967</v>
      </c>
      <c r="J10" s="29">
        <f t="shared" si="0"/>
        <v>7.0030973561334804</v>
      </c>
      <c r="K10" s="16"/>
      <c r="L10" s="16" t="s">
        <v>28</v>
      </c>
      <c r="M10" s="16">
        <v>2.1338811431907403</v>
      </c>
      <c r="N10" s="16"/>
      <c r="O10" s="16"/>
      <c r="P10" s="16"/>
      <c r="T10" s="16" t="s">
        <v>28</v>
      </c>
      <c r="U10" s="16">
        <v>2.0948126814207599</v>
      </c>
      <c r="V10" s="16"/>
    </row>
    <row r="11" spans="2:23">
      <c r="B11" s="10">
        <v>10</v>
      </c>
      <c r="C11" s="27" t="s">
        <v>62</v>
      </c>
      <c r="D11" s="28">
        <v>30.8</v>
      </c>
      <c r="E11" s="28">
        <v>42.4</v>
      </c>
      <c r="F11" s="29">
        <v>90.361297470302219</v>
      </c>
      <c r="G11" s="30"/>
      <c r="H11" s="29">
        <v>89.633478178726605</v>
      </c>
      <c r="I11" s="29">
        <v>84.620305217947546</v>
      </c>
      <c r="J11" s="29">
        <f t="shared" si="0"/>
        <v>5.0131729607790589</v>
      </c>
      <c r="K11" s="16"/>
      <c r="L11" s="16" t="s">
        <v>30</v>
      </c>
      <c r="M11" s="16">
        <v>2.708944177023986E-2</v>
      </c>
      <c r="N11" s="16"/>
      <c r="O11" s="16"/>
      <c r="P11" s="16"/>
      <c r="T11" s="16" t="s">
        <v>30</v>
      </c>
      <c r="U11" s="16">
        <v>3.0068928578072748E-2</v>
      </c>
      <c r="V11" s="16"/>
    </row>
    <row r="12" spans="2:23">
      <c r="B12" s="10">
        <v>11</v>
      </c>
      <c r="C12" s="27" t="s">
        <v>63</v>
      </c>
      <c r="D12" s="28">
        <v>32.4</v>
      </c>
      <c r="E12" s="28">
        <v>45.6</v>
      </c>
      <c r="F12" s="29">
        <v>88.789460601541123</v>
      </c>
      <c r="G12" s="30"/>
      <c r="H12" s="29">
        <v>87.769578622816027</v>
      </c>
      <c r="I12" s="29">
        <v>89.765562174427487</v>
      </c>
      <c r="J12" s="29">
        <f t="shared" si="0"/>
        <v>-1.9959835516114595</v>
      </c>
      <c r="K12" s="16"/>
      <c r="L12" s="16" t="s">
        <v>35</v>
      </c>
      <c r="M12" s="16">
        <v>1.7822875476056765</v>
      </c>
      <c r="N12" s="16"/>
      <c r="O12" s="16"/>
      <c r="P12" s="16"/>
      <c r="T12" s="16" t="s">
        <v>35</v>
      </c>
      <c r="U12" s="16">
        <v>1.7958848142321888</v>
      </c>
      <c r="V12" s="16"/>
    </row>
    <row r="13" spans="2:23">
      <c r="B13" s="10">
        <v>12</v>
      </c>
      <c r="C13" s="27" t="s">
        <v>62</v>
      </c>
      <c r="D13" s="28">
        <v>33.4</v>
      </c>
      <c r="E13" s="28">
        <v>46.4</v>
      </c>
      <c r="F13" s="29">
        <v>91.964588763191244</v>
      </c>
      <c r="G13" s="30"/>
      <c r="H13" s="29">
        <v>95.567812469220925</v>
      </c>
      <c r="I13" s="29">
        <v>91.796345247672676</v>
      </c>
      <c r="J13" s="29">
        <f t="shared" si="0"/>
        <v>3.7714672215482494</v>
      </c>
      <c r="K13" s="16"/>
      <c r="L13" s="16" t="s">
        <v>37</v>
      </c>
      <c r="M13" s="16">
        <v>5.4178883540479721E-2</v>
      </c>
      <c r="N13" s="16"/>
      <c r="O13" s="16"/>
      <c r="P13" s="16"/>
      <c r="T13" s="16" t="s">
        <v>37</v>
      </c>
      <c r="U13" s="16">
        <v>6.0137857156145495E-2</v>
      </c>
      <c r="V13" s="16"/>
    </row>
    <row r="14" spans="2:23" ht="13" thickBot="1">
      <c r="B14" s="10">
        <v>13</v>
      </c>
      <c r="C14" s="27" t="s">
        <v>63</v>
      </c>
      <c r="D14" s="28">
        <v>30.3</v>
      </c>
      <c r="E14" s="28">
        <v>44.2</v>
      </c>
      <c r="F14" s="29">
        <v>92.738927980848402</v>
      </c>
      <c r="G14" s="30"/>
      <c r="H14" s="29">
        <v>93.909180110066245</v>
      </c>
      <c r="I14" s="29">
        <v>73.563316783655779</v>
      </c>
      <c r="J14" s="29">
        <f t="shared" si="0"/>
        <v>20.345863326410466</v>
      </c>
      <c r="K14" s="16"/>
      <c r="L14" s="19" t="s">
        <v>39</v>
      </c>
      <c r="M14" s="19">
        <v>2.1788128271650695</v>
      </c>
      <c r="N14" s="19"/>
      <c r="O14" s="16"/>
      <c r="P14" s="16"/>
      <c r="T14" s="19" t="s">
        <v>39</v>
      </c>
      <c r="U14" s="19">
        <v>2.2009851587218421</v>
      </c>
      <c r="V14" s="19"/>
    </row>
    <row r="15" spans="2:23">
      <c r="B15" s="10">
        <v>14</v>
      </c>
      <c r="C15" s="27" t="s">
        <v>62</v>
      </c>
      <c r="D15" s="28">
        <v>29.2</v>
      </c>
      <c r="E15" s="28">
        <v>40.299999999999997</v>
      </c>
      <c r="F15" s="29">
        <v>93.609291244788565</v>
      </c>
    </row>
    <row r="16" spans="2:23" ht="13">
      <c r="B16" s="10">
        <v>15</v>
      </c>
      <c r="C16" s="27" t="s">
        <v>63</v>
      </c>
      <c r="D16" s="28">
        <v>32</v>
      </c>
      <c r="E16" s="28">
        <v>44</v>
      </c>
      <c r="F16" s="29">
        <v>91.410614525139664</v>
      </c>
      <c r="G16" s="4"/>
      <c r="M16" s="4" t="s">
        <v>71</v>
      </c>
      <c r="U16" s="4" t="s">
        <v>71</v>
      </c>
    </row>
    <row r="17" spans="2:32" ht="13">
      <c r="B17" s="10">
        <v>16</v>
      </c>
      <c r="C17" s="27" t="s">
        <v>62</v>
      </c>
      <c r="D17" s="28">
        <v>32.299999999999997</v>
      </c>
      <c r="E17" s="28">
        <v>44.6</v>
      </c>
      <c r="F17" s="29">
        <v>90.586365241963946</v>
      </c>
      <c r="G17" s="30"/>
      <c r="M17" s="6">
        <f>O4-TINV(0.2,M9)*STDEV(J2:J14)/SQRT(M6)</f>
        <v>1.3276105972989014</v>
      </c>
      <c r="N17" s="31"/>
      <c r="U17" s="6">
        <f>W4-TINV(0.2,U9)*STDEV(J2:J13)/SQRT(U6)</f>
        <v>0.7859145163567951</v>
      </c>
    </row>
    <row r="18" spans="2:32" ht="13">
      <c r="B18" s="10">
        <v>17</v>
      </c>
      <c r="C18" s="27" t="s">
        <v>63</v>
      </c>
      <c r="D18" s="28">
        <v>34.299999999999997</v>
      </c>
      <c r="E18" s="28">
        <v>47.4</v>
      </c>
      <c r="F18" s="29">
        <v>90.287664606537447</v>
      </c>
      <c r="G18" s="30"/>
      <c r="K18" s="17"/>
      <c r="L18" s="17"/>
      <c r="N18" s="17"/>
      <c r="O18" s="17"/>
      <c r="P18" s="17"/>
    </row>
    <row r="19" spans="2:32">
      <c r="B19" s="10">
        <v>18</v>
      </c>
      <c r="C19" s="27" t="s">
        <v>62</v>
      </c>
      <c r="D19" s="28">
        <v>17.8</v>
      </c>
      <c r="E19" s="28">
        <v>40.700000000000003</v>
      </c>
      <c r="F19" s="29">
        <v>83.284567250403967</v>
      </c>
      <c r="G19" s="30"/>
      <c r="K19" s="16"/>
      <c r="L19" s="16"/>
      <c r="N19" s="16"/>
      <c r="O19" s="16"/>
      <c r="P19" s="16"/>
    </row>
    <row r="20" spans="2:32" ht="13">
      <c r="B20" s="10">
        <v>19</v>
      </c>
      <c r="C20" s="27" t="s">
        <v>63</v>
      </c>
      <c r="D20" s="28">
        <v>26.8</v>
      </c>
      <c r="E20" s="28">
        <v>45.4</v>
      </c>
      <c r="F20" s="29">
        <v>89.633478178726605</v>
      </c>
      <c r="G20" s="30"/>
      <c r="K20" s="16"/>
      <c r="L20" s="16"/>
      <c r="N20" s="117"/>
      <c r="P20" s="118"/>
      <c r="Q20" s="40"/>
      <c r="R20" s="118"/>
      <c r="S20" s="118"/>
      <c r="T20" s="39"/>
      <c r="U20" s="39"/>
      <c r="V20"/>
    </row>
    <row r="21" spans="2:32" ht="13">
      <c r="B21" s="10">
        <v>20</v>
      </c>
      <c r="C21" s="27" t="s">
        <v>62</v>
      </c>
      <c r="D21" s="28">
        <v>31</v>
      </c>
      <c r="E21" s="28">
        <v>46.3</v>
      </c>
      <c r="F21" s="29">
        <v>84.620305217947546</v>
      </c>
      <c r="G21" s="30"/>
      <c r="K21" s="16"/>
      <c r="L21" s="16"/>
      <c r="N21" s="117"/>
      <c r="P21" s="118"/>
      <c r="Q21" s="40"/>
      <c r="R21" s="118"/>
      <c r="S21" s="118"/>
      <c r="T21" s="39"/>
      <c r="U21"/>
      <c r="AF21"/>
    </row>
    <row r="22" spans="2:32">
      <c r="B22" s="10">
        <v>21</v>
      </c>
      <c r="C22" s="27" t="s">
        <v>62</v>
      </c>
      <c r="D22" s="28">
        <v>30.3</v>
      </c>
      <c r="E22" s="28">
        <v>46.2</v>
      </c>
      <c r="F22" s="29">
        <v>89.765562174427487</v>
      </c>
      <c r="G22" s="30"/>
      <c r="K22" s="16"/>
      <c r="L22" s="16"/>
      <c r="N22" s="107"/>
      <c r="O22" s="107"/>
      <c r="P22" s="118"/>
      <c r="Q22" s="40"/>
      <c r="R22" s="118"/>
      <c r="S22" s="118"/>
      <c r="T22" s="39"/>
      <c r="U22" s="10"/>
      <c r="AF22"/>
    </row>
    <row r="23" spans="2:32">
      <c r="B23" s="10">
        <v>22</v>
      </c>
      <c r="C23" s="27" t="s">
        <v>63</v>
      </c>
      <c r="D23" s="28">
        <v>25</v>
      </c>
      <c r="E23" s="28">
        <v>44.9</v>
      </c>
      <c r="F23" s="29">
        <v>87.769578622816027</v>
      </c>
      <c r="G23" s="30"/>
      <c r="K23" s="16"/>
      <c r="L23" s="16"/>
      <c r="N23" s="107"/>
      <c r="O23" s="107"/>
      <c r="P23" s="118"/>
      <c r="Q23" s="40"/>
      <c r="R23" s="118"/>
      <c r="S23" s="118"/>
      <c r="T23" s="39"/>
      <c r="U23" s="39"/>
      <c r="V23"/>
    </row>
    <row r="24" spans="2:32">
      <c r="B24" s="10">
        <v>23</v>
      </c>
      <c r="C24" s="27" t="s">
        <v>62</v>
      </c>
      <c r="D24" s="28">
        <v>33.9</v>
      </c>
      <c r="E24" s="28">
        <v>46.8</v>
      </c>
      <c r="F24" s="29">
        <v>91.796345247672676</v>
      </c>
      <c r="G24" s="30"/>
      <c r="I24" s="32"/>
      <c r="J24" s="32"/>
      <c r="K24" s="16"/>
      <c r="L24" s="16"/>
      <c r="N24" s="107"/>
      <c r="O24" s="107"/>
      <c r="P24" s="118"/>
      <c r="Q24" s="40"/>
      <c r="R24" s="118"/>
      <c r="S24" s="118"/>
      <c r="T24" s="39"/>
      <c r="U24" s="39"/>
      <c r="V24"/>
    </row>
    <row r="25" spans="2:32">
      <c r="B25" s="10">
        <v>24</v>
      </c>
      <c r="C25" s="27" t="s">
        <v>63</v>
      </c>
      <c r="D25" s="28">
        <v>28.4</v>
      </c>
      <c r="E25" s="28">
        <v>43.4</v>
      </c>
      <c r="F25" s="29">
        <v>95.567812469220925</v>
      </c>
      <c r="G25" s="30"/>
      <c r="K25" s="16"/>
      <c r="L25" s="16"/>
      <c r="N25" s="107"/>
      <c r="O25" s="107"/>
      <c r="P25" s="118"/>
      <c r="Q25" s="40"/>
      <c r="R25" s="118"/>
      <c r="S25" s="118"/>
      <c r="T25" s="39"/>
      <c r="U25" s="39"/>
      <c r="V25"/>
    </row>
    <row r="26" spans="2:32">
      <c r="B26" s="10">
        <v>25</v>
      </c>
      <c r="C26" s="27" t="s">
        <v>62</v>
      </c>
      <c r="D26" s="28">
        <v>23.6</v>
      </c>
      <c r="E26" s="28">
        <v>40.6</v>
      </c>
      <c r="F26" s="29">
        <v>73.563316783655779</v>
      </c>
      <c r="G26" s="30"/>
      <c r="K26" s="16"/>
      <c r="L26" s="16"/>
      <c r="N26" s="107"/>
      <c r="O26" s="107"/>
      <c r="P26" s="118"/>
      <c r="Q26" s="40"/>
      <c r="R26" s="118"/>
      <c r="S26" s="118"/>
      <c r="T26" s="39"/>
      <c r="U26" s="39"/>
      <c r="V26"/>
    </row>
    <row r="27" spans="2:32">
      <c r="B27" s="10">
        <v>26</v>
      </c>
      <c r="C27" s="27" t="s">
        <v>63</v>
      </c>
      <c r="D27" s="28">
        <v>31.6</v>
      </c>
      <c r="E27" s="28">
        <v>46.8</v>
      </c>
      <c r="F27" s="29">
        <v>93.909180110066245</v>
      </c>
      <c r="G27" s="30"/>
      <c r="K27" s="16"/>
      <c r="L27" s="16"/>
      <c r="N27" s="107"/>
      <c r="O27" s="107"/>
      <c r="P27" s="118"/>
      <c r="Q27" s="40"/>
      <c r="R27" s="118"/>
      <c r="S27" s="118"/>
      <c r="T27" s="39"/>
      <c r="U27" s="39"/>
      <c r="V27"/>
    </row>
    <row r="28" spans="2:32">
      <c r="C28" s="28"/>
      <c r="G28" s="30"/>
      <c r="K28" s="16"/>
      <c r="L28" s="16"/>
      <c r="N28" s="107"/>
      <c r="O28" s="107"/>
      <c r="P28" s="118"/>
      <c r="Q28" s="40"/>
      <c r="R28" s="118"/>
      <c r="S28" s="118"/>
      <c r="T28" s="39"/>
      <c r="U28" s="39"/>
      <c r="V28"/>
    </row>
    <row r="29" spans="2:32">
      <c r="C29" s="28"/>
      <c r="F29" s="33"/>
      <c r="G29" s="30"/>
      <c r="K29" s="16"/>
      <c r="L29" s="16"/>
      <c r="N29" s="107"/>
      <c r="O29" s="107"/>
      <c r="P29" s="118"/>
      <c r="Q29" s="40"/>
      <c r="R29" s="118"/>
      <c r="S29" s="118"/>
      <c r="T29" s="39"/>
      <c r="U29" s="39"/>
      <c r="V29"/>
    </row>
    <row r="30" spans="2:32">
      <c r="C30" s="28"/>
      <c r="G30" s="35"/>
      <c r="N30" s="107"/>
      <c r="O30" s="107"/>
      <c r="P30" s="118"/>
      <c r="Q30" s="40"/>
      <c r="R30" s="118"/>
      <c r="S30" s="118"/>
      <c r="T30" s="39"/>
      <c r="U30" s="39"/>
      <c r="V30"/>
    </row>
    <row r="31" spans="2:32">
      <c r="C31" s="28"/>
      <c r="N31" s="107"/>
      <c r="O31" s="107"/>
      <c r="P31" s="118"/>
      <c r="Q31" s="40"/>
      <c r="R31" s="118"/>
      <c r="S31" s="118"/>
      <c r="T31" s="39"/>
      <c r="U31" s="39"/>
      <c r="V31"/>
    </row>
    <row r="32" spans="2:32">
      <c r="C32" s="28"/>
      <c r="N32" s="107"/>
      <c r="O32" s="107"/>
      <c r="P32" s="118"/>
      <c r="Q32" s="119"/>
      <c r="R32" s="118"/>
      <c r="S32" s="118"/>
      <c r="T32" s="39"/>
      <c r="U32" s="39"/>
      <c r="V32"/>
    </row>
    <row r="33" spans="3:22">
      <c r="C33" s="28"/>
      <c r="N33" s="107"/>
      <c r="O33" s="107"/>
      <c r="P33" s="118"/>
      <c r="Q33" s="119"/>
      <c r="R33" s="118"/>
      <c r="S33" s="118"/>
      <c r="T33" s="39"/>
      <c r="U33" s="39"/>
      <c r="V33"/>
    </row>
    <row r="34" spans="3:22">
      <c r="C34" s="28"/>
      <c r="N34" s="107"/>
      <c r="O34" s="107"/>
      <c r="P34" s="118"/>
      <c r="Q34" s="118"/>
      <c r="R34" s="118"/>
      <c r="S34" s="118"/>
      <c r="T34" s="39"/>
      <c r="U34" s="39"/>
      <c r="V34"/>
    </row>
    <row r="35" spans="3:22">
      <c r="C35" s="28"/>
      <c r="N35" s="107"/>
      <c r="O35" s="107"/>
      <c r="P35" s="118"/>
      <c r="Q35" s="118"/>
      <c r="R35" s="118"/>
      <c r="S35" s="118"/>
      <c r="T35" s="39"/>
      <c r="U35" s="39"/>
      <c r="V35"/>
    </row>
    <row r="36" spans="3:22" ht="14.5">
      <c r="C36" s="28"/>
      <c r="N36" s="107"/>
      <c r="O36" s="107"/>
      <c r="P36" s="120"/>
      <c r="Q36" s="118"/>
      <c r="R36" s="118"/>
      <c r="S36" s="118"/>
      <c r="T36" s="39"/>
      <c r="U36" s="39"/>
      <c r="V36"/>
    </row>
    <row r="37" spans="3:22" ht="14.5">
      <c r="C37" s="28"/>
      <c r="N37" s="107"/>
      <c r="O37" s="107"/>
      <c r="P37" s="120"/>
      <c r="Q37" s="118"/>
      <c r="R37" s="118"/>
      <c r="S37" s="118"/>
      <c r="T37" s="39"/>
      <c r="U37" s="39"/>
      <c r="V37"/>
    </row>
    <row r="38" spans="3:22" ht="14.5">
      <c r="C38" s="28"/>
      <c r="N38" s="107"/>
      <c r="O38" s="107"/>
      <c r="P38" s="121"/>
      <c r="Q38" s="107"/>
      <c r="R38" s="107"/>
      <c r="S38" s="107"/>
      <c r="T38"/>
      <c r="U38"/>
      <c r="V38"/>
    </row>
    <row r="39" spans="3:22" ht="14.5">
      <c r="C39" s="28"/>
      <c r="N39" s="107"/>
      <c r="O39" s="107"/>
      <c r="P39" s="121"/>
      <c r="Q39" s="107"/>
      <c r="R39" s="107"/>
      <c r="S39" s="107"/>
      <c r="T39"/>
      <c r="U39"/>
      <c r="V39"/>
    </row>
    <row r="40" spans="3:22" ht="14.5">
      <c r="C40" s="28"/>
      <c r="N40" s="107"/>
      <c r="O40" s="107"/>
      <c r="P40" s="121"/>
      <c r="Q40" s="107"/>
      <c r="R40" s="107"/>
      <c r="S40" s="107"/>
      <c r="T40"/>
      <c r="U40"/>
      <c r="V40"/>
    </row>
    <row r="41" spans="3:22">
      <c r="C41" s="28"/>
      <c r="N41" s="107"/>
      <c r="O41" s="107"/>
      <c r="P41" s="107"/>
      <c r="Q41" s="107"/>
      <c r="R41" s="107"/>
      <c r="S41" s="107"/>
      <c r="T41"/>
      <c r="U41"/>
      <c r="V41"/>
    </row>
    <row r="42" spans="3:22">
      <c r="C42" s="28"/>
    </row>
    <row r="43" spans="3:22">
      <c r="C43" s="28"/>
    </row>
    <row r="44" spans="3:22">
      <c r="C44" s="28"/>
    </row>
    <row r="45" spans="3:22">
      <c r="C45" s="28"/>
    </row>
    <row r="46" spans="3:22">
      <c r="C46" s="28"/>
    </row>
    <row r="47" spans="3:22">
      <c r="C47" s="28"/>
    </row>
    <row r="48" spans="3:22">
      <c r="C48" s="28"/>
    </row>
    <row r="49" spans="3:3">
      <c r="C49" s="28"/>
    </row>
    <row r="50" spans="3:3">
      <c r="C50" s="28"/>
    </row>
    <row r="51" spans="3:3">
      <c r="C51" s="28"/>
    </row>
    <row r="52" spans="3:3">
      <c r="C52" s="28"/>
    </row>
    <row r="53" spans="3:3">
      <c r="C53" s="28"/>
    </row>
    <row r="54" spans="3:3">
      <c r="C54" s="36"/>
    </row>
    <row r="55" spans="3:3">
      <c r="C55" s="36"/>
    </row>
    <row r="56" spans="3:3">
      <c r="C56" s="36"/>
    </row>
    <row r="57" spans="3:3">
      <c r="C57" s="36"/>
    </row>
    <row r="58" spans="3:3">
      <c r="C58" s="36"/>
    </row>
    <row r="59" spans="3:3">
      <c r="C59" s="36"/>
    </row>
    <row r="60" spans="3:3">
      <c r="C60" s="36"/>
    </row>
    <row r="61" spans="3:3">
      <c r="C61" s="36"/>
    </row>
    <row r="62" spans="3:3">
      <c r="C62" s="36"/>
    </row>
    <row r="63" spans="3:3">
      <c r="C63" s="36"/>
    </row>
    <row r="64" spans="3:3">
      <c r="C64" s="36"/>
    </row>
    <row r="65" spans="3:3">
      <c r="C65" s="36"/>
    </row>
    <row r="66" spans="3:3">
      <c r="C66" s="36"/>
    </row>
    <row r="67" spans="3:3">
      <c r="C67" s="36"/>
    </row>
    <row r="68" spans="3:3">
      <c r="C68" s="36"/>
    </row>
    <row r="69" spans="3:3">
      <c r="C69" s="36"/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"/>
    </sheetView>
  </sheetViews>
  <sheetFormatPr defaultRowHeight="12.5"/>
  <cols>
    <col min="2" max="2" width="16.453125" bestFit="1" customWidth="1"/>
    <col min="3" max="3" width="10.1796875" style="10" bestFit="1" customWidth="1"/>
    <col min="4" max="4" width="7.7265625" style="10" bestFit="1" customWidth="1"/>
    <col min="5" max="5" width="12.26953125" style="10" bestFit="1" customWidth="1"/>
    <col min="6" max="6" width="18.54296875" style="10" bestFit="1" customWidth="1"/>
  </cols>
  <sheetData>
    <row r="1" spans="1:6" s="2" customFormat="1" ht="13">
      <c r="B1" s="50" t="s">
        <v>264</v>
      </c>
      <c r="C1" s="42" t="s">
        <v>214</v>
      </c>
      <c r="D1" s="42" t="s">
        <v>215</v>
      </c>
      <c r="E1" s="122" t="s">
        <v>217</v>
      </c>
      <c r="F1" s="122" t="s">
        <v>216</v>
      </c>
    </row>
    <row r="2" spans="1:6" ht="13">
      <c r="B2" s="139" t="s">
        <v>263</v>
      </c>
      <c r="C2" s="49">
        <v>82.5</v>
      </c>
      <c r="D2" s="49">
        <v>31.5</v>
      </c>
      <c r="E2" s="29">
        <v>20.622435020519838</v>
      </c>
      <c r="F2" s="29">
        <v>1.4437902959372988</v>
      </c>
    </row>
    <row r="3" spans="1:6" ht="13">
      <c r="A3" s="50"/>
      <c r="C3" s="49">
        <v>82.5</v>
      </c>
      <c r="D3" s="49">
        <v>25</v>
      </c>
      <c r="E3" s="29">
        <v>20.485651214128037</v>
      </c>
      <c r="F3" s="29">
        <v>0.64068300408585044</v>
      </c>
    </row>
    <row r="4" spans="1:6" ht="13">
      <c r="A4" s="139"/>
      <c r="C4" s="49">
        <v>82.5</v>
      </c>
      <c r="D4" s="49">
        <v>31.5</v>
      </c>
      <c r="E4" s="29">
        <v>20.72655589974655</v>
      </c>
      <c r="F4" s="29">
        <v>1.5860438042515941</v>
      </c>
    </row>
    <row r="5" spans="1:6">
      <c r="B5" s="37"/>
      <c r="C5" s="49">
        <v>91.338834764831844</v>
      </c>
      <c r="D5" s="49">
        <v>26.90380592228744</v>
      </c>
      <c r="E5" s="29">
        <v>21.240799158780234</v>
      </c>
      <c r="F5" s="29">
        <v>0.9635551343839367</v>
      </c>
    </row>
    <row r="6" spans="1:6">
      <c r="C6" s="49">
        <v>73.661165235168156</v>
      </c>
      <c r="D6" s="49">
        <v>26.90380592228744</v>
      </c>
      <c r="E6" s="29">
        <v>22.763096893834028</v>
      </c>
      <c r="F6" s="29">
        <v>0.84340367457319088</v>
      </c>
    </row>
    <row r="7" spans="1:6">
      <c r="C7" s="49">
        <v>82.5</v>
      </c>
      <c r="D7" s="49">
        <v>31.5</v>
      </c>
      <c r="E7" s="29">
        <v>20.455341506129599</v>
      </c>
      <c r="F7" s="29">
        <v>1.8020049736379427</v>
      </c>
    </row>
    <row r="8" spans="1:6">
      <c r="C8" s="49">
        <v>95</v>
      </c>
      <c r="D8" s="49">
        <v>31.5</v>
      </c>
      <c r="E8" s="29">
        <v>16.405053598774884</v>
      </c>
      <c r="F8" s="29">
        <v>7.923178249120971</v>
      </c>
    </row>
    <row r="9" spans="1:6">
      <c r="C9" s="49">
        <v>70</v>
      </c>
      <c r="D9" s="49">
        <v>31.5</v>
      </c>
      <c r="E9" s="29">
        <v>20.601769911504427</v>
      </c>
      <c r="F9" s="29">
        <v>1.300118891503107</v>
      </c>
    </row>
    <row r="10" spans="1:6">
      <c r="C10" s="49">
        <v>82.5</v>
      </c>
      <c r="D10" s="49">
        <v>31.5</v>
      </c>
      <c r="E10" s="29">
        <v>19.979716024340771</v>
      </c>
      <c r="F10" s="29">
        <v>1.51765905583946</v>
      </c>
    </row>
    <row r="11" spans="1:6">
      <c r="C11" s="49">
        <v>91.338834764831844</v>
      </c>
      <c r="D11" s="49">
        <v>36.09619407771256</v>
      </c>
      <c r="E11" s="29">
        <v>17.980573751976507</v>
      </c>
      <c r="F11" s="29">
        <v>14.384459001581206</v>
      </c>
    </row>
    <row r="12" spans="1:6">
      <c r="C12" s="49">
        <v>73.661165235168156</v>
      </c>
      <c r="D12" s="49">
        <v>36.09619407771256</v>
      </c>
      <c r="E12" s="29">
        <v>15.57198782079165</v>
      </c>
      <c r="F12" s="29">
        <v>8.4346539494764787</v>
      </c>
    </row>
    <row r="13" spans="1:6">
      <c r="C13" s="49">
        <v>82.5</v>
      </c>
      <c r="D13" s="49">
        <v>38</v>
      </c>
      <c r="E13" s="29">
        <v>17.190489204700736</v>
      </c>
      <c r="F13" s="29">
        <v>12.033342443290515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tbGraph.Document.16" shapeId="23555" r:id="rId4">
          <objectPr defaultSize="0" autoPict="0" r:id="rId5">
            <anchor moveWithCells="1">
              <from>
                <xdr:col>21</xdr:col>
                <xdr:colOff>0</xdr:colOff>
                <xdr:row>0</xdr:row>
                <xdr:rowOff>0</xdr:rowOff>
              </from>
              <to>
                <xdr:col>30</xdr:col>
                <xdr:colOff>0</xdr:colOff>
                <xdr:row>22</xdr:row>
                <xdr:rowOff>76200</xdr:rowOff>
              </to>
            </anchor>
          </objectPr>
        </oleObject>
      </mc:Choice>
      <mc:Fallback>
        <oleObject progId="MtbGraph.Document.16" shapeId="2355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"/>
  <sheetViews>
    <sheetView workbookViewId="0">
      <selection activeCell="A9" sqref="A9"/>
    </sheetView>
  </sheetViews>
  <sheetFormatPr defaultRowHeight="12.5"/>
  <cols>
    <col min="2" max="2" width="17.81640625" bestFit="1" customWidth="1"/>
    <col min="3" max="3" width="17" style="45" bestFit="1" customWidth="1"/>
    <col min="4" max="4" width="13.81640625" style="45" bestFit="1" customWidth="1"/>
    <col min="5" max="5" width="17.26953125" style="45" bestFit="1" customWidth="1"/>
    <col min="6" max="6" width="14" style="45" bestFit="1" customWidth="1"/>
    <col min="7" max="7" width="6.453125" style="45" customWidth="1"/>
    <col min="8" max="8" width="12.26953125" style="10" customWidth="1"/>
    <col min="9" max="13" width="6.54296875" style="10" customWidth="1"/>
    <col min="14" max="14" width="8" style="10" hidden="1" customWidth="1"/>
    <col min="15" max="15" width="7.81640625" hidden="1" customWidth="1"/>
    <col min="16" max="16" width="7.453125" hidden="1" customWidth="1"/>
    <col min="17" max="17" width="6.26953125" hidden="1" customWidth="1"/>
    <col min="18" max="18" width="6.54296875" hidden="1" customWidth="1"/>
    <col min="19" max="19" width="24.1796875" hidden="1" customWidth="1"/>
    <col min="21" max="21" width="8.54296875" style="10" customWidth="1"/>
    <col min="23" max="23" width="11.54296875" bestFit="1" customWidth="1"/>
    <col min="24" max="24" width="13.54296875" customWidth="1"/>
    <col min="25" max="25" width="12.1796875" customWidth="1"/>
  </cols>
  <sheetData>
    <row r="1" spans="1:25" ht="13">
      <c r="A1" s="138" t="s">
        <v>257</v>
      </c>
      <c r="C1" s="46" t="s">
        <v>129</v>
      </c>
      <c r="D1" s="46" t="s">
        <v>130</v>
      </c>
      <c r="E1" s="46" t="s">
        <v>131</v>
      </c>
      <c r="F1" s="46" t="s">
        <v>132</v>
      </c>
      <c r="G1" s="123"/>
      <c r="H1" s="123"/>
      <c r="I1" s="123" t="s">
        <v>9</v>
      </c>
      <c r="J1" s="123" t="s">
        <v>10</v>
      </c>
      <c r="K1" s="123"/>
      <c r="L1" s="123"/>
      <c r="M1" s="123"/>
      <c r="N1" s="46" t="s">
        <v>76</v>
      </c>
      <c r="O1" s="47" t="s">
        <v>77</v>
      </c>
      <c r="P1" s="47" t="s">
        <v>78</v>
      </c>
      <c r="Q1" s="46" t="s">
        <v>40</v>
      </c>
      <c r="R1" s="48" t="s">
        <v>79</v>
      </c>
      <c r="S1" s="124" t="s">
        <v>234</v>
      </c>
      <c r="U1" s="123"/>
    </row>
    <row r="2" spans="1:25" ht="13">
      <c r="A2" s="138" t="s">
        <v>258</v>
      </c>
      <c r="C2" s="56">
        <v>1.72</v>
      </c>
      <c r="D2" s="56">
        <v>78.52</v>
      </c>
      <c r="E2" s="56">
        <v>2.16</v>
      </c>
      <c r="F2" s="56">
        <v>80.73</v>
      </c>
      <c r="G2" s="56"/>
      <c r="H2" s="51" t="s">
        <v>240</v>
      </c>
      <c r="I2" s="51">
        <f>O4</f>
        <v>2.1527777777777772</v>
      </c>
      <c r="J2" s="51">
        <f>P4</f>
        <v>2.0340000000000003</v>
      </c>
      <c r="K2" s="51"/>
      <c r="L2" s="51"/>
      <c r="M2" s="51"/>
      <c r="N2" s="51" t="s">
        <v>81</v>
      </c>
      <c r="O2" s="52">
        <f>COUNT(C:C)</f>
        <v>18</v>
      </c>
      <c r="P2" s="52">
        <f>COUNT(E:E)</f>
        <v>15</v>
      </c>
      <c r="Q2" s="52">
        <f>O2+P2</f>
        <v>33</v>
      </c>
      <c r="R2" s="53"/>
      <c r="S2" s="125" t="s">
        <v>218</v>
      </c>
      <c r="U2" s="51"/>
      <c r="W2" s="169" t="s">
        <v>153</v>
      </c>
      <c r="X2" s="170"/>
      <c r="Y2" s="171"/>
    </row>
    <row r="3" spans="1:25">
      <c r="C3" s="56">
        <v>1.96</v>
      </c>
      <c r="D3" s="56">
        <v>82.34</v>
      </c>
      <c r="E3" s="56">
        <v>2.2200000000000002</v>
      </c>
      <c r="F3" s="56">
        <v>81.819999999999993</v>
      </c>
      <c r="G3" s="56"/>
      <c r="H3" s="51" t="s">
        <v>241</v>
      </c>
      <c r="I3" s="51">
        <f>O6</f>
        <v>83.887777777777771</v>
      </c>
      <c r="J3" s="51">
        <f>P6</f>
        <v>80.694666666666663</v>
      </c>
      <c r="K3" s="51"/>
      <c r="L3" s="51"/>
      <c r="M3" s="51"/>
      <c r="N3" s="54" t="s">
        <v>123</v>
      </c>
      <c r="O3" s="55">
        <f>SUM(C:C)</f>
        <v>38.749999999999993</v>
      </c>
      <c r="P3" s="55">
        <f>SUM(E:E)</f>
        <v>30.510000000000005</v>
      </c>
      <c r="Q3" s="52">
        <f>O3+P3</f>
        <v>69.259999999999991</v>
      </c>
      <c r="R3" s="53"/>
      <c r="S3" s="126"/>
      <c r="U3" s="51"/>
      <c r="W3" s="79"/>
      <c r="X3" s="80"/>
      <c r="Y3" s="81"/>
    </row>
    <row r="4" spans="1:25" ht="13">
      <c r="A4" s="63"/>
      <c r="B4" t="s">
        <v>235</v>
      </c>
      <c r="C4" s="56">
        <v>2.0099999999999998</v>
      </c>
      <c r="D4" s="56">
        <v>82.46</v>
      </c>
      <c r="E4" s="56">
        <v>2.15</v>
      </c>
      <c r="F4" s="56">
        <v>81.14</v>
      </c>
      <c r="G4" s="56"/>
      <c r="H4" s="51" t="s">
        <v>134</v>
      </c>
      <c r="I4" s="51">
        <f>O16</f>
        <v>0.67597743264260646</v>
      </c>
      <c r="J4" s="51">
        <f>O18</f>
        <v>0.82624077695245934</v>
      </c>
      <c r="K4" s="51"/>
      <c r="L4" s="127" t="s">
        <v>255</v>
      </c>
      <c r="M4" s="51"/>
      <c r="N4" s="51" t="s">
        <v>82</v>
      </c>
      <c r="O4" s="52">
        <f>O3/O2</f>
        <v>2.1527777777777772</v>
      </c>
      <c r="P4" s="52">
        <f>P3/P2</f>
        <v>2.0340000000000003</v>
      </c>
      <c r="Q4" s="52">
        <f>Q3/Q2</f>
        <v>2.0987878787878786</v>
      </c>
      <c r="R4" s="53"/>
      <c r="S4" s="128" t="s">
        <v>219</v>
      </c>
      <c r="U4" s="51"/>
      <c r="W4" s="66" t="s">
        <v>133</v>
      </c>
      <c r="X4" s="67" t="s">
        <v>140</v>
      </c>
      <c r="Y4" s="68" t="s">
        <v>141</v>
      </c>
    </row>
    <row r="5" spans="1:25">
      <c r="B5" t="s">
        <v>236</v>
      </c>
      <c r="C5" s="56">
        <v>2.0299999999999998</v>
      </c>
      <c r="D5" s="56">
        <v>79.89</v>
      </c>
      <c r="E5" s="56">
        <v>2.16</v>
      </c>
      <c r="F5" s="56">
        <v>79.819999999999993</v>
      </c>
      <c r="G5" s="56"/>
      <c r="H5" s="129" t="s">
        <v>242</v>
      </c>
      <c r="I5" s="62">
        <f>Q17</f>
        <v>2.0729526549145643E-3</v>
      </c>
      <c r="J5" s="62">
        <f>Q19</f>
        <v>1.4677511135391047E-4</v>
      </c>
      <c r="K5" s="51"/>
      <c r="L5" s="127" t="s">
        <v>256</v>
      </c>
      <c r="M5" s="51"/>
      <c r="N5" s="54" t="s">
        <v>124</v>
      </c>
      <c r="O5" s="55">
        <f>SUM(D:D)</f>
        <v>1509.9799999999998</v>
      </c>
      <c r="P5" s="55">
        <f>SUM(F:F)</f>
        <v>1210.4199999999998</v>
      </c>
      <c r="Q5" s="52">
        <f>O5+P5</f>
        <v>2720.3999999999996</v>
      </c>
      <c r="R5" s="53"/>
      <c r="S5" s="130"/>
      <c r="U5" s="51"/>
      <c r="W5" s="69" t="s">
        <v>134</v>
      </c>
      <c r="X5" s="70">
        <v>0.67600000000000005</v>
      </c>
      <c r="Y5" s="71">
        <v>0.82599999999999996</v>
      </c>
    </row>
    <row r="6" spans="1:25">
      <c r="B6" s="107"/>
      <c r="C6" s="56">
        <v>2.2599999999999998</v>
      </c>
      <c r="D6" s="56">
        <v>81.89</v>
      </c>
      <c r="E6" s="56">
        <v>2.23</v>
      </c>
      <c r="F6" s="56">
        <v>81.89</v>
      </c>
      <c r="G6" s="56"/>
      <c r="H6" s="51"/>
      <c r="I6" s="51"/>
      <c r="J6" s="51"/>
      <c r="K6" s="51"/>
      <c r="L6" s="127"/>
      <c r="M6" s="51"/>
      <c r="N6" s="51" t="s">
        <v>83</v>
      </c>
      <c r="O6" s="52">
        <f>O5/O2</f>
        <v>83.887777777777771</v>
      </c>
      <c r="P6" s="52">
        <f>P5/P2</f>
        <v>80.694666666666663</v>
      </c>
      <c r="Q6" s="52">
        <f>Q5/Q2</f>
        <v>82.436363636363623</v>
      </c>
      <c r="R6" s="53"/>
      <c r="S6" s="128" t="s">
        <v>220</v>
      </c>
      <c r="U6" s="51"/>
      <c r="W6" s="72" t="s">
        <v>135</v>
      </c>
      <c r="X6" s="73">
        <v>2.0999999999999999E-3</v>
      </c>
      <c r="Y6" s="74">
        <v>1E-4</v>
      </c>
    </row>
    <row r="7" spans="1:25">
      <c r="A7" s="18"/>
      <c r="B7" t="s">
        <v>243</v>
      </c>
      <c r="C7" s="56">
        <v>2.2000000000000002</v>
      </c>
      <c r="D7" s="56">
        <v>85.1</v>
      </c>
      <c r="E7" s="56">
        <v>2.0099999999999998</v>
      </c>
      <c r="F7" s="56">
        <v>82.23</v>
      </c>
      <c r="G7" s="56"/>
      <c r="H7" s="51" t="s">
        <v>85</v>
      </c>
      <c r="I7" s="131">
        <f>O12</f>
        <v>62.698917233218175</v>
      </c>
      <c r="J7" s="131">
        <f>P12</f>
        <v>59.148800685627933</v>
      </c>
      <c r="M7" s="51"/>
      <c r="N7" s="54" t="s">
        <v>125</v>
      </c>
      <c r="O7" s="52">
        <f t="array" ref="O7">SUMSQ(C:C)-(O3^2)/O2</f>
        <v>0.46496111111113692</v>
      </c>
      <c r="P7" s="52">
        <f t="array" ref="P7">SUMSQ(E:E)-(P3^2)/P2</f>
        <v>0.74675999999997345</v>
      </c>
      <c r="Q7" s="52">
        <f t="array" ref="Q7">(SUM(C2:C1000*C2:C1000)+SUM(E2:E1000*E2:E1000))-(Q3^2)/Q2</f>
        <v>1.32715151515157</v>
      </c>
      <c r="R7" s="53">
        <f>O7+P7</f>
        <v>1.2117211111111104</v>
      </c>
      <c r="S7" s="130"/>
      <c r="U7" s="51"/>
      <c r="W7" s="69" t="s">
        <v>136</v>
      </c>
      <c r="X7" s="75" t="s">
        <v>142</v>
      </c>
      <c r="Y7" s="71" t="s">
        <v>143</v>
      </c>
    </row>
    <row r="8" spans="1:25">
      <c r="C8" s="56">
        <v>2.2400000000000002</v>
      </c>
      <c r="D8" s="56">
        <v>84.42</v>
      </c>
      <c r="E8" s="56">
        <v>1.94</v>
      </c>
      <c r="F8" s="56">
        <v>81.05</v>
      </c>
      <c r="G8" s="56"/>
      <c r="H8" s="51" t="s">
        <v>87</v>
      </c>
      <c r="I8" s="131">
        <f>O14</f>
        <v>9.8425674787631703</v>
      </c>
      <c r="J8" s="131">
        <f>P14</f>
        <v>10.592854464620812</v>
      </c>
      <c r="M8" s="51"/>
      <c r="N8" s="54" t="s">
        <v>126</v>
      </c>
      <c r="O8" s="52">
        <f t="array" ref="O8">SUMSQ(D:D)-(O5^2)/O2</f>
        <v>98.575511111135711</v>
      </c>
      <c r="P8" s="52">
        <f t="array" ref="P8">SUMSQ(F:F)-(P5^2)/P2</f>
        <v>122.74217333336128</v>
      </c>
      <c r="Q8" s="52">
        <f t="array" ref="Q8">(SUM(D2:D1000*D2:D1000)+SUM(F2:F1000*F2:F1000))-(Q5^2)/Q2</f>
        <v>304.73916363643366</v>
      </c>
      <c r="R8" s="53">
        <f>O8+P8</f>
        <v>221.31768444449699</v>
      </c>
      <c r="S8" s="130"/>
      <c r="U8" s="51"/>
      <c r="W8" s="69" t="s">
        <v>137</v>
      </c>
      <c r="X8" s="75" t="s">
        <v>144</v>
      </c>
      <c r="Y8" s="71" t="s">
        <v>145</v>
      </c>
    </row>
    <row r="9" spans="1:25">
      <c r="C9" s="56">
        <v>2.41</v>
      </c>
      <c r="D9" s="56">
        <v>86.07</v>
      </c>
      <c r="E9" s="56">
        <v>1.76</v>
      </c>
      <c r="F9" s="56">
        <v>77.989999999999995</v>
      </c>
      <c r="G9" s="56"/>
      <c r="M9" s="51"/>
      <c r="N9" s="54" t="s">
        <v>127</v>
      </c>
      <c r="O9" s="52">
        <f t="array" ref="O9">SUM(C2:C1000*D2:D1000)-(O3*O5)/O2</f>
        <v>4.5764111111120656</v>
      </c>
      <c r="P9" s="52">
        <f t="array" ref="P9">(SUM(E2:E1000*F2:F1000))-(P3*P5)/P2</f>
        <v>7.9103199999999561</v>
      </c>
      <c r="Q9" s="52">
        <f t="array" ref="Q9">(SUM(C2:C1000*D2:D1000)+SUM(E2:E1000*F2:F1000))-(Q3*Q5/Q2)</f>
        <v>15.589854545456546</v>
      </c>
      <c r="R9" s="53">
        <f>O9+P9</f>
        <v>12.486731111112022</v>
      </c>
      <c r="S9" s="130"/>
      <c r="U9" s="51"/>
      <c r="W9" s="76" t="s">
        <v>138</v>
      </c>
      <c r="X9" s="77" t="s">
        <v>146</v>
      </c>
      <c r="Y9" s="74" t="s">
        <v>147</v>
      </c>
    </row>
    <row r="10" spans="1:25">
      <c r="C10" s="56">
        <v>2.3199999999999998</v>
      </c>
      <c r="D10" s="56">
        <v>85.77</v>
      </c>
      <c r="E10" s="56">
        <v>1.54</v>
      </c>
      <c r="F10" s="56">
        <v>75.52</v>
      </c>
      <c r="G10" s="56"/>
      <c r="H10" s="60" t="str">
        <f>N21</f>
        <v>Analysis of Variance - A</v>
      </c>
      <c r="I10" s="51"/>
      <c r="J10" s="51"/>
      <c r="K10" s="51"/>
      <c r="L10" s="51"/>
      <c r="M10" s="51"/>
      <c r="N10" s="51" t="s">
        <v>84</v>
      </c>
      <c r="O10" s="52"/>
      <c r="P10" s="52"/>
      <c r="Q10" s="52"/>
      <c r="R10" s="53">
        <f>(P24+P30)/(O24+O30)</f>
        <v>3.1890062325598656</v>
      </c>
      <c r="S10" s="130"/>
      <c r="U10" s="51"/>
      <c r="W10" s="78"/>
      <c r="X10" s="163" t="s">
        <v>148</v>
      </c>
      <c r="Y10" s="164"/>
    </row>
    <row r="11" spans="1:25">
      <c r="C11" s="56">
        <v>2.3199999999999998</v>
      </c>
      <c r="D11" s="56">
        <v>86.45</v>
      </c>
      <c r="E11" s="56">
        <v>1.64</v>
      </c>
      <c r="F11" s="56">
        <v>75.849999999999994</v>
      </c>
      <c r="G11" s="56"/>
      <c r="H11" s="51" t="str">
        <f>N22</f>
        <v>Source</v>
      </c>
      <c r="I11" s="51" t="str">
        <f t="shared" ref="I11:L13" si="0">O22</f>
        <v>D.F</v>
      </c>
      <c r="J11" s="51" t="str">
        <f t="shared" si="0"/>
        <v>SS</v>
      </c>
      <c r="K11" s="51" t="str">
        <f t="shared" si="0"/>
        <v>MS</v>
      </c>
      <c r="L11" s="51" t="str">
        <f t="shared" si="0"/>
        <v>F (p)</v>
      </c>
      <c r="M11" s="51"/>
      <c r="N11" s="51"/>
      <c r="O11" s="52"/>
      <c r="P11" s="52"/>
      <c r="Q11" s="52"/>
      <c r="R11" s="53"/>
      <c r="S11" s="130"/>
      <c r="U11" s="51"/>
      <c r="W11" s="69" t="s">
        <v>139</v>
      </c>
      <c r="X11" s="75" t="s">
        <v>149</v>
      </c>
      <c r="Y11" s="71" t="s">
        <v>150</v>
      </c>
    </row>
    <row r="12" spans="1:25">
      <c r="C12" s="56">
        <v>2.31</v>
      </c>
      <c r="D12" s="56">
        <v>86.36</v>
      </c>
      <c r="E12" s="56">
        <v>1.88</v>
      </c>
      <c r="F12" s="56">
        <v>77.540000000000006</v>
      </c>
      <c r="G12" s="56"/>
      <c r="H12" s="51" t="str">
        <f>N23</f>
        <v>Regre</v>
      </c>
      <c r="I12" s="51">
        <f t="shared" si="0"/>
        <v>1</v>
      </c>
      <c r="J12" s="51">
        <f t="shared" si="0"/>
        <v>45.043635171682048</v>
      </c>
      <c r="K12" s="51">
        <f t="shared" si="0"/>
        <v>45.043635171682048</v>
      </c>
      <c r="L12" s="51">
        <f t="shared" si="0"/>
        <v>13.462972296394888</v>
      </c>
      <c r="M12" s="51"/>
      <c r="N12" s="51" t="s">
        <v>85</v>
      </c>
      <c r="O12" s="51">
        <f>O6-O14*O4</f>
        <v>62.698917233218175</v>
      </c>
      <c r="P12" s="51">
        <f>P6-P14*P4</f>
        <v>59.148800685627933</v>
      </c>
      <c r="Q12" s="52"/>
      <c r="R12" s="53"/>
      <c r="S12" s="132" t="s">
        <v>221</v>
      </c>
      <c r="U12" s="51"/>
      <c r="W12" s="69"/>
      <c r="X12" s="165" t="s">
        <v>151</v>
      </c>
      <c r="Y12" s="166"/>
    </row>
    <row r="13" spans="1:25">
      <c r="C13" s="56">
        <v>2.08</v>
      </c>
      <c r="D13" s="56">
        <v>86.9</v>
      </c>
      <c r="E13" s="56">
        <v>2.19</v>
      </c>
      <c r="F13" s="56">
        <v>82.38</v>
      </c>
      <c r="G13" s="56"/>
      <c r="H13" s="51" t="str">
        <f>N24</f>
        <v>Residual</v>
      </c>
      <c r="I13" s="51">
        <f t="shared" si="0"/>
        <v>16</v>
      </c>
      <c r="J13" s="51">
        <f t="shared" si="0"/>
        <v>53.531875939453663</v>
      </c>
      <c r="K13" s="51">
        <f t="shared" si="0"/>
        <v>3.3457422462158539</v>
      </c>
      <c r="L13" s="51">
        <f t="shared" si="0"/>
        <v>2.0729526549145643E-3</v>
      </c>
      <c r="M13" s="51"/>
      <c r="N13" s="51" t="s">
        <v>86</v>
      </c>
      <c r="O13" s="51">
        <f>Q24*(O7+O3^2/O2)/(O2*O7)</f>
        <v>33.534217066902364</v>
      </c>
      <c r="P13" s="51">
        <f>Q30*(P7+P3^2/P2)/(P2*P7)</f>
        <v>16.798559753452</v>
      </c>
      <c r="Q13" s="52"/>
      <c r="R13" s="53"/>
      <c r="S13" s="130"/>
      <c r="U13" s="51"/>
      <c r="W13" s="76"/>
      <c r="X13" s="167" t="s">
        <v>152</v>
      </c>
      <c r="Y13" s="168"/>
    </row>
    <row r="14" spans="1:25">
      <c r="C14" s="56">
        <v>2.11</v>
      </c>
      <c r="D14" s="56">
        <v>87.01</v>
      </c>
      <c r="E14" s="56">
        <v>2.23</v>
      </c>
      <c r="F14" s="56">
        <v>82.46</v>
      </c>
      <c r="G14" s="56"/>
      <c r="H14" s="51" t="str">
        <f>N25</f>
        <v>Total</v>
      </c>
      <c r="I14" s="51">
        <f>O25</f>
        <v>17</v>
      </c>
      <c r="J14" s="51">
        <f>P25</f>
        <v>98.575511111135711</v>
      </c>
      <c r="K14" s="51" t="str">
        <f>Q25</f>
        <v>-</v>
      </c>
      <c r="L14" s="51"/>
      <c r="M14" s="51"/>
      <c r="N14" s="51" t="s">
        <v>87</v>
      </c>
      <c r="O14" s="51">
        <f>O9/O7</f>
        <v>9.8425674787631703</v>
      </c>
      <c r="P14" s="51">
        <f>P9/P7</f>
        <v>10.592854464620812</v>
      </c>
      <c r="Q14" s="52"/>
      <c r="R14" s="53">
        <f>R9/R7</f>
        <v>10.304954660451594</v>
      </c>
      <c r="S14" s="132" t="s">
        <v>222</v>
      </c>
      <c r="U14" s="51"/>
    </row>
    <row r="15" spans="1:25">
      <c r="C15" s="56">
        <v>2.14</v>
      </c>
      <c r="D15" s="56">
        <v>84.39</v>
      </c>
      <c r="E15" s="56">
        <v>2.16</v>
      </c>
      <c r="F15" s="56">
        <v>86.74</v>
      </c>
      <c r="G15" s="56"/>
      <c r="H15" s="51"/>
      <c r="I15" s="51"/>
      <c r="J15" s="51"/>
      <c r="K15" s="51"/>
      <c r="L15" s="51"/>
      <c r="M15" s="51"/>
      <c r="N15" s="51" t="s">
        <v>88</v>
      </c>
      <c r="O15" s="51">
        <f>Q24/O7</f>
        <v>7.1957464103189066</v>
      </c>
      <c r="P15" s="51">
        <f>Q30/P7</f>
        <v>4.0121329069563929</v>
      </c>
      <c r="Q15" s="51"/>
      <c r="R15" s="56">
        <f>R10/(O7+P7)</f>
        <v>2.6317988548005462</v>
      </c>
      <c r="S15" s="130"/>
      <c r="U15" s="51"/>
    </row>
    <row r="16" spans="1:25">
      <c r="C16" s="56">
        <v>2.23</v>
      </c>
      <c r="D16" s="56">
        <v>83.63</v>
      </c>
      <c r="E16" s="56">
        <v>2.2400000000000002</v>
      </c>
      <c r="F16" s="56">
        <v>83.26</v>
      </c>
      <c r="G16" s="56"/>
      <c r="H16" s="60" t="str">
        <f>N27</f>
        <v>Analysis of Variance - B</v>
      </c>
      <c r="I16" s="51"/>
      <c r="J16" s="51"/>
      <c r="K16" s="51"/>
      <c r="L16" s="51"/>
      <c r="M16" s="51"/>
      <c r="N16" s="51" t="s">
        <v>89</v>
      </c>
      <c r="O16" s="57">
        <f>O9/(SQRT(O7*O8))</f>
        <v>0.67597743264260646</v>
      </c>
      <c r="P16" s="51" t="s">
        <v>90</v>
      </c>
      <c r="Q16" s="58">
        <f>O16*SQRT(O2-2)/(SQRT(1-O16^2))</f>
        <v>3.6691923220778286</v>
      </c>
      <c r="R16" s="56"/>
      <c r="S16" s="130"/>
      <c r="U16" s="51"/>
    </row>
    <row r="17" spans="3:21">
      <c r="C17" s="56">
        <v>2.08</v>
      </c>
      <c r="D17" s="56">
        <v>83.51</v>
      </c>
      <c r="E17" s="56"/>
      <c r="F17" s="56"/>
      <c r="G17" s="56"/>
      <c r="H17" s="51" t="str">
        <f>N28</f>
        <v>Source</v>
      </c>
      <c r="I17" s="51" t="str">
        <f t="shared" ref="I17:L19" si="1">O28</f>
        <v>D.F.</v>
      </c>
      <c r="J17" s="51" t="str">
        <f t="shared" si="1"/>
        <v>SS</v>
      </c>
      <c r="K17" s="51" t="str">
        <f t="shared" si="1"/>
        <v>MS</v>
      </c>
      <c r="L17" s="51" t="str">
        <f t="shared" si="1"/>
        <v>F (p)</v>
      </c>
      <c r="M17" s="51"/>
      <c r="N17" s="51" t="s">
        <v>91</v>
      </c>
      <c r="O17" s="58">
        <f>O2-2</f>
        <v>16</v>
      </c>
      <c r="P17" s="59" t="s">
        <v>92</v>
      </c>
      <c r="Q17" s="57">
        <f>TDIST(ABS(Q16),O17,2)</f>
        <v>2.0729526549145643E-3</v>
      </c>
      <c r="R17" s="56"/>
      <c r="S17" s="132" t="s">
        <v>223</v>
      </c>
      <c r="U17" s="51"/>
    </row>
    <row r="18" spans="3:21">
      <c r="C18" s="56">
        <v>2.0699999999999998</v>
      </c>
      <c r="D18" s="56">
        <v>82.32</v>
      </c>
      <c r="E18" s="56"/>
      <c r="F18" s="56"/>
      <c r="G18" s="56"/>
      <c r="H18" s="51" t="str">
        <f>N29</f>
        <v>Regre</v>
      </c>
      <c r="I18" s="51">
        <f t="shared" si="1"/>
        <v>1</v>
      </c>
      <c r="J18" s="51">
        <f t="shared" si="1"/>
        <v>83.792868528578836</v>
      </c>
      <c r="K18" s="51">
        <f t="shared" si="1"/>
        <v>83.792868528578836</v>
      </c>
      <c r="L18" s="51">
        <f t="shared" si="1"/>
        <v>27.967310233937031</v>
      </c>
      <c r="M18" s="51"/>
      <c r="N18" s="51" t="s">
        <v>93</v>
      </c>
      <c r="O18" s="57">
        <f>P9/(SQRT(P7*P8))</f>
        <v>0.82624077695245934</v>
      </c>
      <c r="P18" s="51" t="s">
        <v>94</v>
      </c>
      <c r="Q18" s="58">
        <f>O18*SQRT(P2-2)/(SQRT(1-O18^2))</f>
        <v>5.2884128274877558</v>
      </c>
      <c r="R18" s="56"/>
      <c r="S18" s="130"/>
      <c r="U18" s="51"/>
    </row>
    <row r="19" spans="3:21">
      <c r="C19" s="56">
        <v>2.2599999999999998</v>
      </c>
      <c r="D19" s="56">
        <v>82.95</v>
      </c>
      <c r="E19" s="56"/>
      <c r="F19" s="56"/>
      <c r="G19" s="56"/>
      <c r="H19" s="51" t="str">
        <f>N30</f>
        <v>Residual</v>
      </c>
      <c r="I19" s="51">
        <f t="shared" si="1"/>
        <v>13</v>
      </c>
      <c r="J19" s="51">
        <f t="shared" si="1"/>
        <v>38.949304804782443</v>
      </c>
      <c r="K19" s="51">
        <f t="shared" si="1"/>
        <v>2.9961003695986497</v>
      </c>
      <c r="L19" s="51">
        <f t="shared" si="1"/>
        <v>1.4677511135391074E-4</v>
      </c>
      <c r="M19" s="51"/>
      <c r="N19" s="51" t="s">
        <v>95</v>
      </c>
      <c r="O19" s="58">
        <f>P2-2</f>
        <v>13</v>
      </c>
      <c r="P19" s="52" t="s">
        <v>96</v>
      </c>
      <c r="Q19" s="57">
        <f>TDIST(ABS(Q18),O19,2)</f>
        <v>1.4677511135391047E-4</v>
      </c>
      <c r="R19" s="53"/>
      <c r="S19" s="128" t="s">
        <v>224</v>
      </c>
      <c r="U19" s="51"/>
    </row>
    <row r="20" spans="3:21">
      <c r="H20" s="51" t="str">
        <f>N31</f>
        <v>Total</v>
      </c>
      <c r="I20" s="51">
        <f>O31</f>
        <v>14</v>
      </c>
      <c r="J20" s="51">
        <f>P31</f>
        <v>122.74217333336128</v>
      </c>
      <c r="K20" s="51" t="str">
        <f>Q31</f>
        <v>-</v>
      </c>
      <c r="L20" s="51"/>
      <c r="M20" s="51"/>
      <c r="N20" s="51"/>
      <c r="O20" s="52"/>
      <c r="P20" s="52"/>
      <c r="Q20" s="52"/>
      <c r="R20" s="53"/>
      <c r="S20" s="130"/>
      <c r="U20" s="51"/>
    </row>
    <row r="21" spans="3:21">
      <c r="H21" s="51"/>
      <c r="I21" s="51"/>
      <c r="J21" s="51"/>
      <c r="K21" s="51"/>
      <c r="L21" s="51"/>
      <c r="M21" s="51"/>
      <c r="N21" s="60" t="s">
        <v>97</v>
      </c>
      <c r="O21" s="52"/>
      <c r="P21" s="52"/>
      <c r="Q21" s="52"/>
      <c r="R21" s="53"/>
      <c r="S21" s="132" t="s">
        <v>225</v>
      </c>
      <c r="U21" s="51"/>
    </row>
    <row r="22" spans="3:21">
      <c r="H22" s="60" t="s">
        <v>105</v>
      </c>
      <c r="I22" s="51"/>
      <c r="J22" s="51"/>
      <c r="K22" s="51"/>
      <c r="L22" s="51"/>
      <c r="M22" s="51"/>
      <c r="N22" s="51" t="s">
        <v>98</v>
      </c>
      <c r="O22" s="51" t="s">
        <v>99</v>
      </c>
      <c r="P22" s="51" t="s">
        <v>31</v>
      </c>
      <c r="Q22" s="51" t="s">
        <v>32</v>
      </c>
      <c r="R22" s="56" t="s">
        <v>100</v>
      </c>
      <c r="S22" s="130"/>
      <c r="U22" s="51"/>
    </row>
    <row r="23" spans="3:21">
      <c r="H23" s="51" t="str">
        <f t="shared" ref="H23:I37" si="2">N34</f>
        <v>F =</v>
      </c>
      <c r="I23" s="51">
        <f t="shared" si="2"/>
        <v>1.1166989865109365</v>
      </c>
      <c r="J23" s="51" t="str">
        <f>P34</f>
        <v>D.F. =</v>
      </c>
      <c r="K23" s="51">
        <f>Q34</f>
        <v>16</v>
      </c>
      <c r="L23" s="51">
        <f>R34</f>
        <v>13</v>
      </c>
      <c r="M23" s="51"/>
      <c r="N23" s="51" t="s">
        <v>101</v>
      </c>
      <c r="O23" s="51">
        <v>1</v>
      </c>
      <c r="P23" s="51">
        <f>P25-P24</f>
        <v>45.043635171682048</v>
      </c>
      <c r="Q23" s="51">
        <f>P23/O23</f>
        <v>45.043635171682048</v>
      </c>
      <c r="R23" s="56">
        <f>Q23/Q24</f>
        <v>13.462972296394888</v>
      </c>
      <c r="S23" s="130"/>
      <c r="U23" s="51"/>
    </row>
    <row r="24" spans="3:21">
      <c r="H24" s="51" t="str">
        <f t="shared" si="2"/>
        <v>p(F) =</v>
      </c>
      <c r="I24" s="133">
        <f t="shared" si="2"/>
        <v>0.42597982262607187</v>
      </c>
      <c r="J24" s="51"/>
      <c r="K24" s="127" t="s">
        <v>247</v>
      </c>
      <c r="L24" s="51"/>
      <c r="M24" s="51"/>
      <c r="N24" s="51" t="s">
        <v>38</v>
      </c>
      <c r="O24" s="51">
        <f>O25-O23</f>
        <v>16</v>
      </c>
      <c r="P24" s="51">
        <f>O8-(O9^2)/O7</f>
        <v>53.531875939453663</v>
      </c>
      <c r="Q24" s="51">
        <f>P24/O24</f>
        <v>3.3457422462158539</v>
      </c>
      <c r="R24" s="56">
        <f>FDIST(R23,O23,O24)</f>
        <v>2.0729526549145643E-3</v>
      </c>
      <c r="S24" s="130"/>
      <c r="U24" s="51"/>
    </row>
    <row r="25" spans="3:21">
      <c r="H25" s="60" t="s">
        <v>109</v>
      </c>
      <c r="I25" s="51"/>
      <c r="J25" s="51"/>
      <c r="K25" s="51"/>
      <c r="L25" s="51"/>
      <c r="M25" s="51"/>
      <c r="N25" s="51" t="s">
        <v>40</v>
      </c>
      <c r="O25" s="51">
        <f>O2-1</f>
        <v>17</v>
      </c>
      <c r="P25" s="51">
        <f>O8</f>
        <v>98.575511111135711</v>
      </c>
      <c r="Q25" s="51" t="s">
        <v>102</v>
      </c>
      <c r="R25" s="53"/>
      <c r="S25" s="130"/>
      <c r="U25" s="51"/>
    </row>
    <row r="26" spans="3:21">
      <c r="H26" s="51" t="str">
        <f t="shared" si="2"/>
        <v>F =</v>
      </c>
      <c r="I26" s="51">
        <f t="shared" si="2"/>
        <v>5.0581821181221426E-2</v>
      </c>
      <c r="J26" s="51" t="str">
        <f>P37</f>
        <v>D.F. = 1,</v>
      </c>
      <c r="K26" s="51">
        <f>Q37</f>
        <v>29</v>
      </c>
      <c r="L26" s="51"/>
      <c r="M26" s="51"/>
      <c r="N26" s="51"/>
      <c r="O26" s="52"/>
      <c r="P26" s="52"/>
      <c r="Q26" s="52"/>
      <c r="R26" s="53"/>
      <c r="S26" s="130"/>
      <c r="U26" s="51"/>
    </row>
    <row r="27" spans="3:21">
      <c r="H27" s="51" t="str">
        <f t="shared" si="2"/>
        <v>p(F) =</v>
      </c>
      <c r="I27" s="133">
        <f t="shared" si="2"/>
        <v>0.82363119089485792</v>
      </c>
      <c r="J27" s="51"/>
      <c r="K27" s="127" t="s">
        <v>248</v>
      </c>
      <c r="L27" s="51"/>
      <c r="M27" s="51"/>
      <c r="N27" s="60" t="s">
        <v>103</v>
      </c>
      <c r="O27" s="52"/>
      <c r="P27" s="52"/>
      <c r="Q27" s="52"/>
      <c r="R27" s="53"/>
      <c r="S27" s="132" t="s">
        <v>226</v>
      </c>
      <c r="U27" s="51"/>
    </row>
    <row r="28" spans="3:21">
      <c r="H28" s="60" t="s">
        <v>111</v>
      </c>
      <c r="I28" s="51"/>
      <c r="J28" s="51"/>
      <c r="K28" s="51"/>
      <c r="L28" s="51"/>
      <c r="M28" s="51"/>
      <c r="N28" s="51" t="s">
        <v>98</v>
      </c>
      <c r="O28" s="51" t="s">
        <v>104</v>
      </c>
      <c r="P28" s="51" t="s">
        <v>31</v>
      </c>
      <c r="Q28" s="51" t="s">
        <v>32</v>
      </c>
      <c r="R28" s="56" t="s">
        <v>100</v>
      </c>
      <c r="S28" s="130"/>
      <c r="U28" s="51"/>
    </row>
    <row r="29" spans="3:21">
      <c r="H29" s="51" t="str">
        <f t="shared" si="2"/>
        <v>F =</v>
      </c>
      <c r="I29" s="51">
        <f t="shared" si="2"/>
        <v>9.379585766065091</v>
      </c>
      <c r="J29" s="51" t="str">
        <f>P40</f>
        <v>D.F. = 1,</v>
      </c>
      <c r="K29" s="51">
        <f>Q40</f>
        <v>30</v>
      </c>
      <c r="L29" s="51"/>
      <c r="M29" s="51"/>
      <c r="N29" s="51" t="s">
        <v>101</v>
      </c>
      <c r="O29" s="51">
        <f>1</f>
        <v>1</v>
      </c>
      <c r="P29" s="51">
        <f>P31-P30</f>
        <v>83.792868528578836</v>
      </c>
      <c r="Q29" s="51">
        <f>P29/O29</f>
        <v>83.792868528578836</v>
      </c>
      <c r="R29" s="56">
        <f>Q29/Q30</f>
        <v>27.967310233937031</v>
      </c>
      <c r="S29" s="130"/>
      <c r="U29" s="51"/>
    </row>
    <row r="30" spans="3:21">
      <c r="H30" s="51" t="str">
        <f t="shared" si="2"/>
        <v>p(F) =</v>
      </c>
      <c r="I30" s="133">
        <f t="shared" si="2"/>
        <v>4.6016185812248651E-3</v>
      </c>
      <c r="J30" s="51"/>
      <c r="K30" s="127" t="s">
        <v>249</v>
      </c>
      <c r="L30" s="51"/>
      <c r="M30" s="51"/>
      <c r="N30" s="51" t="s">
        <v>38</v>
      </c>
      <c r="O30" s="51">
        <f>O31-O29</f>
        <v>13</v>
      </c>
      <c r="P30" s="51">
        <f>P8-(P9^2)/P7</f>
        <v>38.949304804782443</v>
      </c>
      <c r="Q30" s="51">
        <f>P30/O30</f>
        <v>2.9961003695986497</v>
      </c>
      <c r="R30" s="56">
        <f>FDIST(R29,O29,O30)</f>
        <v>1.4677511135391074E-4</v>
      </c>
      <c r="S30" s="130"/>
      <c r="U30" s="51"/>
    </row>
    <row r="31" spans="3:21">
      <c r="H31" s="60" t="s">
        <v>244</v>
      </c>
      <c r="I31" s="51"/>
      <c r="J31" s="51"/>
      <c r="K31" s="51"/>
      <c r="L31" s="51"/>
      <c r="M31" s="51"/>
      <c r="N31" s="51" t="s">
        <v>40</v>
      </c>
      <c r="O31" s="51">
        <f>P2-1</f>
        <v>14</v>
      </c>
      <c r="P31" s="51">
        <f>P8</f>
        <v>122.74217333336128</v>
      </c>
      <c r="Q31" s="51" t="s">
        <v>102</v>
      </c>
      <c r="R31" s="53"/>
      <c r="S31" s="130"/>
      <c r="U31" s="51"/>
    </row>
    <row r="32" spans="3:21">
      <c r="H32" s="51" t="s">
        <v>245</v>
      </c>
      <c r="I32" s="133">
        <f t="shared" si="2"/>
        <v>1.9691114964419212</v>
      </c>
      <c r="J32" s="51" t="str">
        <f>P43</f>
        <v>V(d) =</v>
      </c>
      <c r="K32" s="134">
        <f>Q43</f>
        <v>0.42689726905497971</v>
      </c>
      <c r="L32" s="127" t="s">
        <v>250</v>
      </c>
      <c r="N32" s="51"/>
      <c r="O32" s="51"/>
      <c r="P32" s="51"/>
      <c r="Q32" s="51"/>
      <c r="R32" s="53"/>
      <c r="S32" s="130"/>
      <c r="U32" s="51"/>
    </row>
    <row r="33" spans="8:21">
      <c r="H33" s="51" t="str">
        <f t="shared" si="2"/>
        <v>t =</v>
      </c>
      <c r="I33" s="134">
        <f t="shared" si="2"/>
        <v>3.0137596881960507</v>
      </c>
      <c r="J33" s="51" t="str">
        <f>P44</f>
        <v>df =</v>
      </c>
      <c r="K33" s="51">
        <f>Q44</f>
        <v>29</v>
      </c>
      <c r="L33" s="51"/>
      <c r="M33" s="51"/>
      <c r="N33" s="60" t="s">
        <v>105</v>
      </c>
      <c r="O33" s="51"/>
      <c r="P33" s="51"/>
      <c r="Q33" s="51"/>
      <c r="R33" s="53"/>
      <c r="S33" s="130"/>
      <c r="U33" s="51"/>
    </row>
    <row r="34" spans="8:21">
      <c r="H34" s="51" t="str">
        <f t="shared" si="2"/>
        <v>p(t) =</v>
      </c>
      <c r="I34" s="133">
        <f t="shared" si="2"/>
        <v>2.6567147149239518E-3</v>
      </c>
      <c r="J34" s="58" t="str">
        <f>P45</f>
        <v>(one-sided)</v>
      </c>
      <c r="K34" s="51"/>
      <c r="L34" s="127" t="s">
        <v>254</v>
      </c>
      <c r="M34" s="51"/>
      <c r="N34" s="51" t="s">
        <v>106</v>
      </c>
      <c r="O34" s="58">
        <f>IF(Q24/Q30&lt;1,Q30/Q24,Q24/Q30)</f>
        <v>1.1166989865109365</v>
      </c>
      <c r="P34" s="51" t="s">
        <v>107</v>
      </c>
      <c r="Q34" s="51">
        <f>IF(Q24/Q30&lt;1,O30,O24)</f>
        <v>16</v>
      </c>
      <c r="R34" s="61">
        <f>IF(Q30/Q24&lt;1,O30,O24)</f>
        <v>13</v>
      </c>
      <c r="S34" s="130"/>
      <c r="U34" s="51"/>
    </row>
    <row r="35" spans="8:21">
      <c r="H35" s="135" t="s">
        <v>246</v>
      </c>
      <c r="I35" s="51"/>
      <c r="J35" s="51"/>
      <c r="K35" s="51"/>
      <c r="L35" s="136">
        <v>90</v>
      </c>
      <c r="M35" s="127" t="s">
        <v>253</v>
      </c>
      <c r="N35" s="62" t="s">
        <v>108</v>
      </c>
      <c r="O35" s="57">
        <f>FDIST(O34,Q34,R34)</f>
        <v>0.42597982262607187</v>
      </c>
      <c r="P35" s="51"/>
      <c r="Q35" s="51"/>
      <c r="R35" s="53"/>
      <c r="S35" s="132" t="s">
        <v>227</v>
      </c>
      <c r="U35" s="51"/>
    </row>
    <row r="36" spans="8:21">
      <c r="H36" s="51" t="str">
        <f t="shared" si="2"/>
        <v>Conf. interval ±</v>
      </c>
      <c r="I36" s="133">
        <f>P47</f>
        <v>1.1101650124814599</v>
      </c>
      <c r="J36" s="58" t="str">
        <f>Q47</f>
        <v>(2-sided)</v>
      </c>
      <c r="L36" s="127" t="s">
        <v>251</v>
      </c>
      <c r="M36" s="51"/>
      <c r="N36" s="60" t="s">
        <v>109</v>
      </c>
      <c r="O36" s="52"/>
      <c r="P36" s="52"/>
      <c r="Q36" s="52"/>
      <c r="R36" s="53"/>
      <c r="S36" s="128" t="s">
        <v>228</v>
      </c>
      <c r="U36" s="51"/>
    </row>
    <row r="37" spans="8:21">
      <c r="H37" s="51" t="str">
        <f t="shared" si="2"/>
        <v>Lower conf. limit</v>
      </c>
      <c r="I37" s="133">
        <f>P48</f>
        <v>1.1122551645198586</v>
      </c>
      <c r="J37" s="58" t="str">
        <f>Q48</f>
        <v>(1-sided)</v>
      </c>
      <c r="L37" s="127" t="s">
        <v>252</v>
      </c>
      <c r="M37" s="51"/>
      <c r="N37" s="51" t="s">
        <v>106</v>
      </c>
      <c r="O37" s="58">
        <f>((R8-(R9^2)/R7)-P24-P30)/((P24+P30)/(O24+O30))</f>
        <v>5.0581821181221426E-2</v>
      </c>
      <c r="P37" s="51" t="s">
        <v>110</v>
      </c>
      <c r="Q37" s="58">
        <f>O30+O24</f>
        <v>29</v>
      </c>
      <c r="R37" s="53"/>
      <c r="S37" s="130"/>
      <c r="U37" s="51"/>
    </row>
    <row r="38" spans="8:21">
      <c r="H38" s="51"/>
      <c r="I38" s="51"/>
      <c r="J38" s="51"/>
      <c r="K38" s="51"/>
      <c r="L38" s="51"/>
      <c r="M38" s="51"/>
      <c r="N38" s="62" t="s">
        <v>108</v>
      </c>
      <c r="O38" s="57">
        <f>FDIST(O37,1,Q37)</f>
        <v>0.82363119089485792</v>
      </c>
      <c r="P38" s="51"/>
      <c r="Q38" s="58"/>
      <c r="R38" s="53"/>
      <c r="S38" s="132" t="s">
        <v>227</v>
      </c>
      <c r="U38" s="51"/>
    </row>
    <row r="39" spans="8:21">
      <c r="H39" s="51"/>
      <c r="I39" s="51"/>
      <c r="J39" s="51"/>
      <c r="K39" s="51"/>
      <c r="L39" s="51"/>
      <c r="M39" s="51"/>
      <c r="N39" s="60" t="s">
        <v>111</v>
      </c>
      <c r="O39" s="58"/>
      <c r="P39" s="52"/>
      <c r="Q39" s="52"/>
      <c r="R39" s="53"/>
      <c r="S39" s="128" t="s">
        <v>229</v>
      </c>
      <c r="U39" s="51"/>
    </row>
    <row r="40" spans="8:21">
      <c r="H40" s="51"/>
      <c r="I40" s="51"/>
      <c r="J40" s="51"/>
      <c r="K40" s="51"/>
      <c r="L40" s="51"/>
      <c r="M40" s="51"/>
      <c r="N40" s="51" t="s">
        <v>106</v>
      </c>
      <c r="O40" s="58">
        <f>((Q8-(Q9^2)/Q7)-(R8-(R9^2)/R7))/(((R8-(R9^2)/R7)/(Q2-3)))</f>
        <v>9.379585766065091</v>
      </c>
      <c r="P40" s="51" t="s">
        <v>110</v>
      </c>
      <c r="Q40" s="58">
        <f>O30+O24+1</f>
        <v>30</v>
      </c>
      <c r="R40" s="53"/>
      <c r="S40" s="130"/>
      <c r="U40" s="51"/>
    </row>
    <row r="41" spans="8:21">
      <c r="H41" s="51"/>
      <c r="I41" s="51"/>
      <c r="J41" s="51"/>
      <c r="K41" s="51"/>
      <c r="L41" s="51"/>
      <c r="M41" s="51"/>
      <c r="N41" s="62" t="s">
        <v>108</v>
      </c>
      <c r="O41" s="57">
        <f>FDIST(O40,1,Q40)</f>
        <v>4.6016185812248651E-3</v>
      </c>
      <c r="P41" s="51"/>
      <c r="Q41" s="58"/>
      <c r="R41" s="53"/>
      <c r="S41" s="132" t="s">
        <v>230</v>
      </c>
      <c r="U41" s="51"/>
    </row>
    <row r="42" spans="8:21">
      <c r="H42" s="51"/>
      <c r="I42" s="51"/>
      <c r="J42" s="51"/>
      <c r="K42" s="51"/>
      <c r="L42" s="51"/>
      <c r="M42" s="51"/>
      <c r="N42" s="60" t="s">
        <v>112</v>
      </c>
      <c r="O42" s="52"/>
      <c r="P42" s="52"/>
      <c r="Q42" s="52"/>
      <c r="R42" s="53"/>
      <c r="S42" s="132" t="s">
        <v>231</v>
      </c>
      <c r="U42" s="51"/>
    </row>
    <row r="43" spans="8:21">
      <c r="H43" s="51"/>
      <c r="I43" s="51"/>
      <c r="J43" s="51"/>
      <c r="K43" s="51"/>
      <c r="L43" s="51"/>
      <c r="M43" s="51"/>
      <c r="N43" s="62" t="s">
        <v>113</v>
      </c>
      <c r="O43" s="57">
        <f>O6-P6-R14*(O4-P4)</f>
        <v>1.9691114964419212</v>
      </c>
      <c r="P43" s="51" t="s">
        <v>114</v>
      </c>
      <c r="Q43" s="58">
        <f>R10*(1/O2+1/P2+((O4-P4)^2)/(O7+P7))</f>
        <v>0.42689726905497971</v>
      </c>
      <c r="R43" s="53"/>
      <c r="S43" s="128" t="s">
        <v>232</v>
      </c>
      <c r="U43" s="51"/>
    </row>
    <row r="44" spans="8:21">
      <c r="H44" s="51"/>
      <c r="I44" s="51"/>
      <c r="J44" s="51"/>
      <c r="K44" s="51"/>
      <c r="L44" s="51"/>
      <c r="M44" s="51"/>
      <c r="N44" s="51" t="s">
        <v>115</v>
      </c>
      <c r="O44" s="58">
        <f>O43/SQRT(Q43)</f>
        <v>3.0137596881960507</v>
      </c>
      <c r="P44" s="51" t="s">
        <v>116</v>
      </c>
      <c r="Q44" s="58">
        <f>O2+P2-4</f>
        <v>29</v>
      </c>
      <c r="R44" s="53"/>
      <c r="S44" s="130"/>
      <c r="U44" s="51"/>
    </row>
    <row r="45" spans="8:21">
      <c r="H45" s="51"/>
      <c r="I45" s="51"/>
      <c r="J45" s="51"/>
      <c r="K45" s="51"/>
      <c r="L45" s="51"/>
      <c r="M45" s="51"/>
      <c r="N45" s="62" t="s">
        <v>117</v>
      </c>
      <c r="O45" s="57">
        <f>TDIST(ABS(O44),Q44,1)</f>
        <v>2.6567147149239518E-3</v>
      </c>
      <c r="P45" s="52" t="s">
        <v>118</v>
      </c>
      <c r="Q45" s="52"/>
      <c r="R45" s="53"/>
      <c r="S45" s="132" t="s">
        <v>233</v>
      </c>
      <c r="U45" s="51"/>
    </row>
    <row r="46" spans="8:21">
      <c r="H46" s="51"/>
      <c r="I46" s="51"/>
      <c r="J46" s="51"/>
      <c r="K46" s="51"/>
      <c r="L46" s="51"/>
      <c r="M46" s="51"/>
      <c r="N46" s="57" t="s">
        <v>119</v>
      </c>
      <c r="O46" s="63"/>
      <c r="P46" s="64"/>
      <c r="Q46" s="64"/>
      <c r="R46" s="136">
        <f>L35</f>
        <v>90</v>
      </c>
      <c r="S46" s="137" t="s">
        <v>237</v>
      </c>
      <c r="U46" s="51"/>
    </row>
    <row r="47" spans="8:21">
      <c r="H47" s="51"/>
      <c r="I47" s="51"/>
      <c r="J47" s="51"/>
      <c r="K47" s="51"/>
      <c r="L47" s="51"/>
      <c r="M47" s="51"/>
      <c r="N47" s="57" t="s">
        <v>128</v>
      </c>
      <c r="O47" s="63"/>
      <c r="P47" s="65">
        <f>TINV((100-R46)/100,Q44)*SQRT(Q43)</f>
        <v>1.1101650124814599</v>
      </c>
      <c r="Q47" s="52" t="s">
        <v>120</v>
      </c>
      <c r="R47" s="52"/>
      <c r="S47" s="137" t="s">
        <v>238</v>
      </c>
      <c r="U47" s="51"/>
    </row>
    <row r="48" spans="8:21">
      <c r="H48" s="51"/>
      <c r="I48" s="51"/>
      <c r="J48" s="51"/>
      <c r="K48" s="51"/>
      <c r="L48" s="51"/>
      <c r="M48" s="51"/>
      <c r="N48" s="57" t="s">
        <v>121</v>
      </c>
      <c r="O48" s="63"/>
      <c r="P48" s="65">
        <f>O43-TINV(2*(100-R46)/100,Q44)*SQRT(Q43)</f>
        <v>1.1122551645198586</v>
      </c>
      <c r="Q48" s="52" t="s">
        <v>122</v>
      </c>
      <c r="R48" s="52"/>
      <c r="S48" s="137" t="s">
        <v>239</v>
      </c>
      <c r="U48" s="51"/>
    </row>
    <row r="49" spans="8:21">
      <c r="H49" s="51"/>
      <c r="I49" s="51"/>
      <c r="J49" s="51"/>
      <c r="K49" s="51"/>
      <c r="L49" s="51"/>
      <c r="M49" s="51"/>
      <c r="N49" s="51"/>
      <c r="O49" s="52"/>
      <c r="P49" s="52"/>
      <c r="Q49" s="52"/>
      <c r="R49" s="52"/>
      <c r="S49" s="52"/>
      <c r="U49" s="51"/>
    </row>
    <row r="50" spans="8:21">
      <c r="H50" s="51"/>
      <c r="I50" s="51"/>
      <c r="J50" s="51"/>
      <c r="K50" s="51"/>
      <c r="L50" s="51"/>
      <c r="M50" s="51"/>
      <c r="N50" s="51"/>
      <c r="O50" s="52"/>
      <c r="P50" s="52"/>
      <c r="Q50" s="52"/>
      <c r="R50" s="52"/>
      <c r="S50" s="52"/>
      <c r="U50" s="51"/>
    </row>
    <row r="51" spans="8:21">
      <c r="H51" s="51"/>
      <c r="I51" s="51"/>
      <c r="J51" s="51"/>
      <c r="K51" s="51"/>
      <c r="L51" s="51"/>
      <c r="M51" s="51"/>
      <c r="N51" s="51"/>
      <c r="O51" s="52"/>
      <c r="P51" s="52"/>
      <c r="Q51" s="52"/>
      <c r="R51" s="52"/>
      <c r="S51" s="52"/>
      <c r="U51" s="51"/>
    </row>
    <row r="52" spans="8:21">
      <c r="H52" s="51"/>
      <c r="I52" s="51"/>
      <c r="J52" s="51"/>
      <c r="K52" s="51"/>
      <c r="L52" s="51"/>
      <c r="M52" s="51"/>
      <c r="N52" s="51"/>
      <c r="O52" s="52"/>
      <c r="P52" s="52"/>
      <c r="Q52" s="52"/>
      <c r="R52" s="52"/>
      <c r="S52" s="52"/>
      <c r="U52" s="51"/>
    </row>
    <row r="53" spans="8:21">
      <c r="H53" s="51"/>
      <c r="I53" s="51"/>
      <c r="J53" s="51"/>
      <c r="K53" s="51"/>
      <c r="L53" s="51"/>
      <c r="M53" s="51"/>
      <c r="N53" s="51"/>
      <c r="O53" s="52"/>
      <c r="P53" s="52"/>
      <c r="Q53" s="52"/>
      <c r="R53" s="52"/>
      <c r="S53" s="52"/>
      <c r="U53" s="51"/>
    </row>
    <row r="54" spans="8:21">
      <c r="H54" s="51"/>
      <c r="I54" s="51"/>
      <c r="J54" s="51"/>
      <c r="K54" s="51"/>
      <c r="L54" s="51"/>
      <c r="M54" s="51"/>
      <c r="N54" s="51"/>
      <c r="O54" s="52"/>
      <c r="P54" s="52"/>
      <c r="Q54" s="52"/>
      <c r="R54" s="52"/>
      <c r="S54" s="52"/>
      <c r="U54" s="51"/>
    </row>
    <row r="55" spans="8:21">
      <c r="H55" s="51"/>
      <c r="I55" s="51"/>
      <c r="J55" s="51"/>
      <c r="K55" s="51"/>
      <c r="L55" s="51"/>
      <c r="M55" s="51"/>
      <c r="N55" s="51"/>
      <c r="O55" s="52"/>
      <c r="P55" s="52"/>
      <c r="Q55" s="52"/>
      <c r="R55" s="52"/>
      <c r="S55" s="52"/>
      <c r="U55" s="51"/>
    </row>
    <row r="56" spans="8:21">
      <c r="H56" s="51"/>
      <c r="I56" s="51"/>
      <c r="J56" s="51"/>
      <c r="K56" s="51"/>
      <c r="L56" s="51"/>
      <c r="M56" s="51"/>
      <c r="N56" s="51"/>
      <c r="O56" s="52"/>
      <c r="P56" s="52"/>
      <c r="Q56" s="52"/>
      <c r="R56" s="52"/>
      <c r="S56" s="52"/>
      <c r="U56" s="51"/>
    </row>
    <row r="57" spans="8:21">
      <c r="H57" s="51"/>
      <c r="I57" s="51"/>
      <c r="J57" s="51"/>
      <c r="K57" s="51"/>
      <c r="L57" s="51"/>
      <c r="M57" s="51"/>
      <c r="N57" s="51"/>
      <c r="O57" s="52"/>
      <c r="P57" s="52"/>
      <c r="Q57" s="52"/>
      <c r="R57" s="52"/>
      <c r="S57" s="52"/>
      <c r="U57" s="51"/>
    </row>
    <row r="58" spans="8:21">
      <c r="N58" s="51"/>
      <c r="O58" s="52"/>
      <c r="P58" s="52"/>
      <c r="Q58" s="52"/>
      <c r="R58" s="52"/>
      <c r="S58" s="52"/>
    </row>
    <row r="59" spans="8:21">
      <c r="N59" s="51"/>
      <c r="O59" s="52"/>
      <c r="P59" s="52"/>
      <c r="Q59" s="52"/>
      <c r="R59" s="52"/>
      <c r="S59" s="52"/>
    </row>
    <row r="60" spans="8:21">
      <c r="N60" s="51"/>
      <c r="O60" s="52"/>
      <c r="P60" s="52"/>
      <c r="Q60" s="52"/>
      <c r="R60" s="52"/>
      <c r="S60" s="52"/>
    </row>
    <row r="61" spans="8:21">
      <c r="N61" s="51"/>
      <c r="O61" s="52"/>
      <c r="P61" s="52"/>
      <c r="Q61" s="52"/>
      <c r="R61" s="52"/>
      <c r="S61" s="52"/>
    </row>
    <row r="62" spans="8:21">
      <c r="N62" s="51"/>
      <c r="O62" s="52"/>
      <c r="P62" s="52"/>
      <c r="Q62" s="52"/>
      <c r="R62" s="52"/>
      <c r="S62" s="52"/>
    </row>
    <row r="63" spans="8:21">
      <c r="N63" s="51"/>
      <c r="O63" s="52"/>
      <c r="P63" s="52"/>
      <c r="Q63" s="52"/>
      <c r="R63" s="52"/>
      <c r="S63" s="52"/>
    </row>
    <row r="64" spans="8:21">
      <c r="N64" s="51"/>
      <c r="O64" s="52"/>
      <c r="P64" s="52"/>
      <c r="Q64" s="52"/>
      <c r="R64" s="52"/>
      <c r="S64" s="52"/>
    </row>
    <row r="65" spans="14:19">
      <c r="N65" s="51"/>
      <c r="O65" s="52"/>
      <c r="P65" s="52"/>
      <c r="Q65" s="52"/>
      <c r="R65" s="52"/>
      <c r="S65" s="52"/>
    </row>
    <row r="66" spans="14:19">
      <c r="N66" s="51"/>
      <c r="O66" s="52"/>
      <c r="P66" s="52"/>
      <c r="Q66" s="52"/>
      <c r="R66" s="52"/>
      <c r="S66" s="52"/>
    </row>
    <row r="67" spans="14:19">
      <c r="N67" s="51"/>
      <c r="O67" s="52"/>
      <c r="P67" s="52"/>
      <c r="Q67" s="52"/>
      <c r="R67" s="52"/>
      <c r="S67" s="52"/>
    </row>
    <row r="68" spans="14:19">
      <c r="N68" s="51"/>
      <c r="O68" s="52"/>
      <c r="P68" s="52"/>
      <c r="Q68" s="52"/>
      <c r="R68" s="52"/>
      <c r="S68" s="52"/>
    </row>
    <row r="69" spans="14:19">
      <c r="N69" s="51"/>
      <c r="O69" s="52"/>
      <c r="P69" s="52"/>
      <c r="Q69" s="52"/>
      <c r="R69" s="52"/>
      <c r="S69" s="52"/>
    </row>
    <row r="70" spans="14:19">
      <c r="N70" s="51"/>
      <c r="O70" s="52"/>
      <c r="P70" s="52"/>
      <c r="Q70" s="52"/>
      <c r="R70" s="52"/>
      <c r="S70" s="52"/>
    </row>
    <row r="71" spans="14:19">
      <c r="N71" s="51"/>
      <c r="O71" s="52"/>
      <c r="P71" s="52"/>
      <c r="Q71" s="52"/>
      <c r="R71" s="52"/>
      <c r="S71" s="52"/>
    </row>
    <row r="72" spans="14:19">
      <c r="N72" s="51"/>
      <c r="O72" s="52"/>
      <c r="P72" s="52"/>
      <c r="Q72" s="52"/>
      <c r="R72" s="52"/>
      <c r="S72" s="52"/>
    </row>
    <row r="73" spans="14:19">
      <c r="N73" s="51"/>
      <c r="O73" s="52"/>
      <c r="P73" s="52"/>
      <c r="Q73" s="52"/>
      <c r="R73" s="52"/>
      <c r="S73" s="52"/>
    </row>
    <row r="74" spans="14:19">
      <c r="N74" s="51"/>
      <c r="O74" s="52"/>
      <c r="P74" s="52"/>
      <c r="Q74" s="52"/>
      <c r="R74" s="52"/>
      <c r="S74" s="52"/>
    </row>
    <row r="75" spans="14:19">
      <c r="N75" s="51"/>
      <c r="O75" s="52"/>
      <c r="P75" s="52"/>
      <c r="Q75" s="52"/>
      <c r="R75" s="52"/>
      <c r="S75" s="52"/>
    </row>
    <row r="76" spans="14:19">
      <c r="N76" s="51"/>
      <c r="O76" s="52"/>
      <c r="P76" s="52"/>
      <c r="Q76" s="52"/>
      <c r="R76" s="52"/>
      <c r="S76" s="52"/>
    </row>
    <row r="77" spans="14:19">
      <c r="N77" s="51"/>
      <c r="O77" s="52"/>
      <c r="P77" s="52"/>
      <c r="Q77" s="52"/>
      <c r="R77" s="52"/>
      <c r="S77" s="52"/>
    </row>
    <row r="78" spans="14:19">
      <c r="N78" s="51"/>
      <c r="O78" s="52"/>
      <c r="P78" s="52"/>
      <c r="Q78" s="52"/>
      <c r="R78" s="52"/>
      <c r="S78" s="52"/>
    </row>
    <row r="79" spans="14:19">
      <c r="N79" s="51"/>
      <c r="O79" s="52"/>
      <c r="P79" s="52"/>
      <c r="Q79" s="52"/>
      <c r="R79" s="52"/>
      <c r="S79" s="52"/>
    </row>
    <row r="80" spans="14:19">
      <c r="N80" s="51"/>
      <c r="O80" s="52"/>
      <c r="P80" s="52"/>
      <c r="Q80" s="52"/>
      <c r="R80" s="52"/>
      <c r="S80" s="52"/>
    </row>
    <row r="81" spans="14:19">
      <c r="N81" s="51"/>
      <c r="O81" s="52"/>
      <c r="P81" s="52"/>
      <c r="Q81" s="52"/>
      <c r="R81" s="52"/>
      <c r="S81" s="52"/>
    </row>
    <row r="82" spans="14:19">
      <c r="N82" s="51"/>
      <c r="O82" s="52"/>
      <c r="P82" s="52"/>
      <c r="Q82" s="52"/>
      <c r="R82" s="52"/>
      <c r="S82" s="52"/>
    </row>
    <row r="83" spans="14:19">
      <c r="N83" s="51"/>
      <c r="O83" s="52"/>
      <c r="P83" s="52"/>
      <c r="Q83" s="52"/>
      <c r="R83" s="52"/>
      <c r="S83" s="52"/>
    </row>
    <row r="84" spans="14:19">
      <c r="N84" s="51"/>
      <c r="O84" s="52"/>
      <c r="P84" s="52"/>
      <c r="Q84" s="52"/>
      <c r="R84" s="52"/>
      <c r="S84" s="52"/>
    </row>
    <row r="85" spans="14:19">
      <c r="N85" s="51"/>
      <c r="O85" s="52"/>
      <c r="P85" s="52"/>
      <c r="Q85" s="52"/>
      <c r="R85" s="52"/>
      <c r="S85" s="52"/>
    </row>
    <row r="86" spans="14:19">
      <c r="N86" s="51"/>
      <c r="O86" s="52"/>
      <c r="P86" s="52"/>
      <c r="Q86" s="52"/>
      <c r="R86" s="52"/>
      <c r="S86" s="52"/>
    </row>
    <row r="87" spans="14:19">
      <c r="N87" s="51"/>
      <c r="O87" s="52"/>
      <c r="P87" s="52"/>
      <c r="Q87" s="52"/>
      <c r="R87" s="52"/>
      <c r="S87" s="52"/>
    </row>
    <row r="88" spans="14:19">
      <c r="N88" s="51"/>
      <c r="O88" s="52"/>
      <c r="P88" s="52"/>
      <c r="Q88" s="52"/>
      <c r="R88" s="52"/>
      <c r="S88" s="52"/>
    </row>
    <row r="89" spans="14:19">
      <c r="N89" s="51"/>
      <c r="O89" s="52"/>
      <c r="P89" s="52"/>
      <c r="Q89" s="52"/>
      <c r="R89" s="52"/>
      <c r="S89" s="52"/>
    </row>
    <row r="90" spans="14:19">
      <c r="N90" s="51"/>
      <c r="O90" s="52"/>
      <c r="P90" s="52"/>
      <c r="Q90" s="52"/>
      <c r="R90" s="52"/>
      <c r="S90" s="52"/>
    </row>
    <row r="91" spans="14:19">
      <c r="N91" s="51"/>
      <c r="O91" s="52"/>
      <c r="P91" s="52"/>
      <c r="Q91" s="52"/>
      <c r="R91" s="52"/>
      <c r="S91" s="52"/>
    </row>
    <row r="92" spans="14:19">
      <c r="N92" s="51"/>
      <c r="O92" s="52"/>
      <c r="P92" s="52"/>
      <c r="Q92" s="52"/>
      <c r="R92" s="52"/>
      <c r="S92" s="52"/>
    </row>
    <row r="93" spans="14:19">
      <c r="N93" s="51"/>
      <c r="O93" s="52"/>
      <c r="P93" s="52"/>
      <c r="Q93" s="52"/>
      <c r="R93" s="52"/>
      <c r="S93" s="52"/>
    </row>
    <row r="94" spans="14:19">
      <c r="N94" s="51"/>
      <c r="O94" s="52"/>
      <c r="P94" s="52"/>
      <c r="Q94" s="52"/>
      <c r="R94" s="52"/>
      <c r="S94" s="52"/>
    </row>
    <row r="95" spans="14:19">
      <c r="N95" s="51"/>
      <c r="O95" s="52"/>
      <c r="P95" s="52"/>
      <c r="Q95" s="52"/>
      <c r="R95" s="52"/>
      <c r="S95" s="52"/>
    </row>
    <row r="96" spans="14:19">
      <c r="N96" s="51"/>
      <c r="O96" s="52"/>
      <c r="P96" s="52"/>
      <c r="Q96" s="52"/>
      <c r="R96" s="52"/>
      <c r="S96" s="52"/>
    </row>
    <row r="97" spans="14:19">
      <c r="N97" s="51"/>
      <c r="O97" s="52"/>
      <c r="P97" s="52"/>
      <c r="Q97" s="52"/>
      <c r="R97" s="52"/>
      <c r="S97" s="52"/>
    </row>
    <row r="98" spans="14:19">
      <c r="N98" s="51"/>
      <c r="O98" s="52"/>
      <c r="P98" s="52"/>
      <c r="Q98" s="52"/>
      <c r="R98" s="52"/>
      <c r="S98" s="52"/>
    </row>
    <row r="99" spans="14:19">
      <c r="N99" s="51"/>
      <c r="O99" s="52"/>
      <c r="P99" s="52"/>
      <c r="Q99" s="52"/>
      <c r="R99" s="52"/>
      <c r="S99" s="52"/>
    </row>
    <row r="100" spans="14:19">
      <c r="N100" s="51"/>
      <c r="O100" s="52"/>
      <c r="P100" s="52"/>
      <c r="Q100" s="52"/>
      <c r="R100" s="52"/>
      <c r="S100" s="52"/>
    </row>
    <row r="101" spans="14:19">
      <c r="N101" s="51"/>
      <c r="O101" s="52"/>
      <c r="P101" s="52"/>
      <c r="Q101" s="52"/>
      <c r="R101" s="52"/>
      <c r="S101" s="52"/>
    </row>
    <row r="102" spans="14:19">
      <c r="N102" s="51"/>
      <c r="O102" s="52"/>
      <c r="P102" s="52"/>
      <c r="Q102" s="52"/>
      <c r="R102" s="52"/>
      <c r="S102" s="52"/>
    </row>
    <row r="103" spans="14:19">
      <c r="N103" s="51"/>
      <c r="O103" s="52"/>
      <c r="P103" s="52"/>
      <c r="Q103" s="52"/>
      <c r="R103" s="52"/>
      <c r="S103" s="52"/>
    </row>
    <row r="104" spans="14:19">
      <c r="N104" s="51"/>
      <c r="O104" s="52"/>
      <c r="P104" s="52"/>
      <c r="Q104" s="52"/>
      <c r="R104" s="52"/>
      <c r="S104" s="52"/>
    </row>
    <row r="105" spans="14:19">
      <c r="N105" s="51"/>
      <c r="O105" s="52"/>
      <c r="P105" s="52"/>
      <c r="Q105" s="52"/>
      <c r="R105" s="52"/>
      <c r="S105" s="52"/>
    </row>
    <row r="106" spans="14:19">
      <c r="N106" s="51"/>
      <c r="O106" s="52"/>
      <c r="P106" s="52"/>
      <c r="Q106" s="52"/>
      <c r="R106" s="52"/>
      <c r="S106" s="52"/>
    </row>
    <row r="107" spans="14:19">
      <c r="N107" s="51"/>
      <c r="O107" s="52"/>
      <c r="P107" s="52"/>
      <c r="Q107" s="52"/>
      <c r="R107" s="52"/>
      <c r="S107" s="52"/>
    </row>
    <row r="108" spans="14:19">
      <c r="N108" s="51"/>
      <c r="O108" s="52"/>
      <c r="P108" s="52"/>
      <c r="Q108" s="52"/>
      <c r="R108" s="52"/>
      <c r="S108" s="52"/>
    </row>
    <row r="109" spans="14:19">
      <c r="N109" s="51"/>
      <c r="O109" s="52"/>
      <c r="P109" s="52"/>
      <c r="Q109" s="52"/>
      <c r="R109" s="52"/>
      <c r="S109" s="52"/>
    </row>
    <row r="110" spans="14:19">
      <c r="N110" s="51"/>
      <c r="O110" s="52"/>
      <c r="P110" s="52"/>
      <c r="Q110" s="52"/>
      <c r="R110" s="52"/>
      <c r="S110" s="52"/>
    </row>
    <row r="111" spans="14:19">
      <c r="N111" s="51"/>
      <c r="O111" s="52"/>
      <c r="P111" s="52"/>
      <c r="Q111" s="52"/>
      <c r="R111" s="52"/>
      <c r="S111" s="52"/>
    </row>
    <row r="112" spans="14:19">
      <c r="N112" s="51"/>
      <c r="O112" s="52"/>
      <c r="P112" s="52"/>
      <c r="Q112" s="52"/>
      <c r="R112" s="52"/>
      <c r="S112" s="52"/>
    </row>
    <row r="113" spans="14:19">
      <c r="N113" s="51"/>
      <c r="O113" s="52"/>
      <c r="P113" s="52"/>
      <c r="Q113" s="52"/>
      <c r="R113" s="52"/>
      <c r="S113" s="52"/>
    </row>
    <row r="114" spans="14:19">
      <c r="N114" s="51"/>
      <c r="O114" s="52"/>
      <c r="P114" s="52"/>
      <c r="Q114" s="52"/>
      <c r="R114" s="52"/>
      <c r="S114" s="52"/>
    </row>
    <row r="115" spans="14:19">
      <c r="N115" s="51"/>
      <c r="O115" s="52"/>
      <c r="P115" s="52"/>
      <c r="Q115" s="52"/>
      <c r="R115" s="52"/>
      <c r="S115" s="52"/>
    </row>
    <row r="116" spans="14:19">
      <c r="N116" s="51"/>
      <c r="O116" s="52"/>
      <c r="P116" s="52"/>
      <c r="Q116" s="52"/>
      <c r="R116" s="52"/>
      <c r="S116" s="52"/>
    </row>
    <row r="117" spans="14:19">
      <c r="N117" s="51"/>
      <c r="O117" s="52"/>
      <c r="P117" s="52"/>
      <c r="Q117" s="52"/>
      <c r="R117" s="52"/>
      <c r="S117" s="52"/>
    </row>
    <row r="118" spans="14:19">
      <c r="N118" s="51"/>
      <c r="O118" s="52"/>
      <c r="P118" s="52"/>
      <c r="Q118" s="52"/>
      <c r="R118" s="52"/>
      <c r="S118" s="52"/>
    </row>
    <row r="119" spans="14:19">
      <c r="N119" s="51"/>
      <c r="O119" s="52"/>
      <c r="P119" s="52"/>
      <c r="Q119" s="52"/>
      <c r="R119" s="52"/>
      <c r="S119" s="52"/>
    </row>
    <row r="120" spans="14:19">
      <c r="N120" s="51"/>
      <c r="O120" s="52"/>
      <c r="P120" s="52"/>
      <c r="Q120" s="52"/>
      <c r="R120" s="52"/>
      <c r="S120" s="52"/>
    </row>
    <row r="121" spans="14:19">
      <c r="N121" s="51"/>
      <c r="O121" s="52"/>
      <c r="P121" s="52"/>
      <c r="Q121" s="52"/>
      <c r="R121" s="52"/>
      <c r="S121" s="52"/>
    </row>
    <row r="122" spans="14:19">
      <c r="N122" s="51"/>
      <c r="O122" s="52"/>
      <c r="P122" s="52"/>
      <c r="Q122" s="52"/>
      <c r="R122" s="52"/>
      <c r="S122" s="52"/>
    </row>
    <row r="123" spans="14:19">
      <c r="N123" s="51"/>
      <c r="O123" s="52"/>
      <c r="P123" s="52"/>
      <c r="Q123" s="52"/>
      <c r="R123" s="52"/>
      <c r="S123" s="52"/>
    </row>
    <row r="124" spans="14:19">
      <c r="N124" s="51"/>
      <c r="O124" s="52"/>
      <c r="P124" s="52"/>
      <c r="Q124" s="52"/>
      <c r="R124" s="52"/>
      <c r="S124" s="52"/>
    </row>
    <row r="125" spans="14:19">
      <c r="N125" s="51"/>
      <c r="O125" s="52"/>
      <c r="P125" s="52"/>
      <c r="Q125" s="52"/>
      <c r="R125" s="52"/>
      <c r="S125" s="52"/>
    </row>
    <row r="126" spans="14:19">
      <c r="N126" s="51"/>
      <c r="O126" s="52"/>
      <c r="P126" s="52"/>
      <c r="Q126" s="52"/>
      <c r="R126" s="52"/>
      <c r="S126" s="52"/>
    </row>
    <row r="127" spans="14:19">
      <c r="N127" s="51"/>
      <c r="O127" s="52"/>
      <c r="P127" s="52"/>
      <c r="Q127" s="52"/>
      <c r="R127" s="52"/>
      <c r="S127" s="52"/>
    </row>
    <row r="128" spans="14:19">
      <c r="N128" s="51"/>
      <c r="O128" s="52"/>
      <c r="P128" s="52"/>
      <c r="Q128" s="52"/>
      <c r="R128" s="52"/>
      <c r="S128" s="52"/>
    </row>
    <row r="129" spans="14:19">
      <c r="N129" s="51"/>
      <c r="O129" s="52"/>
      <c r="P129" s="52"/>
      <c r="Q129" s="52"/>
      <c r="R129" s="52"/>
      <c r="S129" s="52"/>
    </row>
    <row r="130" spans="14:19">
      <c r="N130" s="51"/>
      <c r="O130" s="52"/>
      <c r="P130" s="52"/>
      <c r="Q130" s="52"/>
      <c r="R130" s="52"/>
      <c r="S130" s="52"/>
    </row>
    <row r="131" spans="14:19">
      <c r="N131" s="51"/>
      <c r="O131" s="52"/>
      <c r="P131" s="52"/>
      <c r="Q131" s="52"/>
      <c r="R131" s="52"/>
      <c r="S131" s="52"/>
    </row>
    <row r="132" spans="14:19">
      <c r="N132" s="51"/>
      <c r="O132" s="52"/>
      <c r="P132" s="52"/>
      <c r="Q132" s="52"/>
      <c r="R132" s="52"/>
      <c r="S132" s="52"/>
    </row>
    <row r="133" spans="14:19">
      <c r="N133" s="51"/>
      <c r="O133" s="52"/>
      <c r="P133" s="52"/>
      <c r="Q133" s="52"/>
      <c r="R133" s="52"/>
      <c r="S133" s="52"/>
    </row>
    <row r="134" spans="14:19">
      <c r="N134" s="51"/>
      <c r="O134" s="52"/>
      <c r="P134" s="52"/>
      <c r="Q134" s="52"/>
      <c r="R134" s="52"/>
      <c r="S134" s="52"/>
    </row>
    <row r="135" spans="14:19">
      <c r="N135" s="51"/>
      <c r="O135" s="52"/>
      <c r="P135" s="52"/>
      <c r="Q135" s="52"/>
      <c r="R135" s="52"/>
      <c r="S135" s="52"/>
    </row>
    <row r="136" spans="14:19">
      <c r="N136" s="51"/>
      <c r="O136" s="52"/>
      <c r="P136" s="52"/>
      <c r="Q136" s="52"/>
      <c r="R136" s="52"/>
      <c r="S136" s="52"/>
    </row>
    <row r="137" spans="14:19">
      <c r="N137" s="51"/>
      <c r="O137" s="52"/>
      <c r="P137" s="52"/>
      <c r="Q137" s="52"/>
      <c r="R137" s="52"/>
      <c r="S137" s="52"/>
    </row>
    <row r="138" spans="14:19">
      <c r="N138" s="51"/>
      <c r="O138" s="52"/>
      <c r="P138" s="52"/>
      <c r="Q138" s="52"/>
      <c r="R138" s="52"/>
      <c r="S138" s="52"/>
    </row>
    <row r="139" spans="14:19">
      <c r="N139" s="51"/>
      <c r="O139" s="52"/>
      <c r="P139" s="52"/>
      <c r="Q139" s="52"/>
      <c r="R139" s="52"/>
      <c r="S139" s="52"/>
    </row>
    <row r="140" spans="14:19">
      <c r="N140" s="51"/>
      <c r="O140" s="52"/>
      <c r="P140" s="52"/>
      <c r="Q140" s="52"/>
      <c r="R140" s="52"/>
      <c r="S140" s="52"/>
    </row>
    <row r="141" spans="14:19">
      <c r="N141" s="51"/>
      <c r="O141" s="52"/>
      <c r="P141" s="52"/>
      <c r="Q141" s="52"/>
      <c r="R141" s="52"/>
      <c r="S141" s="52"/>
    </row>
    <row r="142" spans="14:19">
      <c r="N142" s="51"/>
      <c r="O142" s="52"/>
      <c r="P142" s="52"/>
      <c r="Q142" s="52"/>
      <c r="R142" s="52"/>
      <c r="S142" s="52"/>
    </row>
    <row r="143" spans="14:19">
      <c r="N143" s="51"/>
      <c r="O143" s="52"/>
      <c r="P143" s="52"/>
      <c r="Q143" s="52"/>
      <c r="R143" s="52"/>
      <c r="S143" s="52"/>
    </row>
    <row r="144" spans="14:19">
      <c r="N144" s="51"/>
      <c r="O144" s="52"/>
      <c r="P144" s="52"/>
      <c r="Q144" s="52"/>
      <c r="R144" s="52"/>
      <c r="S144" s="52"/>
    </row>
    <row r="145" spans="14:19">
      <c r="N145" s="51"/>
      <c r="O145" s="52"/>
      <c r="P145" s="52"/>
      <c r="Q145" s="52"/>
      <c r="R145" s="52"/>
      <c r="S145" s="52"/>
    </row>
    <row r="146" spans="14:19">
      <c r="N146" s="51"/>
      <c r="O146" s="52"/>
      <c r="P146" s="52"/>
      <c r="Q146" s="52"/>
      <c r="R146" s="52"/>
      <c r="S146" s="52"/>
    </row>
    <row r="147" spans="14:19">
      <c r="N147" s="51"/>
      <c r="O147" s="52"/>
      <c r="P147" s="52"/>
      <c r="Q147" s="52"/>
      <c r="R147" s="52"/>
      <c r="S147" s="52"/>
    </row>
    <row r="148" spans="14:19">
      <c r="N148" s="51"/>
      <c r="O148" s="52"/>
      <c r="P148" s="52"/>
      <c r="Q148" s="52"/>
      <c r="R148" s="52"/>
      <c r="S148" s="52"/>
    </row>
    <row r="149" spans="14:19">
      <c r="N149" s="51"/>
      <c r="O149" s="52"/>
      <c r="P149" s="52"/>
      <c r="Q149" s="52"/>
      <c r="R149" s="52"/>
      <c r="S149" s="52"/>
    </row>
    <row r="150" spans="14:19">
      <c r="N150" s="51"/>
      <c r="O150" s="52"/>
      <c r="P150" s="52"/>
      <c r="Q150" s="52"/>
      <c r="R150" s="52"/>
      <c r="S150" s="52"/>
    </row>
    <row r="151" spans="14:19">
      <c r="N151" s="51"/>
      <c r="O151" s="52"/>
      <c r="P151" s="52"/>
      <c r="Q151" s="52"/>
      <c r="R151" s="52"/>
      <c r="S151" s="52"/>
    </row>
    <row r="152" spans="14:19">
      <c r="N152" s="51"/>
      <c r="O152" s="52"/>
      <c r="P152" s="52"/>
      <c r="Q152" s="52"/>
      <c r="R152" s="52"/>
      <c r="S152" s="52"/>
    </row>
    <row r="153" spans="14:19">
      <c r="N153" s="51"/>
      <c r="O153" s="52"/>
      <c r="P153" s="52"/>
      <c r="Q153" s="52"/>
      <c r="R153" s="52"/>
      <c r="S153" s="52"/>
    </row>
    <row r="154" spans="14:19">
      <c r="N154" s="51"/>
      <c r="O154" s="52"/>
      <c r="P154" s="52"/>
      <c r="Q154" s="52"/>
      <c r="R154" s="52"/>
      <c r="S154" s="52"/>
    </row>
    <row r="155" spans="14:19">
      <c r="N155" s="51"/>
      <c r="O155" s="52"/>
      <c r="P155" s="52"/>
      <c r="Q155" s="52"/>
      <c r="R155" s="52"/>
      <c r="S155" s="52"/>
    </row>
    <row r="156" spans="14:19">
      <c r="N156" s="51"/>
      <c r="O156" s="52"/>
      <c r="P156" s="52"/>
      <c r="Q156" s="52"/>
      <c r="R156" s="52"/>
      <c r="S156" s="52"/>
    </row>
    <row r="157" spans="14:19">
      <c r="N157" s="51"/>
      <c r="O157" s="52"/>
      <c r="P157" s="52"/>
      <c r="Q157" s="52"/>
      <c r="R157" s="52"/>
      <c r="S157" s="52"/>
    </row>
    <row r="158" spans="14:19">
      <c r="N158" s="51"/>
      <c r="O158" s="52"/>
      <c r="P158" s="52"/>
      <c r="Q158" s="52"/>
      <c r="R158" s="52"/>
      <c r="S158" s="52"/>
    </row>
    <row r="159" spans="14:19">
      <c r="N159" s="51"/>
      <c r="O159" s="52"/>
      <c r="P159" s="52"/>
      <c r="Q159" s="52"/>
      <c r="R159" s="52"/>
      <c r="S159" s="52"/>
    </row>
    <row r="160" spans="14:19">
      <c r="N160" s="51"/>
      <c r="O160" s="52"/>
      <c r="P160" s="52"/>
      <c r="Q160" s="52"/>
      <c r="R160" s="52"/>
      <c r="S160" s="52"/>
    </row>
    <row r="161" spans="14:19">
      <c r="N161" s="51"/>
      <c r="O161" s="52"/>
      <c r="P161" s="52"/>
      <c r="Q161" s="52"/>
      <c r="R161" s="52"/>
      <c r="S161" s="52"/>
    </row>
    <row r="162" spans="14:19">
      <c r="N162" s="51"/>
      <c r="O162" s="52"/>
      <c r="P162" s="52"/>
      <c r="Q162" s="52"/>
      <c r="R162" s="52"/>
      <c r="S162" s="52"/>
    </row>
    <row r="163" spans="14:19">
      <c r="N163" s="51"/>
      <c r="O163" s="52"/>
      <c r="P163" s="52"/>
      <c r="Q163" s="52"/>
      <c r="R163" s="52"/>
      <c r="S163" s="52"/>
    </row>
    <row r="164" spans="14:19">
      <c r="N164" s="51"/>
      <c r="O164" s="52"/>
      <c r="P164" s="52"/>
      <c r="Q164" s="52"/>
      <c r="R164" s="52"/>
    </row>
    <row r="165" spans="14:19">
      <c r="N165" s="51"/>
      <c r="O165" s="52"/>
      <c r="P165" s="52"/>
      <c r="Q165" s="52"/>
      <c r="R165" s="52"/>
    </row>
  </sheetData>
  <sheetCalcPr fullCalcOnLoad="1"/>
  <mergeCells count="4">
    <mergeCell ref="X10:Y10"/>
    <mergeCell ref="X12:Y12"/>
    <mergeCell ref="X13:Y13"/>
    <mergeCell ref="W2:Y2"/>
  </mergeCells>
  <phoneticPr fontId="1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"/>
  <sheetViews>
    <sheetView workbookViewId="0">
      <selection activeCell="A9" sqref="A9"/>
    </sheetView>
  </sheetViews>
  <sheetFormatPr defaultRowHeight="12.5"/>
  <cols>
    <col min="2" max="2" width="17.81640625" style="6" bestFit="1" customWidth="1"/>
    <col min="3" max="3" width="8.453125" style="89" customWidth="1"/>
    <col min="4" max="4" width="7.7265625" style="89" bestFit="1" customWidth="1"/>
    <col min="5" max="5" width="8" style="89" customWidth="1"/>
    <col min="6" max="6" width="8.7265625" style="89" customWidth="1"/>
    <col min="7" max="7" width="5.81640625" style="89" customWidth="1"/>
    <col min="8" max="8" width="12.26953125" style="10" customWidth="1"/>
    <col min="9" max="13" width="6.54296875" style="10" customWidth="1"/>
    <col min="14" max="14" width="8" style="10" hidden="1" customWidth="1"/>
    <col min="15" max="15" width="7.81640625" hidden="1" customWidth="1"/>
    <col min="16" max="16" width="7.453125" hidden="1" customWidth="1"/>
    <col min="17" max="17" width="6.26953125" hidden="1" customWidth="1"/>
    <col min="18" max="18" width="6.54296875" hidden="1" customWidth="1"/>
    <col min="19" max="19" width="24.1796875" hidden="1" customWidth="1"/>
    <col min="21" max="21" width="8.7265625" style="89" customWidth="1"/>
    <col min="22" max="22" width="8.7265625" style="6" customWidth="1"/>
    <col min="23" max="23" width="11.54296875" bestFit="1" customWidth="1"/>
    <col min="24" max="24" width="12.1796875" customWidth="1"/>
    <col min="25" max="25" width="13" customWidth="1"/>
  </cols>
  <sheetData>
    <row r="1" spans="1:25" ht="13">
      <c r="A1" s="138" t="s">
        <v>257</v>
      </c>
      <c r="C1" s="88" t="s">
        <v>161</v>
      </c>
      <c r="D1" s="88" t="s">
        <v>163</v>
      </c>
      <c r="E1" s="88" t="s">
        <v>160</v>
      </c>
      <c r="F1" s="88" t="s">
        <v>162</v>
      </c>
      <c r="G1" s="88"/>
      <c r="H1" s="123"/>
      <c r="I1" s="123" t="s">
        <v>9</v>
      </c>
      <c r="J1" s="123" t="s">
        <v>10</v>
      </c>
      <c r="K1" s="123"/>
      <c r="L1" s="123"/>
      <c r="M1" s="123"/>
      <c r="N1" s="46" t="s">
        <v>76</v>
      </c>
      <c r="O1" s="47" t="s">
        <v>77</v>
      </c>
      <c r="P1" s="47" t="s">
        <v>78</v>
      </c>
      <c r="Q1" s="46" t="s">
        <v>40</v>
      </c>
      <c r="R1" s="48" t="s">
        <v>79</v>
      </c>
      <c r="S1" s="124" t="s">
        <v>234</v>
      </c>
      <c r="U1" s="88"/>
      <c r="V1" s="85"/>
    </row>
    <row r="2" spans="1:25" ht="13.5">
      <c r="A2" s="138" t="s">
        <v>258</v>
      </c>
      <c r="C2" s="90">
        <v>1.0820443694816011</v>
      </c>
      <c r="D2" s="90">
        <v>64.97894466627524</v>
      </c>
      <c r="E2" s="90">
        <v>1.194606656088901</v>
      </c>
      <c r="F2" s="90">
        <v>62.699779309465612</v>
      </c>
      <c r="G2" s="90"/>
      <c r="H2" s="51" t="s">
        <v>240</v>
      </c>
      <c r="I2" s="51">
        <f>O4</f>
        <v>1.2259518667598597</v>
      </c>
      <c r="J2" s="51">
        <f>P4</f>
        <v>1.2762785324952122</v>
      </c>
      <c r="K2" s="51"/>
      <c r="L2" s="51"/>
      <c r="M2" s="51"/>
      <c r="N2" s="51" t="s">
        <v>81</v>
      </c>
      <c r="O2" s="52">
        <f>COUNT(C:C)</f>
        <v>136</v>
      </c>
      <c r="P2" s="52">
        <f>COUNT(E:E)</f>
        <v>99</v>
      </c>
      <c r="Q2" s="52">
        <f>O2+P2</f>
        <v>235</v>
      </c>
      <c r="R2" s="53"/>
      <c r="S2" s="125" t="s">
        <v>218</v>
      </c>
      <c r="U2" s="90"/>
      <c r="V2" s="82"/>
    </row>
    <row r="3" spans="1:25" ht="13.5">
      <c r="C3" s="90">
        <v>1.2380869206565399</v>
      </c>
      <c r="D3" s="90">
        <v>64.55442549982827</v>
      </c>
      <c r="E3" s="90">
        <v>1.2243122025013451</v>
      </c>
      <c r="F3" s="90">
        <v>57.938418753905374</v>
      </c>
      <c r="G3" s="90"/>
      <c r="H3" s="51" t="s">
        <v>241</v>
      </c>
      <c r="I3" s="51">
        <f>O6</f>
        <v>70.630604398532682</v>
      </c>
      <c r="J3" s="51">
        <f>P6</f>
        <v>67.03843904978558</v>
      </c>
      <c r="K3" s="51"/>
      <c r="L3" s="51"/>
      <c r="M3" s="51"/>
      <c r="N3" s="54" t="s">
        <v>123</v>
      </c>
      <c r="O3" s="55">
        <f>SUM(C:C)</f>
        <v>166.72945387934092</v>
      </c>
      <c r="P3" s="55">
        <f>SUM(E:E)</f>
        <v>126.35157471702601</v>
      </c>
      <c r="Q3" s="52">
        <f>O3+P3</f>
        <v>293.08102859636693</v>
      </c>
      <c r="R3" s="53"/>
      <c r="S3" s="126"/>
      <c r="U3" s="90"/>
      <c r="V3" s="82"/>
      <c r="W3" s="169" t="s">
        <v>153</v>
      </c>
      <c r="X3" s="170"/>
      <c r="Y3" s="171"/>
    </row>
    <row r="4" spans="1:25" ht="13.5">
      <c r="A4" s="63"/>
      <c r="B4" t="s">
        <v>235</v>
      </c>
      <c r="C4" s="90">
        <v>1.463495568444712</v>
      </c>
      <c r="D4" s="90">
        <v>70.222665765292476</v>
      </c>
      <c r="E4" s="90">
        <v>1.336958442553682</v>
      </c>
      <c r="F4" s="90">
        <v>65.6352759364147</v>
      </c>
      <c r="G4" s="90"/>
      <c r="H4" s="51" t="s">
        <v>134</v>
      </c>
      <c r="I4" s="51">
        <f>O16</f>
        <v>0.46049635699962532</v>
      </c>
      <c r="J4" s="51">
        <f>O18</f>
        <v>0.47221396617447109</v>
      </c>
      <c r="K4" s="51"/>
      <c r="L4" s="127" t="s">
        <v>255</v>
      </c>
      <c r="M4" s="51"/>
      <c r="N4" s="51" t="s">
        <v>82</v>
      </c>
      <c r="O4" s="52">
        <f>O3/O2</f>
        <v>1.2259518667598597</v>
      </c>
      <c r="P4" s="52">
        <f>P3/P2</f>
        <v>1.2762785324952122</v>
      </c>
      <c r="Q4" s="52">
        <f>Q3/Q2</f>
        <v>1.2471533131760295</v>
      </c>
      <c r="R4" s="53"/>
      <c r="S4" s="128" t="s">
        <v>219</v>
      </c>
      <c r="U4" s="90"/>
      <c r="V4" s="82"/>
      <c r="W4" s="79"/>
      <c r="X4" s="80"/>
      <c r="Y4" s="81"/>
    </row>
    <row r="5" spans="1:25" ht="13.5">
      <c r="B5" t="s">
        <v>236</v>
      </c>
      <c r="C5" s="90">
        <v>1.188892442484748</v>
      </c>
      <c r="D5" s="90">
        <v>68.325561752041679</v>
      </c>
      <c r="E5" s="90">
        <v>1.353749726809691</v>
      </c>
      <c r="F5" s="90">
        <v>64.647520331852732</v>
      </c>
      <c r="G5" s="90"/>
      <c r="H5" s="129" t="s">
        <v>242</v>
      </c>
      <c r="I5" s="62">
        <f>Q17</f>
        <v>1.6918017447458196E-8</v>
      </c>
      <c r="J5" s="62">
        <f>Q19</f>
        <v>8.0342062203044338E-7</v>
      </c>
      <c r="K5" s="51"/>
      <c r="L5" s="127" t="s">
        <v>256</v>
      </c>
      <c r="M5" s="51"/>
      <c r="N5" s="54" t="s">
        <v>124</v>
      </c>
      <c r="O5" s="55">
        <f>SUM(D:D)</f>
        <v>9605.7621982004457</v>
      </c>
      <c r="P5" s="55">
        <f>SUM(F:F)</f>
        <v>6636.8054659287718</v>
      </c>
      <c r="Q5" s="52">
        <f>O5+P5</f>
        <v>16242.567664129218</v>
      </c>
      <c r="R5" s="53"/>
      <c r="S5" s="130"/>
      <c r="U5" s="90"/>
      <c r="V5" s="82"/>
      <c r="W5" s="66" t="s">
        <v>133</v>
      </c>
      <c r="X5" s="67" t="s">
        <v>155</v>
      </c>
      <c r="Y5" s="68" t="s">
        <v>154</v>
      </c>
    </row>
    <row r="6" spans="1:25" ht="13.5">
      <c r="B6" s="107"/>
      <c r="C6" s="90">
        <v>1.0984049552036701</v>
      </c>
      <c r="D6" s="90">
        <v>71.869851683952362</v>
      </c>
      <c r="E6" s="90">
        <v>1.2374475510963741</v>
      </c>
      <c r="F6" s="90">
        <v>59.228969780787324</v>
      </c>
      <c r="G6" s="90"/>
      <c r="H6" s="51"/>
      <c r="I6" s="51"/>
      <c r="J6" s="51"/>
      <c r="K6" s="51"/>
      <c r="L6" s="127"/>
      <c r="M6" s="51"/>
      <c r="N6" s="51" t="s">
        <v>83</v>
      </c>
      <c r="O6" s="52">
        <f>O5/O2</f>
        <v>70.630604398532682</v>
      </c>
      <c r="P6" s="52">
        <f>P5/P2</f>
        <v>67.03843904978558</v>
      </c>
      <c r="Q6" s="52">
        <f>Q5/Q2</f>
        <v>69.117309209060494</v>
      </c>
      <c r="R6" s="53"/>
      <c r="S6" s="128" t="s">
        <v>220</v>
      </c>
      <c r="U6" s="90"/>
      <c r="V6" s="82"/>
      <c r="W6" s="69" t="s">
        <v>134</v>
      </c>
      <c r="X6" s="70">
        <v>0.46100000000000002</v>
      </c>
      <c r="Y6" s="71">
        <v>0.47199999999999998</v>
      </c>
    </row>
    <row r="7" spans="1:25" ht="13.5">
      <c r="A7" s="18"/>
      <c r="B7" t="s">
        <v>243</v>
      </c>
      <c r="C7" s="90">
        <v>1.2885942487646409</v>
      </c>
      <c r="D7" s="90">
        <v>74.610446843711003</v>
      </c>
      <c r="E7" s="90">
        <v>1.1893039520052819</v>
      </c>
      <c r="F7" s="90">
        <v>54.669599397388701</v>
      </c>
      <c r="G7" s="90"/>
      <c r="H7" s="51" t="s">
        <v>85</v>
      </c>
      <c r="I7" s="131">
        <f>O12</f>
        <v>59.346711509431486</v>
      </c>
      <c r="J7" s="131">
        <f>P12</f>
        <v>50.977074683560417</v>
      </c>
      <c r="M7" s="51"/>
      <c r="N7" s="54" t="s">
        <v>125</v>
      </c>
      <c r="O7" s="52">
        <f t="array" ref="O7">SUMSQ(C:C)-(O3^2)/O2</f>
        <v>8.4546451685022816</v>
      </c>
      <c r="P7" s="52">
        <f t="array" ref="P7">SUMSQ(E:E)-(P3^2)/P2</f>
        <v>2.5369921388180501</v>
      </c>
      <c r="Q7" s="52">
        <f t="array" ref="Q7">(SUM(C2:C1000*C2:C1000)+SUM(E2:E1000*E2:E1000))-(Q3^2)/Q2</f>
        <v>11.136749049857713</v>
      </c>
      <c r="R7" s="53">
        <f>O7+P7</f>
        <v>10.991637307320332</v>
      </c>
      <c r="S7" s="130"/>
      <c r="U7" s="90"/>
      <c r="V7" s="82"/>
      <c r="W7" s="72" t="s">
        <v>135</v>
      </c>
      <c r="X7" s="94">
        <v>0</v>
      </c>
      <c r="Y7" s="93">
        <v>0</v>
      </c>
    </row>
    <row r="8" spans="1:25" ht="13.5">
      <c r="C8" s="90">
        <v>1.2466414113637241</v>
      </c>
      <c r="D8" s="90">
        <v>70.925226820562031</v>
      </c>
      <c r="E8" s="90">
        <v>1.3758821246077479</v>
      </c>
      <c r="F8" s="90">
        <v>65.709362159917191</v>
      </c>
      <c r="G8" s="90"/>
      <c r="H8" s="51" t="s">
        <v>87</v>
      </c>
      <c r="I8" s="131">
        <f>O14</f>
        <v>9.2041891652109182</v>
      </c>
      <c r="J8" s="131">
        <f>P14</f>
        <v>12.584529126901549</v>
      </c>
      <c r="M8" s="51"/>
      <c r="N8" s="54" t="s">
        <v>126</v>
      </c>
      <c r="O8" s="52">
        <f t="array" ref="O8">SUMSQ(D:D)-(O5^2)/O2</f>
        <v>3377.6454452709295</v>
      </c>
      <c r="P8" s="52">
        <f t="array" ref="P8">SUMSQ(F:F)-(P5^2)/P2</f>
        <v>1801.8366104366723</v>
      </c>
      <c r="Q8" s="52">
        <f t="array" ref="Q8">(SUM(D2:D1000*D2:D1000)+SUM(F2:F1000*F2:F1000))-(Q5^2)/Q2</f>
        <v>5918.778945425991</v>
      </c>
      <c r="R8" s="53">
        <f>O8+P8</f>
        <v>5179.4820557076018</v>
      </c>
      <c r="S8" s="130"/>
      <c r="U8" s="90"/>
      <c r="V8" s="82"/>
      <c r="W8" s="69" t="s">
        <v>136</v>
      </c>
      <c r="X8" s="75" t="s">
        <v>164</v>
      </c>
      <c r="Y8" s="71" t="s">
        <v>165</v>
      </c>
    </row>
    <row r="9" spans="1:25" ht="13.5">
      <c r="C9" s="90">
        <v>1.143590792554829</v>
      </c>
      <c r="D9" s="90">
        <v>65.511481417691897</v>
      </c>
      <c r="E9" s="90">
        <v>1.357512635276797</v>
      </c>
      <c r="F9" s="90">
        <v>67.212246311863908</v>
      </c>
      <c r="G9" s="90"/>
      <c r="M9" s="51"/>
      <c r="N9" s="54" t="s">
        <v>127</v>
      </c>
      <c r="O9" s="52">
        <f t="array" ref="O9">SUM(C2:C1000*D2:D1000)-(O3*O5)/O2</f>
        <v>77.818153455631546</v>
      </c>
      <c r="P9" s="52">
        <f t="array" ref="P9">(SUM(E2:E1000*F2:F1000))-(P3*P5)/P2</f>
        <v>31.926851465676009</v>
      </c>
      <c r="Q9" s="52">
        <f t="array" ref="Q9">(SUM(C2:C1000*D2:D1000)+SUM(E2:E1000*F2:F1000))-(Q3*Q5/Q2)</f>
        <v>99.387367163617455</v>
      </c>
      <c r="R9" s="53">
        <f>O9+P9</f>
        <v>109.74500492130755</v>
      </c>
      <c r="S9" s="130"/>
      <c r="U9" s="90"/>
      <c r="V9" s="82"/>
      <c r="W9" s="69" t="s">
        <v>137</v>
      </c>
      <c r="X9" s="75" t="s">
        <v>166</v>
      </c>
      <c r="Y9" s="71" t="s">
        <v>167</v>
      </c>
    </row>
    <row r="10" spans="1:25" ht="13.5">
      <c r="B10" s="86"/>
      <c r="C10" s="90">
        <v>1.1508666183883891</v>
      </c>
      <c r="D10" s="90">
        <v>70.124608181045417</v>
      </c>
      <c r="E10" s="90">
        <v>1.6248887658426101</v>
      </c>
      <c r="F10" s="90">
        <v>64.420400681062944</v>
      </c>
      <c r="G10" s="90"/>
      <c r="H10" s="60" t="str">
        <f>N21</f>
        <v>Analysis of Variance - A</v>
      </c>
      <c r="I10" s="51"/>
      <c r="J10" s="51"/>
      <c r="K10" s="51"/>
      <c r="L10" s="51"/>
      <c r="M10" s="51"/>
      <c r="N10" s="51" t="s">
        <v>84</v>
      </c>
      <c r="O10" s="52"/>
      <c r="P10" s="52"/>
      <c r="Q10" s="52"/>
      <c r="R10" s="53">
        <f>(P24+P30)/(O24+O30)</f>
        <v>17.582011509153674</v>
      </c>
      <c r="S10" s="130"/>
      <c r="U10" s="90"/>
      <c r="V10" s="82"/>
      <c r="W10" s="76" t="s">
        <v>138</v>
      </c>
      <c r="X10" s="77" t="s">
        <v>168</v>
      </c>
      <c r="Y10" s="74" t="s">
        <v>156</v>
      </c>
    </row>
    <row r="11" spans="1:25" ht="13.5">
      <c r="B11" s="86"/>
      <c r="C11" s="90">
        <v>1.666727076572786</v>
      </c>
      <c r="D11" s="90">
        <v>72.972381972795432</v>
      </c>
      <c r="E11" s="90">
        <v>1.2315343436434929</v>
      </c>
      <c r="F11" s="90">
        <v>61.76349177217655</v>
      </c>
      <c r="G11" s="90"/>
      <c r="H11" s="51" t="str">
        <f>N22</f>
        <v>Source</v>
      </c>
      <c r="I11" s="51" t="str">
        <f t="shared" ref="I11:L13" si="0">O22</f>
        <v>D.F</v>
      </c>
      <c r="J11" s="51" t="str">
        <f t="shared" si="0"/>
        <v>SS</v>
      </c>
      <c r="K11" s="51" t="str">
        <f t="shared" si="0"/>
        <v>MS</v>
      </c>
      <c r="L11" s="51" t="str">
        <f t="shared" si="0"/>
        <v>F (p)</v>
      </c>
      <c r="M11" s="51"/>
      <c r="N11" s="51"/>
      <c r="O11" s="52"/>
      <c r="P11" s="52"/>
      <c r="Q11" s="52"/>
      <c r="R11" s="53"/>
      <c r="S11" s="130"/>
      <c r="U11" s="90"/>
      <c r="V11" s="82"/>
      <c r="W11" s="78"/>
      <c r="X11" s="163" t="s">
        <v>169</v>
      </c>
      <c r="Y11" s="164"/>
    </row>
    <row r="12" spans="1:25" ht="13.5">
      <c r="B12" s="86"/>
      <c r="C12" s="90">
        <v>1.138771062484818</v>
      </c>
      <c r="D12" s="90">
        <v>67.699007601327494</v>
      </c>
      <c r="E12" s="90">
        <v>1.147019174493394</v>
      </c>
      <c r="F12" s="90">
        <v>56.656248417805834</v>
      </c>
      <c r="G12" s="90"/>
      <c r="H12" s="51" t="str">
        <f>N23</f>
        <v>Regre</v>
      </c>
      <c r="I12" s="51">
        <f t="shared" si="0"/>
        <v>1</v>
      </c>
      <c r="J12" s="51">
        <f t="shared" si="0"/>
        <v>716.25300489304436</v>
      </c>
      <c r="K12" s="51">
        <f t="shared" si="0"/>
        <v>716.25300489304436</v>
      </c>
      <c r="L12" s="51">
        <f t="shared" si="0"/>
        <v>36.063040233946204</v>
      </c>
      <c r="M12" s="51"/>
      <c r="N12" s="51" t="s">
        <v>85</v>
      </c>
      <c r="O12" s="51">
        <f>O6-O14*O4</f>
        <v>59.346711509431486</v>
      </c>
      <c r="P12" s="51">
        <f>P6-P14*P4</f>
        <v>50.977074683560417</v>
      </c>
      <c r="Q12" s="52"/>
      <c r="R12" s="53"/>
      <c r="S12" s="132" t="s">
        <v>221</v>
      </c>
      <c r="U12" s="90"/>
      <c r="V12" s="82"/>
      <c r="W12" s="69" t="s">
        <v>139</v>
      </c>
      <c r="X12" s="75" t="s">
        <v>170</v>
      </c>
      <c r="Y12" s="71" t="s">
        <v>157</v>
      </c>
    </row>
    <row r="13" spans="1:25" ht="13.5">
      <c r="B13" s="86"/>
      <c r="C13" s="90">
        <v>1.203686196081351</v>
      </c>
      <c r="D13" s="90">
        <v>71.403148627653451</v>
      </c>
      <c r="E13" s="90">
        <v>1.6082372865773029</v>
      </c>
      <c r="F13" s="90">
        <v>69.260543884516835</v>
      </c>
      <c r="G13" s="90"/>
      <c r="H13" s="51" t="str">
        <f>N24</f>
        <v>Residual</v>
      </c>
      <c r="I13" s="51">
        <f t="shared" si="0"/>
        <v>134</v>
      </c>
      <c r="J13" s="51">
        <f t="shared" si="0"/>
        <v>2661.3924403778851</v>
      </c>
      <c r="K13" s="51">
        <f t="shared" si="0"/>
        <v>19.861137614760338</v>
      </c>
      <c r="L13" s="51">
        <f t="shared" si="0"/>
        <v>1.6918017447458014E-8</v>
      </c>
      <c r="M13" s="51"/>
      <c r="N13" s="51" t="s">
        <v>86</v>
      </c>
      <c r="O13" s="51">
        <f>Q24*(O7+O3^2/O2)/(O2*O7)</f>
        <v>3.676695145085068</v>
      </c>
      <c r="P13" s="51">
        <f>Q30*(P7+P3^2/P2)/(P2*P7)</f>
        <v>9.4129029718510662</v>
      </c>
      <c r="Q13" s="52"/>
      <c r="R13" s="53"/>
      <c r="S13" s="130"/>
      <c r="U13" s="90"/>
      <c r="V13" s="82"/>
      <c r="W13" s="69"/>
      <c r="X13" s="165" t="s">
        <v>171</v>
      </c>
      <c r="Y13" s="166"/>
    </row>
    <row r="14" spans="1:25" ht="13.5">
      <c r="B14" s="86"/>
      <c r="C14" s="90">
        <v>1.298335183882245</v>
      </c>
      <c r="D14" s="90">
        <v>70.324554741197659</v>
      </c>
      <c r="E14" s="90">
        <v>1.3213424220176471</v>
      </c>
      <c r="F14" s="90">
        <v>63.021303324021297</v>
      </c>
      <c r="G14" s="90"/>
      <c r="H14" s="51" t="str">
        <f>N25</f>
        <v>Total</v>
      </c>
      <c r="I14" s="51">
        <f>O25</f>
        <v>135</v>
      </c>
      <c r="J14" s="51">
        <f>P25</f>
        <v>3377.6454452709295</v>
      </c>
      <c r="K14" s="51" t="str">
        <f>Q25</f>
        <v>-</v>
      </c>
      <c r="L14" s="51"/>
      <c r="M14" s="51"/>
      <c r="N14" s="51" t="s">
        <v>87</v>
      </c>
      <c r="O14" s="51">
        <f>O9/O7</f>
        <v>9.2041891652109182</v>
      </c>
      <c r="P14" s="51">
        <f>P9/P7</f>
        <v>12.584529126901549</v>
      </c>
      <c r="Q14" s="52"/>
      <c r="R14" s="53">
        <f>R9/R7</f>
        <v>9.9844092242943976</v>
      </c>
      <c r="S14" s="132" t="s">
        <v>222</v>
      </c>
      <c r="U14" s="90"/>
      <c r="V14" s="82"/>
      <c r="W14" s="76"/>
      <c r="X14" s="167" t="s">
        <v>172</v>
      </c>
      <c r="Y14" s="168"/>
    </row>
    <row r="15" spans="1:25" ht="13.5">
      <c r="B15" s="86"/>
      <c r="C15" s="90">
        <v>1.5152447309546779</v>
      </c>
      <c r="D15" s="90">
        <v>71.308857160458842</v>
      </c>
      <c r="E15" s="90">
        <v>1.335217578718336</v>
      </c>
      <c r="F15" s="90">
        <v>66.874874673617128</v>
      </c>
      <c r="G15" s="90"/>
      <c r="H15" s="51"/>
      <c r="I15" s="51"/>
      <c r="J15" s="51"/>
      <c r="K15" s="51"/>
      <c r="L15" s="51"/>
      <c r="M15" s="51"/>
      <c r="N15" s="51" t="s">
        <v>88</v>
      </c>
      <c r="O15" s="51">
        <f>Q24/O7</f>
        <v>2.3491391086113063</v>
      </c>
      <c r="P15" s="51">
        <f>Q30/P7</f>
        <v>5.6892285167987362</v>
      </c>
      <c r="Q15" s="51"/>
      <c r="R15" s="56">
        <f>R10/(O7+P7)</f>
        <v>1.5995807555844488</v>
      </c>
      <c r="S15" s="130"/>
      <c r="U15" s="90"/>
      <c r="V15" s="82"/>
    </row>
    <row r="16" spans="1:25" ht="13.5">
      <c r="B16" s="86"/>
      <c r="C16" s="90">
        <v>1.2528808294425859</v>
      </c>
      <c r="D16" s="90">
        <v>70.385945091367006</v>
      </c>
      <c r="E16" s="90">
        <v>1.3207451451988499</v>
      </c>
      <c r="F16" s="90">
        <v>64.684570504020314</v>
      </c>
      <c r="G16" s="90"/>
      <c r="H16" s="60" t="str">
        <f>N27</f>
        <v>Analysis of Variance - B</v>
      </c>
      <c r="I16" s="51"/>
      <c r="J16" s="51"/>
      <c r="K16" s="51"/>
      <c r="L16" s="51"/>
      <c r="M16" s="51"/>
      <c r="N16" s="51" t="s">
        <v>89</v>
      </c>
      <c r="O16" s="57">
        <f>O9/(SQRT(O7*O8))</f>
        <v>0.46049635699962532</v>
      </c>
      <c r="P16" s="51" t="s">
        <v>90</v>
      </c>
      <c r="Q16" s="58">
        <f>O16*SQRT(O2-2)/(SQRT(1-O16^2))</f>
        <v>6.0052510550306062</v>
      </c>
      <c r="R16" s="56"/>
      <c r="S16" s="130"/>
      <c r="U16" s="90"/>
      <c r="V16" s="82"/>
    </row>
    <row r="17" spans="2:22" ht="13.5">
      <c r="B17" s="86"/>
      <c r="C17" s="90">
        <v>1.34522074239666</v>
      </c>
      <c r="D17" s="90">
        <v>73.93785900282333</v>
      </c>
      <c r="E17" s="90">
        <v>1.321532493538591</v>
      </c>
      <c r="F17" s="90">
        <v>65.609654307912763</v>
      </c>
      <c r="G17" s="90"/>
      <c r="H17" s="51" t="str">
        <f>N28</f>
        <v>Source</v>
      </c>
      <c r="I17" s="51" t="str">
        <f t="shared" ref="I17:L19" si="1">O28</f>
        <v>D.F.</v>
      </c>
      <c r="J17" s="51" t="str">
        <f t="shared" si="1"/>
        <v>SS</v>
      </c>
      <c r="K17" s="51" t="str">
        <f t="shared" si="1"/>
        <v>MS</v>
      </c>
      <c r="L17" s="51" t="str">
        <f t="shared" si="1"/>
        <v>F (p)</v>
      </c>
      <c r="M17" s="51"/>
      <c r="N17" s="51" t="s">
        <v>91</v>
      </c>
      <c r="O17" s="58">
        <f>O2-2</f>
        <v>134</v>
      </c>
      <c r="P17" s="59" t="s">
        <v>92</v>
      </c>
      <c r="Q17" s="57">
        <f>TDIST(ABS(Q16),O17,2)</f>
        <v>1.6918017447458196E-8</v>
      </c>
      <c r="R17" s="56"/>
      <c r="S17" s="132" t="s">
        <v>223</v>
      </c>
      <c r="U17" s="90"/>
      <c r="V17" s="82"/>
    </row>
    <row r="18" spans="2:22" ht="13.5">
      <c r="B18" s="86"/>
      <c r="C18" s="90">
        <v>1.114403598163179</v>
      </c>
      <c r="D18" s="90">
        <v>74.130595779774623</v>
      </c>
      <c r="E18" s="90">
        <v>1.2650020956377159</v>
      </c>
      <c r="F18" s="90">
        <v>63.519690358969669</v>
      </c>
      <c r="G18" s="90"/>
      <c r="H18" s="51" t="str">
        <f>N29</f>
        <v>Regre</v>
      </c>
      <c r="I18" s="51">
        <f t="shared" si="1"/>
        <v>1</v>
      </c>
      <c r="J18" s="51">
        <f t="shared" si="1"/>
        <v>401.78439220005907</v>
      </c>
      <c r="K18" s="51">
        <f t="shared" si="1"/>
        <v>401.78439220005907</v>
      </c>
      <c r="L18" s="51">
        <f t="shared" si="1"/>
        <v>27.836880321858935</v>
      </c>
      <c r="M18" s="51"/>
      <c r="N18" s="51" t="s">
        <v>93</v>
      </c>
      <c r="O18" s="57">
        <f>P9/(SQRT(P7*P8))</f>
        <v>0.47221396617447109</v>
      </c>
      <c r="P18" s="51" t="s">
        <v>94</v>
      </c>
      <c r="Q18" s="58">
        <f>O18*SQRT(P2-2)/(SQRT(1-O18^2))</f>
        <v>5.2760667472899678</v>
      </c>
      <c r="R18" s="56"/>
      <c r="S18" s="130"/>
      <c r="U18" s="90"/>
      <c r="V18" s="82"/>
    </row>
    <row r="19" spans="2:22" ht="13.5">
      <c r="B19" s="86"/>
      <c r="C19" s="90">
        <v>1.342774740333613</v>
      </c>
      <c r="D19" s="90">
        <v>68.108980073452841</v>
      </c>
      <c r="E19" s="90">
        <v>1.2740077627443389</v>
      </c>
      <c r="F19" s="90">
        <v>62.835685302337616</v>
      </c>
      <c r="G19" s="90"/>
      <c r="H19" s="51" t="str">
        <f>N30</f>
        <v>Residual</v>
      </c>
      <c r="I19" s="51">
        <f t="shared" si="1"/>
        <v>97</v>
      </c>
      <c r="J19" s="51">
        <f t="shared" si="1"/>
        <v>1400.0522182366133</v>
      </c>
      <c r="K19" s="51">
        <f t="shared" si="1"/>
        <v>14.433528023057869</v>
      </c>
      <c r="L19" s="51">
        <f t="shared" si="1"/>
        <v>8.0342062203044931E-7</v>
      </c>
      <c r="M19" s="51"/>
      <c r="N19" s="51" t="s">
        <v>95</v>
      </c>
      <c r="O19" s="58">
        <f>P2-2</f>
        <v>97</v>
      </c>
      <c r="P19" s="52" t="s">
        <v>96</v>
      </c>
      <c r="Q19" s="57">
        <f>TDIST(ABS(Q18),O19,2)</f>
        <v>8.0342062203044338E-7</v>
      </c>
      <c r="R19" s="53"/>
      <c r="S19" s="128" t="s">
        <v>224</v>
      </c>
      <c r="U19" s="90"/>
      <c r="V19" s="82"/>
    </row>
    <row r="20" spans="2:22" ht="13.5">
      <c r="B20" s="86"/>
      <c r="C20" s="90">
        <v>1.5263754423283851</v>
      </c>
      <c r="D20" s="90">
        <v>75.243421539993278</v>
      </c>
      <c r="E20" s="90">
        <v>1.365392238068281</v>
      </c>
      <c r="F20" s="90">
        <v>70.404877062627165</v>
      </c>
      <c r="G20" s="90"/>
      <c r="H20" s="51" t="str">
        <f>N31</f>
        <v>Total</v>
      </c>
      <c r="I20" s="51">
        <f>O31</f>
        <v>98</v>
      </c>
      <c r="J20" s="51">
        <f>P31</f>
        <v>1801.8366104366723</v>
      </c>
      <c r="K20" s="51" t="str">
        <f>Q31</f>
        <v>-</v>
      </c>
      <c r="L20" s="51"/>
      <c r="M20" s="51"/>
      <c r="N20" s="51"/>
      <c r="O20" s="52"/>
      <c r="P20" s="52"/>
      <c r="Q20" s="52"/>
      <c r="R20" s="53"/>
      <c r="S20" s="130"/>
      <c r="U20" s="90"/>
      <c r="V20" s="82"/>
    </row>
    <row r="21" spans="2:22" ht="13.5">
      <c r="B21" s="86"/>
      <c r="C21" s="90">
        <v>0.95828118421477382</v>
      </c>
      <c r="D21" s="90">
        <v>71.631658995773378</v>
      </c>
      <c r="E21" s="90">
        <v>1.318246477841964</v>
      </c>
      <c r="F21" s="90">
        <v>67.29172751364095</v>
      </c>
      <c r="G21" s="90"/>
      <c r="H21" s="51"/>
      <c r="I21" s="51"/>
      <c r="J21" s="51"/>
      <c r="K21" s="51"/>
      <c r="L21" s="51"/>
      <c r="M21" s="51"/>
      <c r="N21" s="60" t="s">
        <v>97</v>
      </c>
      <c r="O21" s="52"/>
      <c r="P21" s="52"/>
      <c r="Q21" s="52"/>
      <c r="R21" s="53"/>
      <c r="S21" s="132" t="s">
        <v>225</v>
      </c>
      <c r="U21" s="90"/>
      <c r="V21" s="82"/>
    </row>
    <row r="22" spans="2:22" ht="13.5">
      <c r="B22" s="86"/>
      <c r="C22" s="90">
        <v>1.297183217681702</v>
      </c>
      <c r="D22" s="90">
        <v>65.342157842051137</v>
      </c>
      <c r="E22" s="90">
        <v>1.634810536114079</v>
      </c>
      <c r="F22" s="90">
        <v>69.896971884268979</v>
      </c>
      <c r="G22" s="90"/>
      <c r="H22" s="60" t="s">
        <v>105</v>
      </c>
      <c r="I22" s="51"/>
      <c r="J22" s="51"/>
      <c r="K22" s="51"/>
      <c r="L22" s="51"/>
      <c r="M22" s="51"/>
      <c r="N22" s="51" t="s">
        <v>98</v>
      </c>
      <c r="O22" s="51" t="s">
        <v>99</v>
      </c>
      <c r="P22" s="51" t="s">
        <v>31</v>
      </c>
      <c r="Q22" s="51" t="s">
        <v>32</v>
      </c>
      <c r="R22" s="56" t="s">
        <v>100</v>
      </c>
      <c r="S22" s="130"/>
      <c r="U22" s="90"/>
      <c r="V22" s="82"/>
    </row>
    <row r="23" spans="2:22" ht="13.5">
      <c r="B23" s="86"/>
      <c r="C23" s="90">
        <v>1.2316516491505689</v>
      </c>
      <c r="D23" s="90">
        <v>75.283854041605522</v>
      </c>
      <c r="E23" s="90">
        <v>1.2679281565114939</v>
      </c>
      <c r="F23" s="90">
        <v>59.710202919053756</v>
      </c>
      <c r="G23" s="90"/>
      <c r="H23" s="51" t="str">
        <f t="shared" ref="H23:I37" si="2">N34</f>
        <v>F =</v>
      </c>
      <c r="I23" s="51">
        <f t="shared" si="2"/>
        <v>1.3760417815402961</v>
      </c>
      <c r="J23" s="51" t="str">
        <f>P34</f>
        <v>D.F. =</v>
      </c>
      <c r="K23" s="51">
        <f>Q34</f>
        <v>134</v>
      </c>
      <c r="L23" s="51">
        <f>R34</f>
        <v>97</v>
      </c>
      <c r="M23" s="51"/>
      <c r="N23" s="51" t="s">
        <v>101</v>
      </c>
      <c r="O23" s="51">
        <v>1</v>
      </c>
      <c r="P23" s="51">
        <f>P25-P24</f>
        <v>716.25300489304436</v>
      </c>
      <c r="Q23" s="51">
        <f>P23/O23</f>
        <v>716.25300489304436</v>
      </c>
      <c r="R23" s="56">
        <f>Q23/Q24</f>
        <v>36.063040233946204</v>
      </c>
      <c r="S23" s="130"/>
      <c r="U23" s="90"/>
      <c r="V23" s="82"/>
    </row>
    <row r="24" spans="2:22" ht="13.5">
      <c r="B24" s="86"/>
      <c r="C24" s="90">
        <v>1.190894877380436</v>
      </c>
      <c r="D24" s="90">
        <v>62.194250343895327</v>
      </c>
      <c r="E24" s="90">
        <v>1.5182560694800711</v>
      </c>
      <c r="F24" s="90">
        <v>70.637704356082267</v>
      </c>
      <c r="G24" s="90"/>
      <c r="H24" s="51" t="str">
        <f t="shared" si="2"/>
        <v>p(F) =</v>
      </c>
      <c r="I24" s="133">
        <f t="shared" si="2"/>
        <v>4.8281712675643275E-2</v>
      </c>
      <c r="J24" s="51"/>
      <c r="K24" s="127" t="s">
        <v>247</v>
      </c>
      <c r="L24" s="51"/>
      <c r="M24" s="51"/>
      <c r="N24" s="51" t="s">
        <v>38</v>
      </c>
      <c r="O24" s="51">
        <f>O25-O23</f>
        <v>134</v>
      </c>
      <c r="P24" s="51">
        <f>O8-(O9^2)/O7</f>
        <v>2661.3924403778851</v>
      </c>
      <c r="Q24" s="51">
        <f>P24/O24</f>
        <v>19.861137614760338</v>
      </c>
      <c r="R24" s="56">
        <f>FDIST(R23,O23,O24)</f>
        <v>1.6918017447458014E-8</v>
      </c>
      <c r="S24" s="130"/>
      <c r="U24" s="90"/>
      <c r="V24" s="82"/>
    </row>
    <row r="25" spans="2:22" ht="13.5">
      <c r="B25" s="86"/>
      <c r="C25" s="91">
        <v>1.274942816084236</v>
      </c>
      <c r="D25" s="90">
        <v>70.692398636327113</v>
      </c>
      <c r="E25" s="90">
        <v>1.4734384053733749</v>
      </c>
      <c r="F25" s="90">
        <v>74.350966472532292</v>
      </c>
      <c r="G25" s="90"/>
      <c r="H25" s="60" t="s">
        <v>109</v>
      </c>
      <c r="I25" s="51"/>
      <c r="J25" s="51"/>
      <c r="K25" s="51"/>
      <c r="L25" s="51"/>
      <c r="M25" s="51"/>
      <c r="N25" s="51" t="s">
        <v>40</v>
      </c>
      <c r="O25" s="51">
        <f>O2-1</f>
        <v>135</v>
      </c>
      <c r="P25" s="51">
        <f>O8</f>
        <v>3377.6454452709295</v>
      </c>
      <c r="Q25" s="51" t="s">
        <v>102</v>
      </c>
      <c r="R25" s="53"/>
      <c r="S25" s="130"/>
      <c r="U25" s="90"/>
      <c r="V25" s="82"/>
    </row>
    <row r="26" spans="2:22" ht="13.5">
      <c r="B26" s="86"/>
      <c r="C26" s="91">
        <v>1.3504497226449419</v>
      </c>
      <c r="D26" s="90">
        <v>69.832537328386323</v>
      </c>
      <c r="E26" s="90">
        <v>1.081805809470233</v>
      </c>
      <c r="F26" s="90">
        <v>59.620481114148497</v>
      </c>
      <c r="G26" s="90"/>
      <c r="H26" s="51" t="str">
        <f t="shared" si="2"/>
        <v>F =</v>
      </c>
      <c r="I26" s="51">
        <f t="shared" si="2"/>
        <v>1.2682483813047796</v>
      </c>
      <c r="J26" s="51" t="str">
        <f>P37</f>
        <v>D.F. = 1,</v>
      </c>
      <c r="K26" s="51">
        <f>Q37</f>
        <v>231</v>
      </c>
      <c r="L26" s="51"/>
      <c r="M26" s="51"/>
      <c r="N26" s="51"/>
      <c r="O26" s="52"/>
      <c r="P26" s="52"/>
      <c r="Q26" s="52"/>
      <c r="R26" s="53"/>
      <c r="S26" s="130"/>
      <c r="U26" s="90"/>
      <c r="V26" s="82"/>
    </row>
    <row r="27" spans="2:22" ht="13.5">
      <c r="B27" s="86"/>
      <c r="C27" s="91">
        <v>1.419879124999339</v>
      </c>
      <c r="D27" s="90">
        <v>76.766159713585552</v>
      </c>
      <c r="E27" s="90">
        <v>1.183773842564988</v>
      </c>
      <c r="F27" s="90">
        <v>63.117840720654314</v>
      </c>
      <c r="G27" s="90"/>
      <c r="H27" s="51" t="str">
        <f t="shared" si="2"/>
        <v>p(F) =</v>
      </c>
      <c r="I27" s="133">
        <f t="shared" si="2"/>
        <v>0.26126413362458017</v>
      </c>
      <c r="J27" s="51"/>
      <c r="K27" s="127" t="s">
        <v>248</v>
      </c>
      <c r="L27" s="51"/>
      <c r="M27" s="51"/>
      <c r="N27" s="60" t="s">
        <v>103</v>
      </c>
      <c r="O27" s="52"/>
      <c r="P27" s="52"/>
      <c r="Q27" s="52"/>
      <c r="R27" s="53"/>
      <c r="S27" s="132" t="s">
        <v>226</v>
      </c>
      <c r="U27" s="90"/>
      <c r="V27" s="82"/>
    </row>
    <row r="28" spans="2:22" ht="13.5">
      <c r="B28" s="86"/>
      <c r="C28" s="91">
        <v>1.0303950748362769</v>
      </c>
      <c r="D28" s="90">
        <v>72.218269535397511</v>
      </c>
      <c r="E28" s="90">
        <v>1.1212787492892611</v>
      </c>
      <c r="F28" s="90">
        <v>59.442091273160592</v>
      </c>
      <c r="G28" s="90"/>
      <c r="H28" s="60" t="s">
        <v>111</v>
      </c>
      <c r="I28" s="51"/>
      <c r="J28" s="51"/>
      <c r="K28" s="51"/>
      <c r="L28" s="51"/>
      <c r="M28" s="51"/>
      <c r="N28" s="51" t="s">
        <v>98</v>
      </c>
      <c r="O28" s="51" t="s">
        <v>104</v>
      </c>
      <c r="P28" s="51" t="s">
        <v>31</v>
      </c>
      <c r="Q28" s="51" t="s">
        <v>32</v>
      </c>
      <c r="R28" s="56" t="s">
        <v>100</v>
      </c>
      <c r="S28" s="130"/>
      <c r="U28" s="90"/>
      <c r="V28" s="82"/>
    </row>
    <row r="29" spans="2:22" ht="13.5">
      <c r="B29" s="86"/>
      <c r="C29" s="91">
        <v>1.0037524842426491</v>
      </c>
      <c r="D29" s="90">
        <v>70.220740351606921</v>
      </c>
      <c r="E29" s="90">
        <v>1.4098227296815691</v>
      </c>
      <c r="F29" s="90">
        <v>69.075692755150584</v>
      </c>
      <c r="G29" s="90"/>
      <c r="H29" s="51" t="str">
        <f t="shared" si="2"/>
        <v>F =</v>
      </c>
      <c r="I29" s="51">
        <f t="shared" si="2"/>
        <v>53.860798836370307</v>
      </c>
      <c r="J29" s="51" t="str">
        <f>P40</f>
        <v>D.F. = 1,</v>
      </c>
      <c r="K29" s="51">
        <f>Q40</f>
        <v>232</v>
      </c>
      <c r="L29" s="51"/>
      <c r="M29" s="51"/>
      <c r="N29" s="51" t="s">
        <v>101</v>
      </c>
      <c r="O29" s="51">
        <f>1</f>
        <v>1</v>
      </c>
      <c r="P29" s="51">
        <f>P31-P30</f>
        <v>401.78439220005907</v>
      </c>
      <c r="Q29" s="51">
        <f>P29/O29</f>
        <v>401.78439220005907</v>
      </c>
      <c r="R29" s="56">
        <f>Q29/Q30</f>
        <v>27.836880321858935</v>
      </c>
      <c r="S29" s="130"/>
      <c r="U29" s="90"/>
      <c r="V29" s="82"/>
    </row>
    <row r="30" spans="2:22" ht="13.5">
      <c r="B30" s="86"/>
      <c r="C30" s="91">
        <v>1.3389111543071739</v>
      </c>
      <c r="D30" s="90">
        <v>68.004364755691412</v>
      </c>
      <c r="E30" s="90">
        <v>1.415262442912957</v>
      </c>
      <c r="F30" s="90">
        <v>68.830231749605247</v>
      </c>
      <c r="G30" s="90"/>
      <c r="H30" s="51" t="str">
        <f t="shared" si="2"/>
        <v>p(F) =</v>
      </c>
      <c r="I30" s="133">
        <f t="shared" si="2"/>
        <v>3.5990030258088906E-12</v>
      </c>
      <c r="J30" s="51"/>
      <c r="K30" s="127" t="s">
        <v>249</v>
      </c>
      <c r="L30" s="51"/>
      <c r="M30" s="51"/>
      <c r="N30" s="51" t="s">
        <v>38</v>
      </c>
      <c r="O30" s="51">
        <f>O31-O29</f>
        <v>97</v>
      </c>
      <c r="P30" s="51">
        <f>P8-(P9^2)/P7</f>
        <v>1400.0522182366133</v>
      </c>
      <c r="Q30" s="51">
        <f>P30/O30</f>
        <v>14.433528023057869</v>
      </c>
      <c r="R30" s="56">
        <f>FDIST(R29,O29,O30)</f>
        <v>8.0342062203044931E-7</v>
      </c>
      <c r="S30" s="130"/>
      <c r="U30" s="90"/>
      <c r="V30" s="82"/>
    </row>
    <row r="31" spans="2:22" ht="13.5">
      <c r="B31" s="86"/>
      <c r="C31" s="91">
        <v>1.0003526140921251</v>
      </c>
      <c r="D31" s="90">
        <v>67.693709664874461</v>
      </c>
      <c r="E31" s="90">
        <v>1.2567592496653781</v>
      </c>
      <c r="F31" s="90">
        <v>65.304230839234052</v>
      </c>
      <c r="G31" s="90"/>
      <c r="H31" s="60" t="s">
        <v>244</v>
      </c>
      <c r="I31" s="51"/>
      <c r="J31" s="51"/>
      <c r="K31" s="51"/>
      <c r="L31" s="51"/>
      <c r="M31" s="51"/>
      <c r="N31" s="51" t="s">
        <v>40</v>
      </c>
      <c r="O31" s="51">
        <f>P2-1</f>
        <v>98</v>
      </c>
      <c r="P31" s="51">
        <f>P8</f>
        <v>1801.8366104366723</v>
      </c>
      <c r="Q31" s="51" t="s">
        <v>102</v>
      </c>
      <c r="R31" s="53"/>
      <c r="S31" s="130"/>
      <c r="U31" s="90"/>
      <c r="V31" s="82"/>
    </row>
    <row r="32" spans="2:22" ht="13.5">
      <c r="B32" s="86"/>
      <c r="C32" s="91">
        <v>0.86175311717348058</v>
      </c>
      <c r="D32" s="90">
        <v>58.524816254569409</v>
      </c>
      <c r="E32" s="90">
        <v>1.123083262349843</v>
      </c>
      <c r="F32" s="90">
        <v>64.407117619757415</v>
      </c>
      <c r="G32" s="90"/>
      <c r="H32" s="51" t="s">
        <v>245</v>
      </c>
      <c r="I32" s="133">
        <f t="shared" si="2"/>
        <v>4.0946473743431362</v>
      </c>
      <c r="J32" s="51" t="str">
        <f>P43</f>
        <v>V(d) =</v>
      </c>
      <c r="K32" s="134">
        <f>Q43</f>
        <v>0.31092694764427842</v>
      </c>
      <c r="L32" s="127" t="s">
        <v>250</v>
      </c>
      <c r="N32" s="51"/>
      <c r="O32" s="51"/>
      <c r="P32" s="51"/>
      <c r="Q32" s="51"/>
      <c r="R32" s="53"/>
      <c r="S32" s="130"/>
      <c r="U32" s="90"/>
      <c r="V32" s="82"/>
    </row>
    <row r="33" spans="2:22" ht="13.5">
      <c r="B33" s="86"/>
      <c r="C33" s="91">
        <v>0.92694058703904303</v>
      </c>
      <c r="D33" s="90">
        <v>61.928463376395115</v>
      </c>
      <c r="E33" s="90">
        <v>1.1262765523352389</v>
      </c>
      <c r="F33" s="90">
        <v>66.191142575410339</v>
      </c>
      <c r="G33" s="90"/>
      <c r="H33" s="51" t="str">
        <f t="shared" si="2"/>
        <v>t =</v>
      </c>
      <c r="I33" s="134">
        <f t="shared" si="2"/>
        <v>7.3432332803224858</v>
      </c>
      <c r="J33" s="51" t="str">
        <f>P44</f>
        <v>df =</v>
      </c>
      <c r="K33" s="51">
        <f>Q44</f>
        <v>231</v>
      </c>
      <c r="L33" s="51"/>
      <c r="M33" s="51"/>
      <c r="N33" s="60" t="s">
        <v>105</v>
      </c>
      <c r="O33" s="51"/>
      <c r="P33" s="51"/>
      <c r="Q33" s="51"/>
      <c r="R33" s="53"/>
      <c r="S33" s="130"/>
      <c r="U33" s="90"/>
      <c r="V33" s="82"/>
    </row>
    <row r="34" spans="2:22" ht="13.5">
      <c r="B34" s="86"/>
      <c r="C34" s="91">
        <v>1.3206025611709189</v>
      </c>
      <c r="D34" s="90">
        <v>68.344043148218205</v>
      </c>
      <c r="E34" s="90">
        <v>1.407655798612045</v>
      </c>
      <c r="F34" s="90">
        <v>70.214405812698459</v>
      </c>
      <c r="G34" s="90"/>
      <c r="H34" s="51" t="str">
        <f t="shared" si="2"/>
        <v>p(t) =</v>
      </c>
      <c r="I34" s="133">
        <f t="shared" si="2"/>
        <v>1.77257029728967E-12</v>
      </c>
      <c r="J34" s="58" t="str">
        <f>P45</f>
        <v>(one-sided)</v>
      </c>
      <c r="K34" s="51"/>
      <c r="L34" s="127" t="s">
        <v>254</v>
      </c>
      <c r="M34" s="51"/>
      <c r="N34" s="51" t="s">
        <v>106</v>
      </c>
      <c r="O34" s="58">
        <f>IF(Q24/Q30&lt;1,Q30/Q24,Q24/Q30)</f>
        <v>1.3760417815402961</v>
      </c>
      <c r="P34" s="51" t="s">
        <v>107</v>
      </c>
      <c r="Q34" s="51">
        <f>IF(Q24/Q30&lt;1,O30,O24)</f>
        <v>134</v>
      </c>
      <c r="R34" s="61">
        <f>IF(Q30/Q24&lt;1,O30,O24)</f>
        <v>97</v>
      </c>
      <c r="S34" s="130"/>
      <c r="U34" s="90"/>
      <c r="V34" s="82"/>
    </row>
    <row r="35" spans="2:22" ht="13.5">
      <c r="B35" s="86"/>
      <c r="C35" s="91">
        <v>1.1539768405754891</v>
      </c>
      <c r="D35" s="90">
        <v>65.851545528242426</v>
      </c>
      <c r="E35" s="90">
        <v>1.288698615922605</v>
      </c>
      <c r="F35" s="90">
        <v>64.130950848346359</v>
      </c>
      <c r="G35" s="90"/>
      <c r="H35" s="135" t="s">
        <v>246</v>
      </c>
      <c r="I35" s="51"/>
      <c r="J35" s="51"/>
      <c r="K35" s="51"/>
      <c r="L35" s="136">
        <v>90</v>
      </c>
      <c r="M35" s="127" t="s">
        <v>253</v>
      </c>
      <c r="N35" s="62" t="s">
        <v>108</v>
      </c>
      <c r="O35" s="57">
        <f>FDIST(O34,Q34,R34)</f>
        <v>4.8281712675643275E-2</v>
      </c>
      <c r="P35" s="51"/>
      <c r="Q35" s="51"/>
      <c r="R35" s="53"/>
      <c r="S35" s="132" t="s">
        <v>227</v>
      </c>
      <c r="U35" s="90"/>
      <c r="V35" s="82"/>
    </row>
    <row r="36" spans="2:22" ht="13.5">
      <c r="B36" s="86"/>
      <c r="C36" s="91">
        <v>0.96022045224195285</v>
      </c>
      <c r="D36" s="90">
        <v>63.26554077459727</v>
      </c>
      <c r="E36" s="90">
        <v>1.3691517025606359</v>
      </c>
      <c r="F36" s="90">
        <v>64.524723238885542</v>
      </c>
      <c r="G36" s="90"/>
      <c r="H36" s="51" t="str">
        <f t="shared" si="2"/>
        <v>Conf. interval ±</v>
      </c>
      <c r="I36" s="133">
        <f>P47</f>
        <v>0.92087702760157875</v>
      </c>
      <c r="J36" s="58" t="str">
        <f>Q47</f>
        <v>(2-sided)</v>
      </c>
      <c r="L36" s="127" t="s">
        <v>251</v>
      </c>
      <c r="M36" s="51"/>
      <c r="N36" s="60" t="s">
        <v>109</v>
      </c>
      <c r="O36" s="52"/>
      <c r="P36" s="52"/>
      <c r="Q36" s="52"/>
      <c r="R36" s="53"/>
      <c r="S36" s="128" t="s">
        <v>228</v>
      </c>
      <c r="U36" s="90"/>
      <c r="V36" s="82"/>
    </row>
    <row r="37" spans="2:22" ht="13.5">
      <c r="B37" s="86"/>
      <c r="C37" s="91">
        <v>1.269597086942083</v>
      </c>
      <c r="D37" s="90">
        <v>64.447435475774611</v>
      </c>
      <c r="E37" s="90">
        <v>1.1333097603337039</v>
      </c>
      <c r="F37" s="90">
        <v>62.577178935864822</v>
      </c>
      <c r="G37" s="90"/>
      <c r="H37" s="51" t="str">
        <f t="shared" si="2"/>
        <v>Lower conf. limit</v>
      </c>
      <c r="I37" s="133">
        <f>P48</f>
        <v>3.377994124755932</v>
      </c>
      <c r="J37" s="58" t="str">
        <f>Q48</f>
        <v>(1-sided)</v>
      </c>
      <c r="L37" s="127" t="s">
        <v>252</v>
      </c>
      <c r="M37" s="51"/>
      <c r="N37" s="51" t="s">
        <v>106</v>
      </c>
      <c r="O37" s="58">
        <f>((R8-(R9^2)/R7)-P24-P30)/((P24+P30)/(O24+O30))</f>
        <v>1.2682483813047796</v>
      </c>
      <c r="P37" s="51" t="s">
        <v>110</v>
      </c>
      <c r="Q37" s="58">
        <f>O30+O24</f>
        <v>231</v>
      </c>
      <c r="R37" s="53"/>
      <c r="S37" s="130"/>
      <c r="U37" s="90"/>
      <c r="V37" s="82"/>
    </row>
    <row r="38" spans="2:22" ht="13.5">
      <c r="B38" s="86"/>
      <c r="C38" s="91">
        <v>1.0859261072603921</v>
      </c>
      <c r="D38" s="90">
        <v>63.228958040050841</v>
      </c>
      <c r="E38" s="90">
        <v>1.1328319874668791</v>
      </c>
      <c r="F38" s="90">
        <v>62.278643374959252</v>
      </c>
      <c r="G38" s="90"/>
      <c r="H38" s="51"/>
      <c r="I38" s="51"/>
      <c r="J38" s="51"/>
      <c r="K38" s="51"/>
      <c r="L38" s="51"/>
      <c r="M38" s="51"/>
      <c r="N38" s="62" t="s">
        <v>108</v>
      </c>
      <c r="O38" s="57">
        <f>FDIST(O37,1,Q37)</f>
        <v>0.26126413362458017</v>
      </c>
      <c r="P38" s="51"/>
      <c r="Q38" s="58"/>
      <c r="R38" s="53"/>
      <c r="S38" s="132" t="s">
        <v>227</v>
      </c>
      <c r="U38" s="90"/>
      <c r="V38" s="82"/>
    </row>
    <row r="39" spans="2:22" ht="13.5">
      <c r="B39" s="86"/>
      <c r="C39" s="91">
        <v>1.2585432568467989</v>
      </c>
      <c r="D39" s="90">
        <v>63.834056696938568</v>
      </c>
      <c r="E39" s="90">
        <v>1.0677835225118899</v>
      </c>
      <c r="F39" s="90">
        <v>64.567626262748064</v>
      </c>
      <c r="G39" s="90"/>
      <c r="H39" s="51"/>
      <c r="I39" s="51"/>
      <c r="J39" s="51"/>
      <c r="K39" s="51"/>
      <c r="L39" s="51"/>
      <c r="M39" s="51"/>
      <c r="N39" s="60" t="s">
        <v>111</v>
      </c>
      <c r="O39" s="58"/>
      <c r="P39" s="52"/>
      <c r="Q39" s="52"/>
      <c r="R39" s="53"/>
      <c r="S39" s="128" t="s">
        <v>229</v>
      </c>
      <c r="U39" s="90"/>
      <c r="V39" s="82"/>
    </row>
    <row r="40" spans="2:22" ht="13.5">
      <c r="B40" s="86"/>
      <c r="C40" s="91">
        <v>1.4285656738923631</v>
      </c>
      <c r="D40" s="90">
        <v>66.050057934347322</v>
      </c>
      <c r="E40" s="90">
        <v>1.567885037836346</v>
      </c>
      <c r="F40" s="90">
        <v>71.39190353489488</v>
      </c>
      <c r="G40" s="90"/>
      <c r="H40" s="51"/>
      <c r="I40" s="51"/>
      <c r="J40" s="51"/>
      <c r="K40" s="51"/>
      <c r="L40" s="51"/>
      <c r="M40" s="51"/>
      <c r="N40" s="51" t="s">
        <v>106</v>
      </c>
      <c r="O40" s="58">
        <f>((Q8-(Q9^2)/Q7)-(R8-(R9^2)/R7))/(((R8-(R9^2)/R7)/(Q2-3)))</f>
        <v>53.860798836370307</v>
      </c>
      <c r="P40" s="51" t="s">
        <v>110</v>
      </c>
      <c r="Q40" s="58">
        <f>O30+O24+1</f>
        <v>232</v>
      </c>
      <c r="R40" s="53"/>
      <c r="S40" s="130"/>
      <c r="U40" s="90"/>
      <c r="V40" s="82"/>
    </row>
    <row r="41" spans="2:22" ht="13.5">
      <c r="B41" s="86"/>
      <c r="C41" s="91">
        <v>1.099040955344972</v>
      </c>
      <c r="D41" s="90">
        <v>61.077564903938878</v>
      </c>
      <c r="E41" s="90">
        <v>1.5950613500070281</v>
      </c>
      <c r="F41" s="90">
        <v>74.646638590081238</v>
      </c>
      <c r="G41" s="90"/>
      <c r="H41" s="51"/>
      <c r="I41" s="51"/>
      <c r="J41" s="51"/>
      <c r="K41" s="51"/>
      <c r="L41" s="51"/>
      <c r="M41" s="51"/>
      <c r="N41" s="62" t="s">
        <v>108</v>
      </c>
      <c r="O41" s="57">
        <f>FDIST(O40,1,Q40)</f>
        <v>3.5990030258088906E-12</v>
      </c>
      <c r="P41" s="51"/>
      <c r="Q41" s="58"/>
      <c r="R41" s="53"/>
      <c r="S41" s="132" t="s">
        <v>230</v>
      </c>
      <c r="U41" s="90"/>
      <c r="V41" s="82"/>
    </row>
    <row r="42" spans="2:22" ht="13.5">
      <c r="B42" s="86"/>
      <c r="C42" s="91">
        <v>1.0809342294830779</v>
      </c>
      <c r="D42" s="90">
        <v>60.272700044010151</v>
      </c>
      <c r="E42" s="90">
        <v>1.2488381673944751</v>
      </c>
      <c r="F42" s="90">
        <v>71.834708360555567</v>
      </c>
      <c r="G42" s="90"/>
      <c r="H42" s="51"/>
      <c r="I42" s="51"/>
      <c r="J42" s="51"/>
      <c r="K42" s="51"/>
      <c r="L42" s="51"/>
      <c r="M42" s="51"/>
      <c r="N42" s="60" t="s">
        <v>112</v>
      </c>
      <c r="O42" s="52"/>
      <c r="P42" s="52"/>
      <c r="Q42" s="52"/>
      <c r="R42" s="53"/>
      <c r="S42" s="132" t="s">
        <v>231</v>
      </c>
      <c r="U42" s="90"/>
      <c r="V42" s="82"/>
    </row>
    <row r="43" spans="2:22" ht="13.5">
      <c r="B43" s="86"/>
      <c r="C43" s="91">
        <v>0.86952809460296265</v>
      </c>
      <c r="D43" s="90">
        <v>58.032997498437133</v>
      </c>
      <c r="E43" s="90">
        <v>0.95337260887097863</v>
      </c>
      <c r="F43" s="90">
        <v>63.691726821187288</v>
      </c>
      <c r="G43" s="90"/>
      <c r="H43" s="51"/>
      <c r="I43" s="51"/>
      <c r="J43" s="51"/>
      <c r="K43" s="51"/>
      <c r="L43" s="51"/>
      <c r="M43" s="51"/>
      <c r="N43" s="62" t="s">
        <v>113</v>
      </c>
      <c r="O43" s="57">
        <f>O6-P6-R14*(O4-P4)</f>
        <v>4.0946473743431362</v>
      </c>
      <c r="P43" s="51" t="s">
        <v>114</v>
      </c>
      <c r="Q43" s="58">
        <f>R10*(1/O2+1/P2+((O4-P4)^2)/(O7+P7))</f>
        <v>0.31092694764427842</v>
      </c>
      <c r="R43" s="53"/>
      <c r="S43" s="128" t="s">
        <v>232</v>
      </c>
      <c r="U43" s="90"/>
      <c r="V43" s="82"/>
    </row>
    <row r="44" spans="2:22" ht="13.5">
      <c r="B44" s="86"/>
      <c r="C44" s="91">
        <v>1.3931929112242301</v>
      </c>
      <c r="D44" s="90">
        <v>65.613034062777999</v>
      </c>
      <c r="E44" s="90">
        <v>1.194159044614491</v>
      </c>
      <c r="F44" s="90">
        <v>65.172603819097091</v>
      </c>
      <c r="G44" s="90"/>
      <c r="H44" s="51"/>
      <c r="I44" s="51"/>
      <c r="J44" s="51"/>
      <c r="K44" s="51"/>
      <c r="L44" s="51"/>
      <c r="M44" s="51"/>
      <c r="N44" s="51" t="s">
        <v>115</v>
      </c>
      <c r="O44" s="58">
        <f>O43/SQRT(Q43)</f>
        <v>7.3432332803224858</v>
      </c>
      <c r="P44" s="51" t="s">
        <v>116</v>
      </c>
      <c r="Q44" s="58">
        <f>O2+P2-4</f>
        <v>231</v>
      </c>
      <c r="R44" s="53"/>
      <c r="S44" s="130"/>
      <c r="U44" s="90"/>
      <c r="V44" s="82"/>
    </row>
    <row r="45" spans="2:22" ht="13.5">
      <c r="B45" s="86"/>
      <c r="C45" s="91">
        <v>1.1964638502089029</v>
      </c>
      <c r="D45" s="90">
        <v>61.321288927861836</v>
      </c>
      <c r="E45" s="90">
        <v>1.1123877659644039</v>
      </c>
      <c r="F45" s="90">
        <v>65.932375924911312</v>
      </c>
      <c r="G45" s="90"/>
      <c r="H45" s="51"/>
      <c r="I45" s="51"/>
      <c r="J45" s="51"/>
      <c r="K45" s="51"/>
      <c r="L45" s="51"/>
      <c r="M45" s="51"/>
      <c r="N45" s="62" t="s">
        <v>117</v>
      </c>
      <c r="O45" s="57">
        <f>TDIST(ABS(O44),Q44,1)</f>
        <v>1.77257029728967E-12</v>
      </c>
      <c r="P45" s="52" t="s">
        <v>118</v>
      </c>
      <c r="Q45" s="52"/>
      <c r="R45" s="53"/>
      <c r="S45" s="132" t="s">
        <v>233</v>
      </c>
      <c r="U45" s="90"/>
      <c r="V45" s="82"/>
    </row>
    <row r="46" spans="2:22" ht="13.5">
      <c r="B46" s="86"/>
      <c r="C46" s="91">
        <v>1.2897245276284159</v>
      </c>
      <c r="D46" s="90">
        <v>62.538488021570139</v>
      </c>
      <c r="E46" s="90">
        <v>1.0993591898650019</v>
      </c>
      <c r="F46" s="90">
        <v>64.918635535156781</v>
      </c>
      <c r="G46" s="90"/>
      <c r="H46" s="51"/>
      <c r="I46" s="51"/>
      <c r="J46" s="51"/>
      <c r="K46" s="51"/>
      <c r="L46" s="51"/>
      <c r="M46" s="51"/>
      <c r="N46" s="57" t="s">
        <v>119</v>
      </c>
      <c r="O46" s="63"/>
      <c r="P46" s="64"/>
      <c r="Q46" s="64"/>
      <c r="R46" s="136">
        <f>L35</f>
        <v>90</v>
      </c>
      <c r="S46" s="137" t="s">
        <v>237</v>
      </c>
      <c r="U46" s="90"/>
      <c r="V46" s="82"/>
    </row>
    <row r="47" spans="2:22" ht="13.5">
      <c r="B47" s="86"/>
      <c r="C47" s="91">
        <v>1.6617449047731421</v>
      </c>
      <c r="D47" s="90">
        <v>69.171506265426956</v>
      </c>
      <c r="E47" s="90">
        <v>1.2269387410048811</v>
      </c>
      <c r="F47" s="90">
        <v>66.804779429662574</v>
      </c>
      <c r="G47" s="90"/>
      <c r="H47" s="51"/>
      <c r="I47" s="51"/>
      <c r="J47" s="51"/>
      <c r="K47" s="51"/>
      <c r="L47" s="51"/>
      <c r="M47" s="51"/>
      <c r="N47" s="57" t="s">
        <v>128</v>
      </c>
      <c r="O47" s="63"/>
      <c r="P47" s="65">
        <f>TINV((100-R46)/100,Q44)*SQRT(Q43)</f>
        <v>0.92087702760157875</v>
      </c>
      <c r="Q47" s="52" t="s">
        <v>120</v>
      </c>
      <c r="R47" s="52"/>
      <c r="S47" s="137" t="s">
        <v>238</v>
      </c>
      <c r="U47" s="90"/>
      <c r="V47" s="82"/>
    </row>
    <row r="48" spans="2:22" ht="13.5">
      <c r="B48" s="86"/>
      <c r="C48" s="91">
        <v>1.1247547435549641</v>
      </c>
      <c r="D48" s="90">
        <v>66.621836193205979</v>
      </c>
      <c r="E48" s="90">
        <v>1.3436678335681791</v>
      </c>
      <c r="F48" s="90">
        <v>70.524181738253091</v>
      </c>
      <c r="G48" s="90"/>
      <c r="H48" s="51"/>
      <c r="I48" s="51"/>
      <c r="J48" s="51"/>
      <c r="K48" s="51"/>
      <c r="L48" s="51"/>
      <c r="M48" s="51"/>
      <c r="N48" s="57" t="s">
        <v>121</v>
      </c>
      <c r="O48" s="63"/>
      <c r="P48" s="65">
        <f>O43-TINV(2*(100-R46)/100,Q44)*SQRT(Q43)</f>
        <v>3.377994124755932</v>
      </c>
      <c r="Q48" s="52" t="s">
        <v>122</v>
      </c>
      <c r="R48" s="52"/>
      <c r="S48" s="137" t="s">
        <v>239</v>
      </c>
      <c r="U48" s="90"/>
      <c r="V48" s="82"/>
    </row>
    <row r="49" spans="2:22" ht="13.5">
      <c r="B49" s="86"/>
      <c r="C49" s="91">
        <v>1.0751617359564609</v>
      </c>
      <c r="D49" s="90">
        <v>63.069528988683089</v>
      </c>
      <c r="E49" s="90">
        <v>1.3200532634097979</v>
      </c>
      <c r="F49" s="90">
        <v>66.151991574523535</v>
      </c>
      <c r="G49" s="90"/>
      <c r="H49" s="51"/>
      <c r="I49" s="51"/>
      <c r="J49" s="51"/>
      <c r="K49" s="51"/>
      <c r="L49" s="51"/>
      <c r="M49" s="51"/>
      <c r="N49" s="51"/>
      <c r="O49" s="52"/>
      <c r="P49" s="52"/>
      <c r="Q49" s="52"/>
      <c r="R49" s="52"/>
      <c r="S49" s="52"/>
      <c r="U49" s="90"/>
      <c r="V49" s="82"/>
    </row>
    <row r="50" spans="2:22" ht="13.5">
      <c r="B50" s="86"/>
      <c r="C50" s="91">
        <v>1.0589248760228029</v>
      </c>
      <c r="D50" s="90">
        <v>64.228574127251989</v>
      </c>
      <c r="E50" s="90">
        <v>1.293560855254827</v>
      </c>
      <c r="F50" s="90">
        <v>69.148070508681442</v>
      </c>
      <c r="G50" s="90"/>
      <c r="H50" s="51"/>
      <c r="I50" s="51"/>
      <c r="J50" s="51"/>
      <c r="K50" s="51"/>
      <c r="L50" s="51"/>
      <c r="M50" s="51"/>
      <c r="N50" s="51"/>
      <c r="O50" s="52"/>
      <c r="P50" s="52"/>
      <c r="Q50" s="52"/>
      <c r="R50" s="52"/>
      <c r="S50" s="52"/>
      <c r="U50" s="90"/>
      <c r="V50" s="82"/>
    </row>
    <row r="51" spans="2:22" ht="13.5">
      <c r="B51" s="86"/>
      <c r="C51" s="91">
        <v>1.3418594669316679</v>
      </c>
      <c r="D51" s="90">
        <v>67.297255616003369</v>
      </c>
      <c r="E51" s="90">
        <v>1.517878987676232</v>
      </c>
      <c r="F51" s="90">
        <v>63.009503034148985</v>
      </c>
      <c r="G51" s="90"/>
      <c r="H51" s="51"/>
      <c r="I51" s="51"/>
      <c r="J51" s="51"/>
      <c r="K51" s="51"/>
      <c r="L51" s="51"/>
      <c r="M51" s="51"/>
      <c r="N51" s="51"/>
      <c r="O51" s="52"/>
      <c r="P51" s="52"/>
      <c r="Q51" s="52"/>
      <c r="R51" s="52"/>
      <c r="S51" s="52"/>
      <c r="U51" s="90"/>
      <c r="V51" s="82"/>
    </row>
    <row r="52" spans="2:22" ht="13.5">
      <c r="B52" s="86"/>
      <c r="C52" s="91">
        <v>1.4376292217508611</v>
      </c>
      <c r="D52" s="90">
        <v>68.879663669225266</v>
      </c>
      <c r="E52" s="90">
        <v>1.0882650009005881</v>
      </c>
      <c r="F52" s="90">
        <v>67.169450798085634</v>
      </c>
      <c r="G52" s="90"/>
      <c r="H52" s="51"/>
      <c r="I52" s="51"/>
      <c r="J52" s="51"/>
      <c r="K52" s="51"/>
      <c r="L52" s="51"/>
      <c r="M52" s="51"/>
      <c r="N52" s="51"/>
      <c r="O52" s="52"/>
      <c r="P52" s="52"/>
      <c r="Q52" s="52"/>
      <c r="R52" s="52"/>
      <c r="S52" s="52"/>
      <c r="U52" s="90"/>
      <c r="V52" s="82"/>
    </row>
    <row r="53" spans="2:22" ht="13.5">
      <c r="B53" s="86"/>
      <c r="C53" s="91">
        <v>1.1586494007824939</v>
      </c>
      <c r="D53" s="90">
        <v>67.959501024632431</v>
      </c>
      <c r="E53" s="90">
        <v>1.0041642043179511</v>
      </c>
      <c r="F53" s="90">
        <v>66.409497096781095</v>
      </c>
      <c r="G53" s="90"/>
      <c r="H53" s="51"/>
      <c r="I53" s="51"/>
      <c r="J53" s="51"/>
      <c r="K53" s="51"/>
      <c r="L53" s="51"/>
      <c r="M53" s="51"/>
      <c r="N53" s="51"/>
      <c r="O53" s="52"/>
      <c r="P53" s="52"/>
      <c r="Q53" s="52"/>
      <c r="R53" s="52"/>
      <c r="S53" s="52"/>
      <c r="U53" s="90"/>
      <c r="V53" s="82"/>
    </row>
    <row r="54" spans="2:22" ht="13.5">
      <c r="B54" s="86"/>
      <c r="C54" s="91">
        <v>1.293621652277025</v>
      </c>
      <c r="D54" s="90">
        <v>64.162351335901661</v>
      </c>
      <c r="E54" s="90">
        <v>1.1412961688063961</v>
      </c>
      <c r="F54" s="90">
        <v>68.702522513143933</v>
      </c>
      <c r="G54" s="90"/>
      <c r="H54" s="51"/>
      <c r="I54" s="51"/>
      <c r="J54" s="51"/>
      <c r="K54" s="51"/>
      <c r="L54" s="51"/>
      <c r="M54" s="51"/>
      <c r="N54" s="51"/>
      <c r="O54" s="52"/>
      <c r="P54" s="52"/>
      <c r="Q54" s="52"/>
      <c r="R54" s="52"/>
      <c r="S54" s="52"/>
      <c r="U54" s="90"/>
      <c r="V54" s="82"/>
    </row>
    <row r="55" spans="2:22" ht="13.5">
      <c r="B55" s="86"/>
      <c r="C55" s="91">
        <v>0.90914911600207016</v>
      </c>
      <c r="D55" s="90">
        <v>67.496937476463643</v>
      </c>
      <c r="E55" s="90">
        <v>1.1192220062130509</v>
      </c>
      <c r="F55" s="90">
        <v>67.793379906256419</v>
      </c>
      <c r="G55" s="90"/>
      <c r="H55" s="51"/>
      <c r="I55" s="51"/>
      <c r="J55" s="51"/>
      <c r="K55" s="51"/>
      <c r="L55" s="51"/>
      <c r="M55" s="51"/>
      <c r="N55" s="51"/>
      <c r="O55" s="52"/>
      <c r="P55" s="52"/>
      <c r="Q55" s="52"/>
      <c r="R55" s="52"/>
      <c r="S55" s="52"/>
      <c r="U55" s="90"/>
      <c r="V55" s="82"/>
    </row>
    <row r="56" spans="2:22" ht="13.5">
      <c r="B56" s="86"/>
      <c r="C56" s="91">
        <v>0.91470263218896608</v>
      </c>
      <c r="D56" s="90">
        <v>65.472917233835361</v>
      </c>
      <c r="E56" s="90">
        <v>1.382002778083292</v>
      </c>
      <c r="F56" s="90">
        <v>79.738419651734844</v>
      </c>
      <c r="G56" s="90"/>
      <c r="H56" s="51"/>
      <c r="I56" s="51"/>
      <c r="J56" s="51"/>
      <c r="K56" s="51"/>
      <c r="L56" s="51"/>
      <c r="M56" s="51"/>
      <c r="N56" s="51"/>
      <c r="O56" s="52"/>
      <c r="P56" s="52"/>
      <c r="Q56" s="52"/>
      <c r="R56" s="52"/>
      <c r="S56" s="52"/>
      <c r="U56" s="90"/>
      <c r="V56" s="82"/>
    </row>
    <row r="57" spans="2:22" ht="13.5">
      <c r="B57" s="86"/>
      <c r="C57" s="91">
        <v>1.1351089300319961</v>
      </c>
      <c r="D57" s="90">
        <v>66.946769959731597</v>
      </c>
      <c r="E57" s="90">
        <v>1.3400841669676189</v>
      </c>
      <c r="F57" s="90">
        <v>67.381807652389085</v>
      </c>
      <c r="G57" s="90"/>
      <c r="H57" s="51"/>
      <c r="I57" s="51"/>
      <c r="J57" s="51"/>
      <c r="K57" s="51"/>
      <c r="L57" s="51"/>
      <c r="M57" s="51"/>
      <c r="N57" s="51"/>
      <c r="O57" s="52"/>
      <c r="P57" s="52"/>
      <c r="Q57" s="52"/>
      <c r="R57" s="52"/>
      <c r="S57" s="52"/>
      <c r="U57" s="90"/>
      <c r="V57" s="82"/>
    </row>
    <row r="58" spans="2:22" ht="13.5">
      <c r="B58" s="86"/>
      <c r="C58" s="91">
        <v>1.015228373295384</v>
      </c>
      <c r="D58" s="90">
        <v>68.660014000391371</v>
      </c>
      <c r="E58" s="90">
        <v>1.2072487232040441</v>
      </c>
      <c r="F58" s="90">
        <v>69.053736839742669</v>
      </c>
      <c r="G58" s="90"/>
      <c r="N58" s="51"/>
      <c r="O58" s="52"/>
      <c r="P58" s="52"/>
      <c r="Q58" s="52"/>
      <c r="R58" s="52"/>
      <c r="S58" s="52"/>
      <c r="U58" s="90"/>
      <c r="V58" s="82"/>
    </row>
    <row r="59" spans="2:22" ht="13.5">
      <c r="B59" s="86"/>
      <c r="C59" s="91">
        <v>1.221770679921294</v>
      </c>
      <c r="D59" s="90">
        <v>65.801693897396078</v>
      </c>
      <c r="E59" s="90">
        <v>1.235224778266498</v>
      </c>
      <c r="F59" s="90">
        <v>68.5411038028478</v>
      </c>
      <c r="G59" s="90"/>
      <c r="N59" s="51"/>
      <c r="O59" s="52"/>
      <c r="P59" s="52"/>
      <c r="Q59" s="52"/>
      <c r="R59" s="52"/>
      <c r="S59" s="52"/>
      <c r="U59" s="90"/>
      <c r="V59" s="82"/>
    </row>
    <row r="60" spans="2:22" ht="13.5">
      <c r="B60" s="86"/>
      <c r="C60" s="91">
        <v>1.172805061942505</v>
      </c>
      <c r="D60" s="90">
        <v>66.716928822789583</v>
      </c>
      <c r="E60" s="90">
        <v>1.275887036279584</v>
      </c>
      <c r="F60" s="90">
        <v>69.901165735159253</v>
      </c>
      <c r="G60" s="90"/>
      <c r="N60" s="51"/>
      <c r="O60" s="52"/>
      <c r="P60" s="52"/>
      <c r="Q60" s="52"/>
      <c r="R60" s="52"/>
      <c r="S60" s="52"/>
      <c r="U60" s="90"/>
      <c r="V60" s="82"/>
    </row>
    <row r="61" spans="2:22" ht="13.5">
      <c r="B61" s="86"/>
      <c r="C61" s="91">
        <v>1.164962539583851</v>
      </c>
      <c r="D61" s="90">
        <v>66.952717578988768</v>
      </c>
      <c r="E61" s="90">
        <v>1.4322809858144381</v>
      </c>
      <c r="F61" s="90">
        <v>73.822910077155356</v>
      </c>
      <c r="G61" s="90"/>
      <c r="N61" s="51"/>
      <c r="O61" s="52"/>
      <c r="P61" s="52"/>
      <c r="Q61" s="52"/>
      <c r="R61" s="52"/>
      <c r="S61" s="52"/>
      <c r="U61" s="90"/>
      <c r="V61" s="82"/>
    </row>
    <row r="62" spans="2:22" ht="13.5">
      <c r="B62" s="86"/>
      <c r="C62" s="91">
        <v>1.2590728358134391</v>
      </c>
      <c r="D62" s="90">
        <v>64.887568876080721</v>
      </c>
      <c r="E62" s="90">
        <v>1.1169715037543679</v>
      </c>
      <c r="F62" s="90">
        <v>68.070451831575269</v>
      </c>
      <c r="G62" s="90"/>
      <c r="N62" s="51"/>
      <c r="O62" s="52"/>
      <c r="P62" s="52"/>
      <c r="Q62" s="52"/>
      <c r="R62" s="52"/>
      <c r="S62" s="52"/>
      <c r="U62" s="90"/>
      <c r="V62" s="82"/>
    </row>
    <row r="63" spans="2:22" ht="13.5">
      <c r="B63" s="86"/>
      <c r="C63" s="91">
        <v>1.0842315280287651</v>
      </c>
      <c r="D63" s="90">
        <v>65.046484345328921</v>
      </c>
      <c r="E63" s="90">
        <v>1.176882456288918</v>
      </c>
      <c r="F63" s="90">
        <v>68.744426752700065</v>
      </c>
      <c r="G63" s="90"/>
      <c r="N63" s="51"/>
      <c r="O63" s="52"/>
      <c r="P63" s="52"/>
      <c r="Q63" s="52"/>
      <c r="R63" s="52"/>
      <c r="S63" s="52"/>
      <c r="U63" s="90"/>
      <c r="V63" s="82"/>
    </row>
    <row r="64" spans="2:22" ht="13.5">
      <c r="B64" s="86"/>
      <c r="C64" s="91">
        <v>0.91110017944513966</v>
      </c>
      <c r="D64" s="90">
        <v>68.074413185859925</v>
      </c>
      <c r="E64" s="90">
        <v>1.0363762992058729</v>
      </c>
      <c r="F64" s="90">
        <v>69.629853707507323</v>
      </c>
      <c r="G64" s="90"/>
      <c r="N64" s="51"/>
      <c r="O64" s="52"/>
      <c r="P64" s="52"/>
      <c r="Q64" s="52"/>
      <c r="R64" s="52"/>
      <c r="S64" s="52"/>
      <c r="U64" s="90"/>
      <c r="V64" s="82"/>
    </row>
    <row r="65" spans="2:22" ht="13.5">
      <c r="B65" s="86"/>
      <c r="C65" s="91">
        <v>1.3765268502390959</v>
      </c>
      <c r="D65" s="90">
        <v>69.897359107073598</v>
      </c>
      <c r="E65" s="90">
        <v>1.276132668223019</v>
      </c>
      <c r="F65" s="90">
        <v>73.852203517307942</v>
      </c>
      <c r="G65" s="90"/>
      <c r="N65" s="51"/>
      <c r="O65" s="52"/>
      <c r="P65" s="52"/>
      <c r="Q65" s="52"/>
      <c r="R65" s="52"/>
      <c r="S65" s="52"/>
      <c r="U65" s="90"/>
      <c r="V65" s="82"/>
    </row>
    <row r="66" spans="2:22" ht="13.5">
      <c r="B66" s="86"/>
      <c r="C66" s="91">
        <v>0.79296757932793649</v>
      </c>
      <c r="D66" s="90">
        <v>70.795790664883313</v>
      </c>
      <c r="E66" s="90">
        <v>1.2278288823996391</v>
      </c>
      <c r="F66" s="90">
        <v>73.539838347443705</v>
      </c>
      <c r="G66" s="90"/>
      <c r="N66" s="51"/>
      <c r="O66" s="52"/>
      <c r="P66" s="52"/>
      <c r="Q66" s="52"/>
      <c r="R66" s="52"/>
      <c r="S66" s="52"/>
      <c r="U66" s="90"/>
      <c r="V66" s="82"/>
    </row>
    <row r="67" spans="2:22" ht="13.5">
      <c r="B67" s="86"/>
      <c r="C67" s="91">
        <v>0.78169346849623633</v>
      </c>
      <c r="D67" s="90">
        <v>70.169856577879102</v>
      </c>
      <c r="E67" s="90">
        <v>1.2156672890938409</v>
      </c>
      <c r="F67" s="90">
        <v>70.853937721499847</v>
      </c>
      <c r="G67" s="90"/>
      <c r="N67" s="51"/>
      <c r="O67" s="52"/>
      <c r="P67" s="52"/>
      <c r="Q67" s="52"/>
      <c r="R67" s="52"/>
      <c r="S67" s="52"/>
      <c r="U67" s="90"/>
      <c r="V67" s="82"/>
    </row>
    <row r="68" spans="2:22" ht="13.5">
      <c r="B68" s="86"/>
      <c r="C68" s="91">
        <v>0.89331905939629463</v>
      </c>
      <c r="D68" s="90">
        <v>71.010501322654008</v>
      </c>
      <c r="E68" s="90">
        <v>1.0897422987341989</v>
      </c>
      <c r="F68" s="90">
        <v>65.477151109842978</v>
      </c>
      <c r="G68" s="90"/>
      <c r="N68" s="51"/>
      <c r="O68" s="52"/>
      <c r="P68" s="52"/>
      <c r="Q68" s="52"/>
      <c r="R68" s="52"/>
      <c r="S68" s="52"/>
      <c r="U68" s="90"/>
      <c r="V68" s="82"/>
    </row>
    <row r="69" spans="2:22" ht="13.5">
      <c r="B69" s="86"/>
      <c r="C69" s="91">
        <v>0.91784048801026541</v>
      </c>
      <c r="D69" s="90">
        <v>72.159216502573969</v>
      </c>
      <c r="E69" s="90">
        <v>1.2249442971245961</v>
      </c>
      <c r="F69" s="90">
        <v>68.821643983201767</v>
      </c>
      <c r="G69" s="90"/>
      <c r="N69" s="51"/>
      <c r="O69" s="52"/>
      <c r="P69" s="52"/>
      <c r="Q69" s="52"/>
      <c r="R69" s="52"/>
      <c r="S69" s="52"/>
      <c r="U69" s="90"/>
      <c r="V69" s="82"/>
    </row>
    <row r="70" spans="2:22" ht="13.5">
      <c r="B70" s="86"/>
      <c r="C70" s="91">
        <v>1.082829573932478</v>
      </c>
      <c r="D70" s="90">
        <v>76.992015467709294</v>
      </c>
      <c r="E70" s="90">
        <v>1.153011548034695</v>
      </c>
      <c r="F70" s="90">
        <v>65.620693931259268</v>
      </c>
      <c r="G70" s="90"/>
      <c r="N70" s="51"/>
      <c r="O70" s="52"/>
      <c r="P70" s="52"/>
      <c r="Q70" s="52"/>
      <c r="R70" s="52"/>
      <c r="S70" s="52"/>
      <c r="U70" s="90"/>
      <c r="V70" s="82"/>
    </row>
    <row r="71" spans="2:22" ht="13.5">
      <c r="B71" s="86"/>
      <c r="C71" s="91">
        <v>0.77000513821635819</v>
      </c>
      <c r="D71" s="90">
        <v>71.955953433802748</v>
      </c>
      <c r="E71" s="90">
        <v>1.0355681863586079</v>
      </c>
      <c r="F71" s="90">
        <v>65.358900621317446</v>
      </c>
      <c r="G71" s="90"/>
      <c r="N71" s="51"/>
      <c r="O71" s="52"/>
      <c r="P71" s="52"/>
      <c r="Q71" s="52"/>
      <c r="R71" s="52"/>
      <c r="S71" s="52"/>
      <c r="U71" s="90"/>
      <c r="V71" s="82"/>
    </row>
    <row r="72" spans="2:22" ht="13.5">
      <c r="B72" s="86"/>
      <c r="C72" s="91">
        <v>1.0008555377048449</v>
      </c>
      <c r="D72" s="90">
        <v>72.686191509979125</v>
      </c>
      <c r="E72" s="90">
        <v>1.1530110193452869</v>
      </c>
      <c r="F72" s="90">
        <v>68.637799643249508</v>
      </c>
      <c r="G72" s="90"/>
      <c r="N72" s="51"/>
      <c r="O72" s="52"/>
      <c r="P72" s="52"/>
      <c r="Q72" s="52"/>
      <c r="R72" s="52"/>
      <c r="S72" s="52"/>
      <c r="U72" s="90"/>
      <c r="V72" s="82"/>
    </row>
    <row r="73" spans="2:22" ht="13.5">
      <c r="B73" s="86"/>
      <c r="C73" s="91">
        <v>1.0008829528608421</v>
      </c>
      <c r="D73" s="90">
        <v>75.33497715286704</v>
      </c>
      <c r="E73" s="90">
        <v>1.304477244334874</v>
      </c>
      <c r="F73" s="90">
        <v>68.543579220066491</v>
      </c>
      <c r="G73" s="90"/>
      <c r="N73" s="51"/>
      <c r="O73" s="52"/>
      <c r="P73" s="52"/>
      <c r="Q73" s="52"/>
      <c r="R73" s="52"/>
      <c r="S73" s="52"/>
      <c r="U73" s="90"/>
      <c r="V73" s="82"/>
    </row>
    <row r="74" spans="2:22" ht="13.5">
      <c r="B74" s="86"/>
      <c r="C74" s="91">
        <v>0.84334359351435217</v>
      </c>
      <c r="D74" s="90">
        <v>68.757091267557684</v>
      </c>
      <c r="E74" s="90">
        <v>1.289063697502151</v>
      </c>
      <c r="F74" s="90">
        <v>65.10302015355785</v>
      </c>
      <c r="G74" s="90"/>
      <c r="N74" s="51"/>
      <c r="O74" s="52"/>
      <c r="P74" s="52"/>
      <c r="Q74" s="52"/>
      <c r="R74" s="52"/>
      <c r="S74" s="52"/>
      <c r="U74" s="90"/>
      <c r="V74" s="82"/>
    </row>
    <row r="75" spans="2:22" ht="13.5">
      <c r="B75" s="86"/>
      <c r="C75" s="91">
        <v>1.002931977568758</v>
      </c>
      <c r="D75" s="90">
        <v>72.22216027196329</v>
      </c>
      <c r="E75" s="90">
        <v>1.218510525775546</v>
      </c>
      <c r="F75" s="90">
        <v>66.707892811308895</v>
      </c>
      <c r="G75" s="90"/>
      <c r="N75" s="51"/>
      <c r="O75" s="52"/>
      <c r="P75" s="52"/>
      <c r="Q75" s="52"/>
      <c r="R75" s="52"/>
      <c r="S75" s="52"/>
      <c r="U75" s="90"/>
      <c r="V75" s="82"/>
    </row>
    <row r="76" spans="2:22" ht="13.5">
      <c r="B76" s="86"/>
      <c r="C76" s="91">
        <v>1.137763978283771</v>
      </c>
      <c r="D76" s="90">
        <v>73.835577913892351</v>
      </c>
      <c r="E76" s="90">
        <v>0.95581917132542082</v>
      </c>
      <c r="F76" s="90">
        <v>62.002257680507242</v>
      </c>
      <c r="G76" s="90"/>
      <c r="N76" s="51"/>
      <c r="O76" s="52"/>
      <c r="P76" s="52"/>
      <c r="Q76" s="52"/>
      <c r="R76" s="52"/>
      <c r="S76" s="52"/>
      <c r="U76" s="90"/>
      <c r="V76" s="82"/>
    </row>
    <row r="77" spans="2:22" ht="13.5">
      <c r="B77" s="86"/>
      <c r="C77" s="91">
        <v>0.8682270593130812</v>
      </c>
      <c r="D77" s="90">
        <v>69.478534047044761</v>
      </c>
      <c r="E77" s="90">
        <v>1.1353072365741681</v>
      </c>
      <c r="F77" s="90">
        <v>68.583297019491468</v>
      </c>
      <c r="G77" s="90"/>
      <c r="N77" s="51"/>
      <c r="O77" s="52"/>
      <c r="P77" s="52"/>
      <c r="Q77" s="52"/>
      <c r="R77" s="52"/>
      <c r="S77" s="52"/>
      <c r="U77" s="90"/>
      <c r="V77" s="82"/>
    </row>
    <row r="78" spans="2:22" ht="13.5">
      <c r="B78" s="86"/>
      <c r="C78" s="91">
        <v>0.93890221070406432</v>
      </c>
      <c r="D78" s="90">
        <v>66.342433518302599</v>
      </c>
      <c r="E78" s="90">
        <v>1.0942253698008471</v>
      </c>
      <c r="F78" s="90">
        <v>65.675439591222045</v>
      </c>
      <c r="G78" s="90"/>
      <c r="N78" s="51"/>
      <c r="O78" s="52"/>
      <c r="P78" s="52"/>
      <c r="Q78" s="52"/>
      <c r="R78" s="52"/>
      <c r="S78" s="52"/>
      <c r="U78" s="90"/>
      <c r="V78" s="82"/>
    </row>
    <row r="79" spans="2:22" ht="13.5">
      <c r="B79" s="86"/>
      <c r="C79" s="91">
        <v>1.385156229861864</v>
      </c>
      <c r="D79" s="90">
        <v>76.15470033184657</v>
      </c>
      <c r="E79" s="90">
        <v>1.381194810744319</v>
      </c>
      <c r="F79" s="90">
        <v>68.625717207043152</v>
      </c>
      <c r="G79" s="90"/>
      <c r="N79" s="51"/>
      <c r="O79" s="52"/>
      <c r="P79" s="52"/>
      <c r="Q79" s="52"/>
      <c r="R79" s="52"/>
      <c r="S79" s="52"/>
      <c r="U79" s="90"/>
      <c r="V79" s="82"/>
    </row>
    <row r="80" spans="2:22" ht="13.5">
      <c r="B80" s="86"/>
      <c r="C80" s="91">
        <v>0.87268422465626194</v>
      </c>
      <c r="D80" s="90">
        <v>72.080884507946053</v>
      </c>
      <c r="E80" s="90">
        <v>1.3695808352879359</v>
      </c>
      <c r="F80" s="90">
        <v>72.026153855010804</v>
      </c>
      <c r="G80" s="90"/>
      <c r="N80" s="51"/>
      <c r="O80" s="52"/>
      <c r="P80" s="52"/>
      <c r="Q80" s="52"/>
      <c r="R80" s="52"/>
      <c r="S80" s="52"/>
      <c r="U80" s="90"/>
      <c r="V80" s="82"/>
    </row>
    <row r="81" spans="2:22" ht="13.5">
      <c r="B81" s="86"/>
      <c r="C81" s="90">
        <v>0.90752892594126378</v>
      </c>
      <c r="D81" s="90">
        <v>68.929888090836727</v>
      </c>
      <c r="E81" s="90">
        <v>1.2940045076533331</v>
      </c>
      <c r="F81" s="90">
        <v>67.106917495037905</v>
      </c>
      <c r="G81" s="90"/>
      <c r="N81" s="51"/>
      <c r="O81" s="52"/>
      <c r="P81" s="52"/>
      <c r="Q81" s="52"/>
      <c r="R81" s="52"/>
      <c r="S81" s="52"/>
      <c r="U81" s="90"/>
      <c r="V81" s="82"/>
    </row>
    <row r="82" spans="2:22" ht="13.5">
      <c r="B82" s="86"/>
      <c r="C82" s="90">
        <v>0.63677530566640994</v>
      </c>
      <c r="D82" s="90">
        <v>64.052614497132382</v>
      </c>
      <c r="E82" s="90">
        <v>1.1651817272035709</v>
      </c>
      <c r="F82" s="90">
        <v>66.583060446884076</v>
      </c>
      <c r="G82" s="90"/>
      <c r="N82" s="51"/>
      <c r="O82" s="52"/>
      <c r="P82" s="52"/>
      <c r="Q82" s="52"/>
      <c r="R82" s="52"/>
      <c r="S82" s="52"/>
      <c r="U82" s="90"/>
      <c r="V82" s="82"/>
    </row>
    <row r="83" spans="2:22" ht="13.5">
      <c r="B83" s="86"/>
      <c r="C83" s="90">
        <v>1.2198162456031321</v>
      </c>
      <c r="D83" s="90">
        <v>73.323114174245191</v>
      </c>
      <c r="E83" s="90">
        <v>1.250446029491503</v>
      </c>
      <c r="F83" s="90">
        <v>64.71420376528215</v>
      </c>
      <c r="G83" s="90"/>
      <c r="N83" s="51"/>
      <c r="O83" s="52"/>
      <c r="P83" s="52"/>
      <c r="Q83" s="52"/>
      <c r="R83" s="52"/>
      <c r="S83" s="52"/>
      <c r="U83" s="90"/>
      <c r="V83" s="82"/>
    </row>
    <row r="84" spans="2:22" ht="13.5">
      <c r="B84" s="86"/>
      <c r="C84" s="90">
        <v>1.0703957875909009</v>
      </c>
      <c r="D84" s="90">
        <v>77.079542590709963</v>
      </c>
      <c r="E84" s="90">
        <v>1.500129614697264</v>
      </c>
      <c r="F84" s="90">
        <v>75.23947802557835</v>
      </c>
      <c r="G84" s="90"/>
      <c r="N84" s="51"/>
      <c r="O84" s="52"/>
      <c r="P84" s="52"/>
      <c r="Q84" s="52"/>
      <c r="R84" s="52"/>
      <c r="S84" s="52"/>
      <c r="U84" s="90"/>
      <c r="V84" s="82"/>
    </row>
    <row r="85" spans="2:22" ht="13.5">
      <c r="B85" s="86"/>
      <c r="C85" s="90">
        <v>1.192341098153141</v>
      </c>
      <c r="D85" s="90">
        <v>79.123600642333685</v>
      </c>
      <c r="E85" s="90">
        <v>1.5965526103926471</v>
      </c>
      <c r="F85" s="90">
        <v>67.611512561000225</v>
      </c>
      <c r="G85" s="90"/>
      <c r="N85" s="51"/>
      <c r="O85" s="52"/>
      <c r="P85" s="52"/>
      <c r="Q85" s="52"/>
      <c r="R85" s="52"/>
      <c r="S85" s="52"/>
      <c r="U85" s="90"/>
      <c r="V85" s="82"/>
    </row>
    <row r="86" spans="2:22" ht="13.5">
      <c r="B86" s="86"/>
      <c r="C86" s="90">
        <v>1.6649727528876781</v>
      </c>
      <c r="D86" s="90">
        <v>71.006901810969978</v>
      </c>
      <c r="E86" s="90">
        <v>1.098106025886064</v>
      </c>
      <c r="F86" s="90">
        <v>66.938212157889893</v>
      </c>
      <c r="G86" s="90"/>
      <c r="N86" s="51"/>
      <c r="O86" s="52"/>
      <c r="P86" s="52"/>
      <c r="Q86" s="52"/>
      <c r="R86" s="52"/>
      <c r="S86" s="52"/>
      <c r="U86" s="90"/>
      <c r="V86" s="82"/>
    </row>
    <row r="87" spans="2:22" ht="13.5">
      <c r="B87" s="86"/>
      <c r="C87" s="90">
        <v>0.93936927781257051</v>
      </c>
      <c r="D87" s="90">
        <v>66.331962848537231</v>
      </c>
      <c r="E87" s="90">
        <v>1.238768069803595</v>
      </c>
      <c r="F87" s="90">
        <v>71.257925419318241</v>
      </c>
      <c r="G87" s="90"/>
      <c r="N87" s="51"/>
      <c r="O87" s="52"/>
      <c r="P87" s="52"/>
      <c r="Q87" s="52"/>
      <c r="R87" s="52"/>
      <c r="S87" s="52"/>
      <c r="U87" s="90"/>
      <c r="V87" s="82"/>
    </row>
    <row r="88" spans="2:22" ht="13.5">
      <c r="B88" s="86"/>
      <c r="C88" s="90">
        <v>0.87549987951346231</v>
      </c>
      <c r="D88" s="90">
        <v>66.606210462850086</v>
      </c>
      <c r="E88" s="90">
        <v>1.175853319547804</v>
      </c>
      <c r="F88" s="90">
        <v>67.892389607622832</v>
      </c>
      <c r="G88" s="90"/>
      <c r="N88" s="51"/>
      <c r="O88" s="52"/>
      <c r="P88" s="52"/>
      <c r="Q88" s="52"/>
      <c r="R88" s="52"/>
      <c r="S88" s="52"/>
      <c r="U88" s="90"/>
      <c r="V88" s="82"/>
    </row>
    <row r="89" spans="2:22" ht="13.5">
      <c r="B89" s="86"/>
      <c r="C89" s="90">
        <v>1.214100235756236</v>
      </c>
      <c r="D89" s="90">
        <v>71.310954959570424</v>
      </c>
      <c r="E89" s="90">
        <v>1.3556233441303509</v>
      </c>
      <c r="F89" s="90">
        <v>68.145972560498848</v>
      </c>
      <c r="G89" s="90"/>
      <c r="N89" s="51"/>
      <c r="O89" s="52"/>
      <c r="P89" s="52"/>
      <c r="Q89" s="52"/>
      <c r="R89" s="52"/>
      <c r="S89" s="52"/>
      <c r="U89" s="90"/>
      <c r="V89" s="82"/>
    </row>
    <row r="90" spans="2:22" ht="13.5">
      <c r="B90" s="86"/>
      <c r="C90" s="90">
        <v>1.62043374945342</v>
      </c>
      <c r="D90" s="90">
        <v>72.80022805749546</v>
      </c>
      <c r="E90" s="90">
        <v>1.4082482506736811</v>
      </c>
      <c r="F90" s="90">
        <v>71.423548765510958</v>
      </c>
      <c r="G90" s="90"/>
      <c r="N90" s="51"/>
      <c r="O90" s="52"/>
      <c r="P90" s="52"/>
      <c r="Q90" s="52"/>
      <c r="R90" s="52"/>
      <c r="S90" s="52"/>
      <c r="U90" s="90"/>
      <c r="V90" s="82"/>
    </row>
    <row r="91" spans="2:22" ht="13.5">
      <c r="B91" s="86"/>
      <c r="C91" s="92"/>
      <c r="D91" s="92"/>
      <c r="E91" s="90">
        <v>0.98259445978703353</v>
      </c>
      <c r="F91" s="90">
        <v>64.371590327351228</v>
      </c>
      <c r="G91" s="90"/>
      <c r="N91" s="51"/>
      <c r="O91" s="52"/>
      <c r="P91" s="52"/>
      <c r="Q91" s="52"/>
      <c r="R91" s="52"/>
      <c r="S91" s="52"/>
      <c r="U91" s="90"/>
      <c r="V91" s="82"/>
    </row>
    <row r="92" spans="2:22" ht="13.5">
      <c r="B92" s="86"/>
      <c r="C92" s="90">
        <v>1.7825492843439981</v>
      </c>
      <c r="D92" s="90">
        <v>80.868346551460817</v>
      </c>
      <c r="E92" s="90">
        <v>1.509395930304845</v>
      </c>
      <c r="F92" s="90">
        <v>66.703993245902225</v>
      </c>
      <c r="G92" s="90"/>
      <c r="N92" s="51"/>
      <c r="O92" s="52"/>
      <c r="P92" s="52"/>
      <c r="Q92" s="52"/>
      <c r="R92" s="52"/>
      <c r="S92" s="52"/>
      <c r="U92" s="90"/>
      <c r="V92" s="82"/>
    </row>
    <row r="93" spans="2:22" ht="13.5">
      <c r="B93" s="86"/>
      <c r="C93" s="90">
        <v>1.5418281818412809</v>
      </c>
      <c r="D93" s="90">
        <v>75.25723407253092</v>
      </c>
      <c r="E93" s="90">
        <v>1.571580887120567</v>
      </c>
      <c r="F93" s="90">
        <v>76.764350546788066</v>
      </c>
      <c r="G93" s="90"/>
      <c r="N93" s="51"/>
      <c r="O93" s="52"/>
      <c r="P93" s="52"/>
      <c r="Q93" s="52"/>
      <c r="R93" s="52"/>
      <c r="S93" s="52"/>
      <c r="U93" s="90"/>
      <c r="V93" s="82"/>
    </row>
    <row r="94" spans="2:22" ht="13.5">
      <c r="B94" s="86"/>
      <c r="C94" s="90">
        <v>1.14949127642205</v>
      </c>
      <c r="D94" s="90">
        <v>70.248386511613404</v>
      </c>
      <c r="E94" s="90">
        <v>1.149908295885139</v>
      </c>
      <c r="F94" s="90">
        <v>64.049602460993299</v>
      </c>
      <c r="G94" s="90"/>
      <c r="N94" s="51"/>
      <c r="O94" s="52"/>
      <c r="P94" s="52"/>
      <c r="Q94" s="52"/>
      <c r="R94" s="52"/>
      <c r="S94" s="52"/>
      <c r="U94" s="90"/>
      <c r="V94" s="82"/>
    </row>
    <row r="95" spans="2:22" ht="13.5">
      <c r="B95" s="86"/>
      <c r="C95" s="90">
        <v>0.95755323898947176</v>
      </c>
      <c r="D95" s="90">
        <v>71.051000046714833</v>
      </c>
      <c r="E95" s="90">
        <v>1.1296418797645511</v>
      </c>
      <c r="F95" s="90">
        <v>62.872827901391503</v>
      </c>
      <c r="G95" s="90"/>
      <c r="N95" s="51"/>
      <c r="O95" s="52"/>
      <c r="P95" s="52"/>
      <c r="Q95" s="52"/>
      <c r="R95" s="52"/>
      <c r="S95" s="52"/>
      <c r="U95" s="90"/>
      <c r="V95" s="82"/>
    </row>
    <row r="96" spans="2:22" ht="13.5">
      <c r="B96" s="86"/>
      <c r="C96" s="90">
        <v>1.950909861145306</v>
      </c>
      <c r="D96" s="90">
        <v>80.319076340922422</v>
      </c>
      <c r="E96" s="90">
        <v>1.3741115943749489</v>
      </c>
      <c r="F96" s="90">
        <v>69.645679353926525</v>
      </c>
      <c r="G96" s="90"/>
      <c r="N96" s="51"/>
      <c r="O96" s="52"/>
      <c r="P96" s="52"/>
      <c r="Q96" s="52"/>
      <c r="R96" s="52"/>
      <c r="S96" s="52"/>
      <c r="U96" s="90"/>
      <c r="V96" s="82"/>
    </row>
    <row r="97" spans="2:22" ht="13.5">
      <c r="B97" s="86"/>
      <c r="C97" s="90">
        <v>1.4940345445717049</v>
      </c>
      <c r="D97" s="90">
        <v>72.189227221701415</v>
      </c>
      <c r="E97" s="90">
        <v>1.441909579743512</v>
      </c>
      <c r="F97" s="90">
        <v>67.831686251432657</v>
      </c>
      <c r="G97" s="90"/>
      <c r="N97" s="51"/>
      <c r="O97" s="52"/>
      <c r="P97" s="52"/>
      <c r="Q97" s="52"/>
      <c r="R97" s="52"/>
      <c r="S97" s="52"/>
      <c r="U97" s="90"/>
      <c r="V97" s="82"/>
    </row>
    <row r="98" spans="2:22" ht="13.5">
      <c r="B98" s="86"/>
      <c r="C98" s="90">
        <v>1.192626929210082</v>
      </c>
      <c r="D98" s="90">
        <v>74.427920765300414</v>
      </c>
      <c r="E98" s="90">
        <v>1.504812471894786</v>
      </c>
      <c r="F98" s="90">
        <v>74.334321373591536</v>
      </c>
      <c r="G98" s="90"/>
      <c r="N98" s="51"/>
      <c r="O98" s="52"/>
      <c r="P98" s="52"/>
      <c r="Q98" s="52"/>
      <c r="R98" s="52"/>
      <c r="S98" s="52"/>
      <c r="U98" s="90"/>
      <c r="V98" s="82"/>
    </row>
    <row r="99" spans="2:22" ht="13.5">
      <c r="B99" s="86"/>
      <c r="C99" s="90">
        <v>1.231400757731453</v>
      </c>
      <c r="D99" s="90">
        <v>72.114270669438255</v>
      </c>
      <c r="E99" s="90">
        <v>1.5363580358557269</v>
      </c>
      <c r="F99" s="90">
        <v>69.365920328304014</v>
      </c>
      <c r="G99" s="90"/>
      <c r="N99" s="51"/>
      <c r="O99" s="52"/>
      <c r="P99" s="52"/>
      <c r="Q99" s="52"/>
      <c r="R99" s="52"/>
      <c r="S99" s="52"/>
      <c r="U99" s="90"/>
      <c r="V99" s="82"/>
    </row>
    <row r="100" spans="2:22" ht="13.5">
      <c r="B100" s="86"/>
      <c r="C100" s="90">
        <v>1.983586199833268</v>
      </c>
      <c r="D100" s="90">
        <v>78.308145459528717</v>
      </c>
      <c r="E100" s="90">
        <v>1.500327780168123</v>
      </c>
      <c r="F100" s="90">
        <v>73.374459148036365</v>
      </c>
      <c r="G100" s="90"/>
      <c r="N100" s="51"/>
      <c r="O100" s="52"/>
      <c r="P100" s="52"/>
      <c r="Q100" s="52"/>
      <c r="R100" s="52"/>
      <c r="S100" s="52"/>
      <c r="U100" s="90"/>
      <c r="V100" s="82"/>
    </row>
    <row r="101" spans="2:22" ht="13.5">
      <c r="B101" s="86"/>
      <c r="C101" s="90">
        <v>1.0100192889820481</v>
      </c>
      <c r="D101" s="90">
        <v>70.969297455669277</v>
      </c>
      <c r="N101" s="51"/>
      <c r="O101" s="52"/>
      <c r="P101" s="52"/>
      <c r="Q101" s="52"/>
      <c r="R101" s="52"/>
      <c r="S101" s="52"/>
      <c r="V101" s="83"/>
    </row>
    <row r="102" spans="2:22" ht="13.5">
      <c r="B102" s="86"/>
      <c r="C102" s="90">
        <v>0.89072987873974685</v>
      </c>
      <c r="D102" s="90">
        <v>70.005349168907514</v>
      </c>
      <c r="N102" s="51"/>
      <c r="O102" s="52"/>
      <c r="P102" s="52"/>
      <c r="Q102" s="52"/>
      <c r="R102" s="52"/>
      <c r="S102" s="52"/>
      <c r="V102" s="83"/>
    </row>
    <row r="103" spans="2:22" ht="13.5">
      <c r="B103" s="86"/>
      <c r="C103" s="90">
        <v>1.4974495475034411</v>
      </c>
      <c r="D103" s="90">
        <v>81.120699444469182</v>
      </c>
      <c r="N103" s="51"/>
      <c r="O103" s="52"/>
      <c r="P103" s="52"/>
      <c r="Q103" s="52"/>
      <c r="R103" s="52"/>
      <c r="S103" s="52"/>
      <c r="V103" s="83"/>
    </row>
    <row r="104" spans="2:22" ht="13.5">
      <c r="B104" s="86"/>
      <c r="C104" s="90">
        <v>1.5802864331490309</v>
      </c>
      <c r="D104" s="90">
        <v>80.921985889359178</v>
      </c>
      <c r="N104" s="51"/>
      <c r="O104" s="52"/>
      <c r="P104" s="52"/>
      <c r="Q104" s="52"/>
      <c r="R104" s="52"/>
      <c r="S104" s="52"/>
      <c r="V104" s="83"/>
    </row>
    <row r="105" spans="2:22" ht="13.5">
      <c r="B105" s="86"/>
      <c r="C105" s="90">
        <v>1.1257430203215539</v>
      </c>
      <c r="D105" s="90">
        <v>77.307127978467662</v>
      </c>
      <c r="N105" s="51"/>
      <c r="O105" s="52"/>
      <c r="P105" s="52"/>
      <c r="Q105" s="52"/>
      <c r="R105" s="52"/>
      <c r="S105" s="52"/>
      <c r="V105" s="83"/>
    </row>
    <row r="106" spans="2:22" ht="13.5">
      <c r="B106" s="86"/>
      <c r="C106" s="90">
        <v>1.0986796815625841</v>
      </c>
      <c r="D106" s="90">
        <v>80.347257872218535</v>
      </c>
      <c r="N106" s="51"/>
      <c r="O106" s="52"/>
      <c r="P106" s="52"/>
      <c r="Q106" s="52"/>
      <c r="R106" s="52"/>
      <c r="S106" s="52"/>
      <c r="V106" s="83"/>
    </row>
    <row r="107" spans="2:22" ht="13.5">
      <c r="B107" s="86"/>
      <c r="C107" s="90">
        <v>1.417039302216224</v>
      </c>
      <c r="D107" s="90">
        <v>67.032473635166596</v>
      </c>
      <c r="N107" s="51"/>
      <c r="O107" s="52"/>
      <c r="P107" s="52"/>
      <c r="Q107" s="52"/>
      <c r="R107" s="52"/>
      <c r="S107" s="52"/>
      <c r="V107" s="83"/>
    </row>
    <row r="108" spans="2:22" ht="13.5">
      <c r="B108" s="86"/>
      <c r="C108" s="90">
        <v>1.317455922212678</v>
      </c>
      <c r="D108" s="90">
        <v>74.396648456315688</v>
      </c>
      <c r="N108" s="51"/>
      <c r="O108" s="52"/>
      <c r="P108" s="52"/>
      <c r="Q108" s="52"/>
      <c r="R108" s="52"/>
      <c r="S108" s="52"/>
      <c r="V108" s="83"/>
    </row>
    <row r="109" spans="2:22" ht="13.5">
      <c r="B109" s="86"/>
      <c r="C109" s="90">
        <v>1.3826250420386641</v>
      </c>
      <c r="D109" s="90">
        <v>69.148186447446321</v>
      </c>
      <c r="N109" s="51"/>
      <c r="O109" s="52"/>
      <c r="P109" s="52"/>
      <c r="Q109" s="52"/>
      <c r="R109" s="52"/>
      <c r="S109" s="52"/>
      <c r="V109" s="83"/>
    </row>
    <row r="110" spans="2:22" ht="13.5">
      <c r="B110" s="86"/>
      <c r="C110" s="90">
        <v>1.8724250670607061</v>
      </c>
      <c r="D110" s="90">
        <v>75.572003188208754</v>
      </c>
      <c r="N110" s="51"/>
      <c r="O110" s="52"/>
      <c r="P110" s="52"/>
      <c r="Q110" s="52"/>
      <c r="R110" s="52"/>
      <c r="S110" s="52"/>
      <c r="V110" s="83"/>
    </row>
    <row r="111" spans="2:22" ht="13.5">
      <c r="B111" s="86"/>
      <c r="C111" s="90">
        <v>1.381517127180506</v>
      </c>
      <c r="D111" s="90">
        <v>75.964080184641972</v>
      </c>
      <c r="N111" s="51"/>
      <c r="O111" s="52"/>
      <c r="P111" s="52"/>
      <c r="Q111" s="52"/>
      <c r="R111" s="52"/>
      <c r="S111" s="52"/>
      <c r="V111" s="83"/>
    </row>
    <row r="112" spans="2:22" ht="13.5">
      <c r="B112" s="86"/>
      <c r="C112" s="90">
        <v>1.571885740885421</v>
      </c>
      <c r="D112" s="90">
        <v>76.772674572448977</v>
      </c>
      <c r="N112" s="51"/>
      <c r="O112" s="52"/>
      <c r="P112" s="52"/>
      <c r="Q112" s="52"/>
      <c r="R112" s="52"/>
      <c r="S112" s="52"/>
      <c r="V112" s="83"/>
    </row>
    <row r="113" spans="2:22" ht="13.5">
      <c r="B113" s="86"/>
      <c r="C113" s="90">
        <v>1.449090620253022</v>
      </c>
      <c r="D113" s="90">
        <v>70.94799036986393</v>
      </c>
      <c r="N113" s="51"/>
      <c r="O113" s="52"/>
      <c r="P113" s="52"/>
      <c r="Q113" s="52"/>
      <c r="R113" s="52"/>
      <c r="S113" s="52"/>
      <c r="V113" s="83"/>
    </row>
    <row r="114" spans="2:22" ht="13.5">
      <c r="B114" s="86"/>
      <c r="C114" s="90">
        <v>1.1296007431791439</v>
      </c>
      <c r="D114" s="90">
        <v>73.440973997280395</v>
      </c>
      <c r="N114" s="51"/>
      <c r="O114" s="52"/>
      <c r="P114" s="52"/>
      <c r="Q114" s="52"/>
      <c r="R114" s="52"/>
      <c r="S114" s="52"/>
      <c r="V114" s="83"/>
    </row>
    <row r="115" spans="2:22" ht="13.5">
      <c r="B115" s="86"/>
      <c r="C115" s="90">
        <v>1.2410685546875371</v>
      </c>
      <c r="D115" s="90">
        <v>77.225199591206106</v>
      </c>
      <c r="N115" s="51"/>
      <c r="O115" s="52"/>
      <c r="P115" s="52"/>
      <c r="Q115" s="52"/>
      <c r="R115" s="52"/>
      <c r="S115" s="52"/>
      <c r="V115" s="83"/>
    </row>
    <row r="116" spans="2:22" ht="13.5">
      <c r="B116" s="86"/>
      <c r="C116" s="90">
        <v>1.222326712435132</v>
      </c>
      <c r="D116" s="90">
        <v>70.920494158685216</v>
      </c>
      <c r="N116" s="51"/>
      <c r="O116" s="52"/>
      <c r="P116" s="52"/>
      <c r="Q116" s="52"/>
      <c r="R116" s="52"/>
      <c r="S116" s="52"/>
      <c r="V116" s="83"/>
    </row>
    <row r="117" spans="2:22" ht="13.5">
      <c r="B117" s="86"/>
      <c r="C117" s="90">
        <v>1.3863075442376649</v>
      </c>
      <c r="D117" s="90">
        <v>78.678709518501591</v>
      </c>
      <c r="N117" s="51"/>
      <c r="O117" s="52"/>
      <c r="P117" s="52"/>
      <c r="Q117" s="52"/>
      <c r="R117" s="52"/>
      <c r="S117" s="52"/>
      <c r="V117" s="83"/>
    </row>
    <row r="118" spans="2:22" ht="13.5">
      <c r="B118" s="86"/>
      <c r="C118" s="90">
        <v>1.4280040081906811</v>
      </c>
      <c r="D118" s="90">
        <v>80.678239293818464</v>
      </c>
      <c r="N118" s="51"/>
      <c r="O118" s="52"/>
      <c r="P118" s="52"/>
      <c r="Q118" s="52"/>
      <c r="R118" s="52"/>
      <c r="S118" s="52"/>
      <c r="V118" s="83"/>
    </row>
    <row r="119" spans="2:22" ht="13.5">
      <c r="B119" s="86"/>
      <c r="C119" s="90">
        <v>1.6193375989455661</v>
      </c>
      <c r="D119" s="90">
        <v>77.022343376120588</v>
      </c>
      <c r="N119" s="51"/>
      <c r="O119" s="52"/>
      <c r="P119" s="52"/>
      <c r="Q119" s="52"/>
      <c r="R119" s="52"/>
      <c r="S119" s="52"/>
      <c r="V119" s="83"/>
    </row>
    <row r="120" spans="2:22">
      <c r="B120" s="87"/>
      <c r="C120" s="90">
        <v>1.3610170923704441</v>
      </c>
      <c r="D120" s="90">
        <v>74.463024184483444</v>
      </c>
      <c r="N120" s="51"/>
      <c r="O120" s="52"/>
      <c r="P120" s="52"/>
      <c r="Q120" s="52"/>
      <c r="R120" s="52"/>
      <c r="S120" s="52"/>
      <c r="V120" s="83"/>
    </row>
    <row r="121" spans="2:22">
      <c r="B121" s="87"/>
      <c r="C121" s="90">
        <v>1.3318287019793451</v>
      </c>
      <c r="D121" s="90">
        <v>72.293006016644568</v>
      </c>
      <c r="N121" s="51"/>
      <c r="O121" s="52"/>
      <c r="P121" s="52"/>
      <c r="Q121" s="52"/>
      <c r="R121" s="52"/>
      <c r="S121" s="52"/>
      <c r="V121" s="83"/>
    </row>
    <row r="122" spans="2:22">
      <c r="B122" s="87"/>
      <c r="C122" s="90">
        <v>1.2262568500499249</v>
      </c>
      <c r="D122" s="90">
        <v>67.880961215981628</v>
      </c>
      <c r="N122" s="51"/>
      <c r="O122" s="52"/>
      <c r="P122" s="52"/>
      <c r="Q122" s="52"/>
      <c r="R122" s="52"/>
      <c r="S122" s="52"/>
      <c r="V122" s="83"/>
    </row>
    <row r="123" spans="2:22">
      <c r="B123" s="87"/>
      <c r="C123" s="90">
        <v>0.92973191743234695</v>
      </c>
      <c r="D123" s="90">
        <v>69.532774465793722</v>
      </c>
      <c r="N123" s="51"/>
      <c r="O123" s="52"/>
      <c r="P123" s="52"/>
      <c r="Q123" s="52"/>
      <c r="R123" s="52"/>
      <c r="S123" s="52"/>
      <c r="V123" s="83"/>
    </row>
    <row r="124" spans="2:22">
      <c r="B124" s="87"/>
      <c r="C124" s="90">
        <v>1.480840910378435</v>
      </c>
      <c r="D124" s="90">
        <v>76.875287818419778</v>
      </c>
      <c r="N124" s="51"/>
      <c r="O124" s="52"/>
      <c r="P124" s="52"/>
      <c r="Q124" s="52"/>
      <c r="R124" s="52"/>
      <c r="S124" s="52"/>
      <c r="V124" s="83"/>
    </row>
    <row r="125" spans="2:22">
      <c r="B125" s="87"/>
      <c r="C125" s="90">
        <v>1.210371386064756</v>
      </c>
      <c r="D125" s="90">
        <v>75.691450319565348</v>
      </c>
      <c r="N125" s="51"/>
      <c r="O125" s="52"/>
      <c r="P125" s="52"/>
      <c r="Q125" s="52"/>
      <c r="R125" s="52"/>
      <c r="S125" s="52"/>
      <c r="V125" s="83"/>
    </row>
    <row r="126" spans="2:22">
      <c r="B126" s="87"/>
      <c r="C126" s="90">
        <v>1.253503812763568</v>
      </c>
      <c r="D126" s="90">
        <v>73.672351219147316</v>
      </c>
      <c r="N126" s="51"/>
      <c r="O126" s="52"/>
      <c r="P126" s="52"/>
      <c r="Q126" s="52"/>
      <c r="R126" s="52"/>
      <c r="S126" s="52"/>
      <c r="V126" s="83"/>
    </row>
    <row r="127" spans="2:22">
      <c r="B127" s="87"/>
      <c r="C127" s="90">
        <v>1.0566018963499291</v>
      </c>
      <c r="D127" s="90">
        <v>68.841716821766141</v>
      </c>
      <c r="N127" s="51"/>
      <c r="O127" s="52"/>
      <c r="P127" s="52"/>
      <c r="Q127" s="52"/>
      <c r="R127" s="52"/>
      <c r="S127" s="52"/>
      <c r="V127" s="83"/>
    </row>
    <row r="128" spans="2:22">
      <c r="B128" s="87"/>
      <c r="C128" s="90">
        <v>1.468471071672129</v>
      </c>
      <c r="D128" s="90">
        <v>73.314527815316055</v>
      </c>
      <c r="N128" s="51"/>
      <c r="O128" s="52"/>
      <c r="P128" s="52"/>
      <c r="Q128" s="52"/>
      <c r="R128" s="52"/>
      <c r="S128" s="52"/>
      <c r="V128" s="83"/>
    </row>
    <row r="129" spans="2:22">
      <c r="B129" s="87"/>
      <c r="C129" s="90">
        <v>1.256613007500911</v>
      </c>
      <c r="D129" s="90">
        <v>73.982676716083731</v>
      </c>
      <c r="N129" s="51"/>
      <c r="O129" s="52"/>
      <c r="P129" s="52"/>
      <c r="Q129" s="52"/>
      <c r="R129" s="52"/>
      <c r="S129" s="52"/>
      <c r="V129" s="83"/>
    </row>
    <row r="130" spans="2:22">
      <c r="B130" s="87"/>
      <c r="C130" s="90">
        <v>1.360088562492815</v>
      </c>
      <c r="D130" s="90">
        <v>75.080019815486708</v>
      </c>
      <c r="N130" s="51"/>
      <c r="O130" s="52"/>
      <c r="P130" s="52"/>
      <c r="Q130" s="52"/>
      <c r="R130" s="52"/>
      <c r="S130" s="52"/>
      <c r="V130" s="83"/>
    </row>
    <row r="131" spans="2:22">
      <c r="B131" s="87"/>
      <c r="C131" s="90">
        <v>1.245304813987971</v>
      </c>
      <c r="D131" s="90">
        <v>72.570801426674834</v>
      </c>
      <c r="N131" s="51"/>
      <c r="O131" s="52"/>
      <c r="P131" s="52"/>
      <c r="Q131" s="52"/>
      <c r="R131" s="52"/>
      <c r="S131" s="52"/>
      <c r="V131" s="83"/>
    </row>
    <row r="132" spans="2:22">
      <c r="B132" s="87"/>
      <c r="C132" s="90">
        <v>1.5767042236710349</v>
      </c>
      <c r="D132" s="90">
        <v>73.692184281608604</v>
      </c>
      <c r="N132" s="51"/>
      <c r="O132" s="52"/>
      <c r="P132" s="52"/>
      <c r="Q132" s="52"/>
      <c r="R132" s="52"/>
      <c r="S132" s="52"/>
      <c r="V132" s="83"/>
    </row>
    <row r="133" spans="2:22">
      <c r="B133" s="87"/>
      <c r="C133" s="90">
        <v>1.5074725344281059</v>
      </c>
      <c r="D133" s="90">
        <v>69.410925425190712</v>
      </c>
      <c r="N133" s="51"/>
      <c r="O133" s="52"/>
      <c r="P133" s="52"/>
      <c r="Q133" s="52"/>
      <c r="R133" s="52"/>
      <c r="S133" s="52"/>
      <c r="V133" s="83"/>
    </row>
    <row r="134" spans="2:22">
      <c r="B134" s="87"/>
      <c r="C134" s="90">
        <v>1.3489758880827409</v>
      </c>
      <c r="D134" s="90">
        <v>75.290385747353284</v>
      </c>
      <c r="N134" s="51"/>
      <c r="O134" s="52"/>
      <c r="P134" s="52"/>
      <c r="Q134" s="52"/>
      <c r="R134" s="52"/>
      <c r="S134" s="52"/>
      <c r="V134" s="83"/>
    </row>
    <row r="135" spans="2:22">
      <c r="B135" s="87"/>
      <c r="C135" s="90">
        <v>1.31838473067732</v>
      </c>
      <c r="D135" s="90">
        <v>74.325978356649969</v>
      </c>
      <c r="N135" s="51"/>
      <c r="O135" s="52"/>
      <c r="P135" s="52"/>
      <c r="Q135" s="52"/>
      <c r="R135" s="52"/>
      <c r="S135" s="52"/>
      <c r="V135" s="83"/>
    </row>
    <row r="136" spans="2:22">
      <c r="B136" s="87"/>
      <c r="C136" s="90">
        <v>1.827871073674924</v>
      </c>
      <c r="D136" s="90">
        <v>77.691920424626588</v>
      </c>
      <c r="N136" s="51"/>
      <c r="O136" s="52"/>
      <c r="P136" s="52"/>
      <c r="Q136" s="52"/>
      <c r="R136" s="52"/>
      <c r="S136" s="52"/>
      <c r="V136" s="83"/>
    </row>
    <row r="137" spans="2:22">
      <c r="B137" s="87"/>
      <c r="C137" s="90">
        <v>1.289070858845015</v>
      </c>
      <c r="D137" s="90">
        <v>76.488330647417499</v>
      </c>
      <c r="N137" s="51"/>
      <c r="O137" s="52"/>
      <c r="P137" s="52"/>
      <c r="Q137" s="52"/>
      <c r="R137" s="52"/>
      <c r="S137" s="52"/>
      <c r="V137" s="83"/>
    </row>
    <row r="138" spans="2:22">
      <c r="B138" s="87"/>
      <c r="C138" s="90">
        <v>1.230390279029238</v>
      </c>
      <c r="D138" s="90">
        <v>72.674552796206271</v>
      </c>
      <c r="N138" s="51"/>
      <c r="O138" s="52"/>
      <c r="P138" s="52"/>
      <c r="Q138" s="52"/>
      <c r="R138" s="52"/>
      <c r="S138" s="52"/>
      <c r="V138" s="83"/>
    </row>
    <row r="139" spans="2:22">
      <c r="N139" s="51"/>
      <c r="O139" s="52"/>
      <c r="P139" s="52"/>
      <c r="Q139" s="52"/>
      <c r="R139" s="52"/>
      <c r="S139" s="52"/>
      <c r="V139" s="83"/>
    </row>
    <row r="140" spans="2:22">
      <c r="N140" s="51"/>
      <c r="O140" s="52"/>
      <c r="P140" s="52"/>
      <c r="Q140" s="52"/>
      <c r="R140" s="52"/>
      <c r="S140" s="52"/>
      <c r="V140" s="83"/>
    </row>
    <row r="141" spans="2:22">
      <c r="N141" s="51"/>
      <c r="O141" s="52"/>
      <c r="P141" s="52"/>
      <c r="Q141" s="52"/>
      <c r="R141" s="52"/>
      <c r="S141" s="52"/>
      <c r="V141" s="83"/>
    </row>
    <row r="142" spans="2:22">
      <c r="N142" s="51"/>
      <c r="O142" s="52"/>
      <c r="P142" s="52"/>
      <c r="Q142" s="52"/>
      <c r="R142" s="52"/>
      <c r="S142" s="52"/>
      <c r="V142" s="83"/>
    </row>
    <row r="143" spans="2:22">
      <c r="N143" s="51"/>
      <c r="O143" s="52"/>
      <c r="P143" s="52"/>
      <c r="Q143" s="52"/>
      <c r="R143" s="52"/>
      <c r="S143" s="52"/>
      <c r="V143" s="83"/>
    </row>
    <row r="144" spans="2:22">
      <c r="N144" s="51"/>
      <c r="O144" s="52"/>
      <c r="P144" s="52"/>
      <c r="Q144" s="52"/>
      <c r="R144" s="52"/>
      <c r="S144" s="52"/>
      <c r="V144" s="83"/>
    </row>
    <row r="145" spans="14:22">
      <c r="N145" s="51"/>
      <c r="O145" s="52"/>
      <c r="P145" s="52"/>
      <c r="Q145" s="52"/>
      <c r="R145" s="52"/>
      <c r="S145" s="52"/>
      <c r="V145" s="83"/>
    </row>
    <row r="146" spans="14:22">
      <c r="N146" s="51"/>
      <c r="O146" s="52"/>
      <c r="P146" s="52"/>
      <c r="Q146" s="52"/>
      <c r="R146" s="52"/>
      <c r="S146" s="52"/>
      <c r="V146" s="83"/>
    </row>
    <row r="147" spans="14:22">
      <c r="N147" s="51"/>
      <c r="O147" s="52"/>
      <c r="P147" s="52"/>
      <c r="Q147" s="52"/>
      <c r="R147" s="52"/>
      <c r="S147" s="52"/>
      <c r="V147" s="83"/>
    </row>
    <row r="148" spans="14:22">
      <c r="N148" s="51"/>
      <c r="O148" s="52"/>
      <c r="P148" s="52"/>
      <c r="Q148" s="52"/>
      <c r="R148" s="52"/>
      <c r="S148" s="52"/>
      <c r="V148" s="83"/>
    </row>
    <row r="149" spans="14:22">
      <c r="N149" s="51"/>
      <c r="O149" s="52"/>
      <c r="P149" s="52"/>
      <c r="Q149" s="52"/>
      <c r="R149" s="52"/>
      <c r="S149" s="52"/>
      <c r="V149" s="83"/>
    </row>
    <row r="150" spans="14:22">
      <c r="N150" s="51"/>
      <c r="O150" s="52"/>
      <c r="P150" s="52"/>
      <c r="Q150" s="52"/>
      <c r="R150" s="52"/>
      <c r="S150" s="52"/>
      <c r="V150" s="83"/>
    </row>
    <row r="151" spans="14:22">
      <c r="N151" s="51"/>
      <c r="O151" s="52"/>
      <c r="P151" s="52"/>
      <c r="Q151" s="52"/>
      <c r="R151" s="52"/>
      <c r="S151" s="52"/>
      <c r="V151" s="83"/>
    </row>
    <row r="152" spans="14:22">
      <c r="N152" s="51"/>
      <c r="O152" s="52"/>
      <c r="P152" s="52"/>
      <c r="Q152" s="52"/>
      <c r="R152" s="52"/>
      <c r="S152" s="52"/>
      <c r="V152" s="83"/>
    </row>
    <row r="153" spans="14:22">
      <c r="N153" s="51"/>
      <c r="O153" s="52"/>
      <c r="P153" s="52"/>
      <c r="Q153" s="52"/>
      <c r="R153" s="52"/>
      <c r="S153" s="52"/>
      <c r="V153" s="83"/>
    </row>
    <row r="154" spans="14:22">
      <c r="N154" s="51"/>
      <c r="O154" s="52"/>
      <c r="P154" s="52"/>
      <c r="Q154" s="52"/>
      <c r="R154" s="52"/>
      <c r="S154" s="52"/>
      <c r="V154" s="83"/>
    </row>
    <row r="155" spans="14:22">
      <c r="N155" s="51"/>
      <c r="O155" s="52"/>
      <c r="P155" s="52"/>
      <c r="Q155" s="52"/>
      <c r="R155" s="52"/>
      <c r="S155" s="52"/>
      <c r="V155" s="83"/>
    </row>
    <row r="156" spans="14:22">
      <c r="N156" s="51"/>
      <c r="O156" s="52"/>
      <c r="P156" s="52"/>
      <c r="Q156" s="52"/>
      <c r="R156" s="52"/>
      <c r="S156" s="52"/>
      <c r="V156" s="83"/>
    </row>
    <row r="157" spans="14:22">
      <c r="N157" s="51"/>
      <c r="O157" s="52"/>
      <c r="P157" s="52"/>
      <c r="Q157" s="52"/>
      <c r="R157" s="52"/>
      <c r="S157" s="52"/>
      <c r="V157" s="83"/>
    </row>
    <row r="158" spans="14:22">
      <c r="N158" s="51"/>
      <c r="O158" s="52"/>
      <c r="P158" s="52"/>
      <c r="Q158" s="52"/>
      <c r="R158" s="52"/>
      <c r="S158" s="52"/>
      <c r="V158" s="83"/>
    </row>
    <row r="159" spans="14:22">
      <c r="N159" s="51"/>
      <c r="O159" s="52"/>
      <c r="P159" s="52"/>
      <c r="Q159" s="52"/>
      <c r="R159" s="52"/>
      <c r="S159" s="52"/>
      <c r="V159" s="83"/>
    </row>
    <row r="160" spans="14:22">
      <c r="N160" s="51"/>
      <c r="O160" s="52"/>
      <c r="P160" s="52"/>
      <c r="Q160" s="52"/>
      <c r="R160" s="52"/>
      <c r="S160" s="52"/>
      <c r="V160" s="83"/>
    </row>
    <row r="161" spans="14:22">
      <c r="N161" s="51"/>
      <c r="O161" s="52"/>
      <c r="P161" s="52"/>
      <c r="Q161" s="52"/>
      <c r="R161" s="52"/>
      <c r="S161" s="52"/>
      <c r="V161" s="83"/>
    </row>
    <row r="162" spans="14:22">
      <c r="N162" s="51"/>
      <c r="O162" s="52"/>
      <c r="P162" s="52"/>
      <c r="Q162" s="52"/>
      <c r="R162" s="52"/>
      <c r="S162" s="52"/>
      <c r="V162" s="83"/>
    </row>
    <row r="163" spans="14:22">
      <c r="N163" s="51"/>
      <c r="O163" s="52"/>
      <c r="P163" s="52"/>
      <c r="Q163" s="52"/>
      <c r="R163" s="52"/>
      <c r="S163" s="52"/>
      <c r="V163" s="83"/>
    </row>
    <row r="164" spans="14:22">
      <c r="N164" s="51"/>
      <c r="O164" s="52"/>
      <c r="P164" s="52"/>
      <c r="Q164" s="52"/>
      <c r="R164" s="52"/>
      <c r="V164" s="83"/>
    </row>
    <row r="165" spans="14:22">
      <c r="N165" s="51"/>
      <c r="O165" s="52"/>
      <c r="P165" s="52"/>
      <c r="Q165" s="52"/>
      <c r="R165" s="52"/>
      <c r="V165" s="83"/>
    </row>
  </sheetData>
  <sheetCalcPr fullCalcOnLoad="1"/>
  <mergeCells count="4">
    <mergeCell ref="W3:Y3"/>
    <mergeCell ref="X11:Y11"/>
    <mergeCell ref="X13:Y13"/>
    <mergeCell ref="X14:Y14"/>
  </mergeCells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O263"/>
  <sheetViews>
    <sheetView workbookViewId="0"/>
  </sheetViews>
  <sheetFormatPr defaultRowHeight="12.5"/>
  <cols>
    <col min="3" max="3" width="9.1796875" style="96" customWidth="1"/>
    <col min="4" max="4" width="14.54296875" style="96" bestFit="1" customWidth="1"/>
    <col min="5" max="5" width="11.81640625" style="96" bestFit="1" customWidth="1"/>
    <col min="6" max="6" width="11.1796875" style="96" bestFit="1" customWidth="1"/>
    <col min="7" max="7" width="8.7265625" style="96" customWidth="1"/>
    <col min="8" max="8" width="11.26953125" style="96" bestFit="1" customWidth="1"/>
    <col min="9" max="9" width="8.81640625" style="96" bestFit="1" customWidth="1"/>
    <col min="10" max="10" width="8.81640625" style="96" customWidth="1"/>
    <col min="12" max="12" width="9.1796875" style="96" customWidth="1"/>
    <col min="13" max="13" width="14.54296875" style="96" bestFit="1" customWidth="1"/>
    <col min="14" max="14" width="11.1796875" style="96" bestFit="1" customWidth="1"/>
    <col min="15" max="15" width="10.7265625" style="96" bestFit="1" customWidth="1"/>
    <col min="16" max="16" width="8.81640625" style="96" bestFit="1" customWidth="1"/>
    <col min="18" max="18" width="15.54296875" customWidth="1"/>
    <col min="19" max="19" width="10.08984375" customWidth="1"/>
    <col min="20" max="20" width="12.36328125" customWidth="1"/>
    <col min="23" max="23" width="12.36328125" customWidth="1"/>
    <col min="24" max="24" width="12.453125" bestFit="1" customWidth="1"/>
    <col min="25" max="26" width="12.54296875" bestFit="1" customWidth="1"/>
    <col min="28" max="28" width="18" style="45" bestFit="1" customWidth="1"/>
    <col min="29" max="33" width="9.1796875" style="45" customWidth="1"/>
    <col min="34" max="34" width="13.1796875" style="45" customWidth="1"/>
    <col min="35" max="35" width="10.54296875" style="45" customWidth="1"/>
    <col min="36" max="38" width="9.1796875" style="45" customWidth="1"/>
    <col min="39" max="39" width="9.81640625" style="45" customWidth="1"/>
    <col min="40" max="40" width="10.7265625" style="45" customWidth="1"/>
    <col min="41" max="51" width="9.1796875" style="45" customWidth="1"/>
    <col min="52" max="52" width="9.1796875" style="146" customWidth="1"/>
    <col min="53" max="53" width="12.26953125" style="146" bestFit="1" customWidth="1"/>
    <col min="54" max="54" width="11.1796875" style="146" bestFit="1" customWidth="1"/>
    <col min="55" max="55" width="9.54296875" style="146" bestFit="1" customWidth="1"/>
    <col min="56" max="56" width="8.81640625" style="146" bestFit="1" customWidth="1"/>
    <col min="57" max="64" width="9.1796875" style="45" customWidth="1"/>
    <col min="65" max="65" width="10.26953125" style="45" bestFit="1" customWidth="1"/>
    <col min="66" max="66" width="11.81640625" style="45" bestFit="1" customWidth="1"/>
    <col min="67" max="67" width="9.1796875" style="45" customWidth="1"/>
    <col min="68" max="68" width="9.54296875" style="146" bestFit="1" customWidth="1"/>
    <col min="69" max="69" width="8.81640625" style="146" bestFit="1" customWidth="1"/>
    <col min="70" max="93" width="9.1796875" style="45" customWidth="1"/>
  </cols>
  <sheetData>
    <row r="1" spans="2:79" ht="13">
      <c r="B1" s="2" t="s">
        <v>0</v>
      </c>
      <c r="C1" s="42" t="s">
        <v>72</v>
      </c>
      <c r="D1" s="24" t="s">
        <v>176</v>
      </c>
      <c r="E1" s="44" t="s">
        <v>74</v>
      </c>
      <c r="F1" s="43" t="s">
        <v>159</v>
      </c>
      <c r="G1" s="44" t="s">
        <v>80</v>
      </c>
      <c r="H1" s="44" t="s">
        <v>158</v>
      </c>
      <c r="I1" s="44" t="s">
        <v>75</v>
      </c>
      <c r="J1" s="44"/>
      <c r="K1" s="2" t="s">
        <v>0</v>
      </c>
      <c r="L1" s="42" t="s">
        <v>174</v>
      </c>
      <c r="M1" s="24" t="s">
        <v>176</v>
      </c>
      <c r="N1" s="43" t="s">
        <v>175</v>
      </c>
      <c r="O1" s="44" t="s">
        <v>173</v>
      </c>
      <c r="P1" s="44" t="s">
        <v>75</v>
      </c>
      <c r="R1" t="s">
        <v>7</v>
      </c>
      <c r="AB1" s="17"/>
      <c r="AC1" s="17"/>
      <c r="AY1" s="139"/>
      <c r="AZ1" s="140"/>
      <c r="BA1" s="4"/>
      <c r="BB1" s="141"/>
      <c r="BC1" s="142"/>
      <c r="BD1" s="142"/>
      <c r="BF1" s="17"/>
      <c r="BG1" s="17"/>
      <c r="BH1" s="17"/>
      <c r="BI1" s="17"/>
      <c r="BJ1" s="17"/>
      <c r="BK1" s="17"/>
      <c r="BM1" s="143"/>
      <c r="BN1" s="143"/>
      <c r="BO1" s="143"/>
      <c r="BP1" s="142"/>
      <c r="BQ1" s="142"/>
    </row>
    <row r="2" spans="2:79" ht="13" thickBot="1">
      <c r="B2" s="96">
        <v>1</v>
      </c>
      <c r="C2" s="97">
        <v>727.67735514322897</v>
      </c>
      <c r="D2" s="98">
        <v>0</v>
      </c>
      <c r="E2" s="99">
        <v>170.53350830078151</v>
      </c>
      <c r="F2" s="95">
        <v>1.194606656088901</v>
      </c>
      <c r="G2" s="95">
        <f t="shared" ref="G2:G65" si="0">H2/F2</f>
        <v>29.680093366097243</v>
      </c>
      <c r="H2" s="95">
        <v>35.456037088479803</v>
      </c>
      <c r="I2" s="95">
        <v>62.699779309465612</v>
      </c>
      <c r="J2" s="95"/>
      <c r="K2" s="96">
        <v>2</v>
      </c>
      <c r="L2" s="97">
        <v>746.46052897135405</v>
      </c>
      <c r="M2" s="98">
        <v>0</v>
      </c>
      <c r="N2" s="95">
        <v>1.2243122025013451</v>
      </c>
      <c r="O2" s="95">
        <v>62.699779309465612</v>
      </c>
      <c r="P2" s="95">
        <v>57.938418753905374</v>
      </c>
      <c r="AB2" s="16"/>
      <c r="AC2" s="16"/>
      <c r="AZ2" s="144"/>
      <c r="BA2" s="22"/>
      <c r="BB2" s="145"/>
      <c r="BC2" s="145"/>
      <c r="BD2" s="145"/>
      <c r="BF2" s="16"/>
      <c r="BG2" s="16"/>
      <c r="BH2" s="16"/>
      <c r="BI2" s="16"/>
      <c r="BJ2" s="16"/>
      <c r="BK2" s="16"/>
      <c r="BM2" s="146"/>
      <c r="BN2" s="146"/>
      <c r="BO2" s="146"/>
      <c r="BP2" s="145"/>
      <c r="BQ2" s="145"/>
    </row>
    <row r="3" spans="2:79" ht="13">
      <c r="B3" s="96">
        <v>2</v>
      </c>
      <c r="C3" s="97">
        <v>746.46052897135405</v>
      </c>
      <c r="D3" s="98">
        <v>0</v>
      </c>
      <c r="E3" s="99">
        <v>162.96871948242199</v>
      </c>
      <c r="F3" s="95">
        <v>1.2243122025013451</v>
      </c>
      <c r="G3" s="95">
        <f t="shared" si="0"/>
        <v>34.422661137903098</v>
      </c>
      <c r="H3" s="95">
        <v>42.144084073703603</v>
      </c>
      <c r="I3" s="95">
        <v>57.938418753905374</v>
      </c>
      <c r="J3" s="95"/>
      <c r="K3" s="96">
        <v>3</v>
      </c>
      <c r="L3" s="97">
        <v>716.12430047071132</v>
      </c>
      <c r="M3" s="98">
        <v>0</v>
      </c>
      <c r="N3" s="95">
        <v>1.336958442553682</v>
      </c>
      <c r="O3" s="95">
        <v>57.938418753905374</v>
      </c>
      <c r="P3" s="95">
        <v>65.6352759364147</v>
      </c>
      <c r="R3" s="15" t="s">
        <v>13</v>
      </c>
      <c r="S3" s="15"/>
      <c r="AB3" s="16"/>
      <c r="AC3" s="16"/>
      <c r="AH3" s="116"/>
      <c r="AI3" s="116"/>
      <c r="AP3" s="116"/>
      <c r="AQ3" s="116"/>
      <c r="AZ3" s="144"/>
      <c r="BA3" s="22"/>
      <c r="BB3" s="145"/>
      <c r="BC3" s="145"/>
      <c r="BD3" s="145"/>
      <c r="BF3" s="16"/>
      <c r="BG3" s="16"/>
      <c r="BH3" s="16"/>
      <c r="BI3" s="16"/>
      <c r="BJ3" s="16"/>
      <c r="BK3" s="16"/>
      <c r="BM3" s="146"/>
      <c r="BN3" s="146"/>
      <c r="BO3" s="146"/>
      <c r="BP3" s="145"/>
      <c r="BQ3" s="145"/>
      <c r="BS3" s="116"/>
      <c r="BT3" s="116"/>
    </row>
    <row r="4" spans="2:79">
      <c r="B4" s="96">
        <v>3</v>
      </c>
      <c r="C4" s="97">
        <v>716.12430047071132</v>
      </c>
      <c r="D4" s="98">
        <v>0</v>
      </c>
      <c r="E4" s="99">
        <v>163.64212036132852</v>
      </c>
      <c r="F4" s="95">
        <v>1.336958442553682</v>
      </c>
      <c r="G4" s="95">
        <f t="shared" si="0"/>
        <v>34.593881293233125</v>
      </c>
      <c r="H4" s="95">
        <v>46.250581655687917</v>
      </c>
      <c r="I4" s="95">
        <v>65.6352759364147</v>
      </c>
      <c r="J4" s="95"/>
      <c r="K4" s="96">
        <v>4</v>
      </c>
      <c r="L4" s="97">
        <v>746.86910156249996</v>
      </c>
      <c r="M4" s="98">
        <v>0</v>
      </c>
      <c r="N4" s="95">
        <v>1.353749726809691</v>
      </c>
      <c r="O4" s="95">
        <v>65.6352759364147</v>
      </c>
      <c r="P4" s="95">
        <v>64.647520331852732</v>
      </c>
      <c r="R4" s="16" t="s">
        <v>16</v>
      </c>
      <c r="S4" s="16">
        <v>0.71491681603713797</v>
      </c>
      <c r="AB4" s="16"/>
      <c r="AC4" s="16"/>
      <c r="AH4" s="16"/>
      <c r="AI4" s="16"/>
      <c r="AP4" s="16"/>
      <c r="AQ4" s="16"/>
      <c r="AZ4" s="144"/>
      <c r="BA4" s="22"/>
      <c r="BB4" s="145"/>
      <c r="BC4" s="145"/>
      <c r="BD4" s="145"/>
      <c r="BF4" s="16"/>
      <c r="BG4" s="16"/>
      <c r="BH4" s="16"/>
      <c r="BI4" s="16"/>
      <c r="BJ4" s="16"/>
      <c r="BK4" s="16"/>
      <c r="BM4" s="146"/>
      <c r="BN4" s="146"/>
      <c r="BO4" s="146"/>
      <c r="BP4" s="145"/>
      <c r="BQ4" s="145"/>
      <c r="BS4" s="16"/>
      <c r="BT4" s="16"/>
    </row>
    <row r="5" spans="2:79">
      <c r="B5" s="96">
        <v>4</v>
      </c>
      <c r="C5" s="97">
        <v>746.86910156249996</v>
      </c>
      <c r="D5" s="98">
        <v>0</v>
      </c>
      <c r="E5" s="99">
        <v>165.88959503173851</v>
      </c>
      <c r="F5" s="95">
        <v>1.353749726809691</v>
      </c>
      <c r="G5" s="95">
        <f t="shared" si="0"/>
        <v>34.418538383985137</v>
      </c>
      <c r="H5" s="95">
        <v>46.594086934508738</v>
      </c>
      <c r="I5" s="95">
        <v>64.647520331852732</v>
      </c>
      <c r="J5" s="95"/>
      <c r="K5" s="96">
        <v>5</v>
      </c>
      <c r="L5" s="97">
        <v>713.90240559895801</v>
      </c>
      <c r="M5" s="98">
        <v>0</v>
      </c>
      <c r="N5" s="95">
        <v>1.2374475510963741</v>
      </c>
      <c r="O5" s="95">
        <v>64.647520331852732</v>
      </c>
      <c r="P5" s="95">
        <v>59.228969780787324</v>
      </c>
      <c r="R5" s="16" t="s">
        <v>20</v>
      </c>
      <c r="S5" s="16">
        <v>0.51110605385267893</v>
      </c>
      <c r="AB5" s="16"/>
      <c r="AC5" s="16"/>
      <c r="AH5" s="16"/>
      <c r="AI5" s="16"/>
      <c r="AP5" s="16"/>
      <c r="AQ5" s="16"/>
      <c r="AZ5" s="144"/>
      <c r="BA5" s="22"/>
      <c r="BB5" s="145"/>
      <c r="BC5" s="145"/>
      <c r="BD5" s="145"/>
      <c r="BF5" s="16"/>
      <c r="BG5" s="16"/>
      <c r="BH5" s="16"/>
      <c r="BI5" s="16"/>
      <c r="BJ5" s="16"/>
      <c r="BK5" s="16"/>
      <c r="BM5" s="146"/>
      <c r="BN5" s="146"/>
      <c r="BO5" s="146"/>
      <c r="BP5" s="145"/>
      <c r="BQ5" s="145"/>
      <c r="BS5" s="16"/>
      <c r="BT5" s="16"/>
    </row>
    <row r="6" spans="2:79">
      <c r="B6" s="96">
        <v>5</v>
      </c>
      <c r="C6" s="97">
        <v>713.90240559895801</v>
      </c>
      <c r="D6" s="98">
        <v>0</v>
      </c>
      <c r="E6" s="99">
        <v>156.49063110351551</v>
      </c>
      <c r="F6" s="95">
        <v>1.2374475510963741</v>
      </c>
      <c r="G6" s="95">
        <f t="shared" si="0"/>
        <v>38.830487890211494</v>
      </c>
      <c r="H6" s="95">
        <v>48.050692147619621</v>
      </c>
      <c r="I6" s="95">
        <v>59.228969780787324</v>
      </c>
      <c r="J6" s="95"/>
      <c r="K6" s="96">
        <v>6</v>
      </c>
      <c r="L6" s="97">
        <v>725.82940129726705</v>
      </c>
      <c r="M6" s="98">
        <v>0</v>
      </c>
      <c r="N6" s="95">
        <v>1.1893039520052819</v>
      </c>
      <c r="O6" s="95">
        <v>59.228969780787324</v>
      </c>
      <c r="P6" s="95">
        <v>54.669599397388701</v>
      </c>
      <c r="R6" s="16" t="s">
        <v>23</v>
      </c>
      <c r="S6" s="16">
        <v>0.50260355044142113</v>
      </c>
      <c r="AB6" s="16"/>
      <c r="AC6" s="16"/>
      <c r="AH6" s="16"/>
      <c r="AI6" s="16"/>
      <c r="AP6" s="16"/>
      <c r="AQ6" s="16"/>
      <c r="AZ6" s="144"/>
      <c r="BA6" s="22"/>
      <c r="BB6" s="145"/>
      <c r="BC6" s="145"/>
      <c r="BD6" s="145"/>
      <c r="BF6" s="16"/>
      <c r="BG6" s="16"/>
      <c r="BH6" s="16"/>
      <c r="BI6" s="16"/>
      <c r="BJ6" s="16"/>
      <c r="BK6" s="16"/>
      <c r="BM6" s="146"/>
      <c r="BN6" s="146"/>
      <c r="BO6" s="146"/>
      <c r="BP6" s="145"/>
      <c r="BQ6" s="145"/>
      <c r="BS6" s="16"/>
      <c r="BT6" s="16"/>
    </row>
    <row r="7" spans="2:79">
      <c r="B7" s="96">
        <v>6</v>
      </c>
      <c r="C7" s="97">
        <v>725.82940129726705</v>
      </c>
      <c r="D7" s="98">
        <v>0</v>
      </c>
      <c r="E7" s="99">
        <v>137.523078918457</v>
      </c>
      <c r="F7" s="95">
        <v>1.1893039520052819</v>
      </c>
      <c r="G7" s="95">
        <f t="shared" si="0"/>
        <v>36.947619481178585</v>
      </c>
      <c r="H7" s="95">
        <v>43.941949866153038</v>
      </c>
      <c r="I7" s="95">
        <v>54.669599397388701</v>
      </c>
      <c r="J7" s="95"/>
      <c r="K7" s="96">
        <v>7</v>
      </c>
      <c r="L7" s="97">
        <v>736.78324829101666</v>
      </c>
      <c r="M7" s="98">
        <v>0</v>
      </c>
      <c r="N7" s="95">
        <v>1.3758821246077479</v>
      </c>
      <c r="O7" s="95">
        <v>54.669599397388701</v>
      </c>
      <c r="P7" s="95">
        <v>65.709362159917191</v>
      </c>
      <c r="R7" s="16" t="s">
        <v>25</v>
      </c>
      <c r="S7" s="16">
        <v>3.580642218086874</v>
      </c>
      <c r="AB7" s="16"/>
      <c r="AC7" s="16"/>
      <c r="AH7" s="16"/>
      <c r="AI7" s="16"/>
      <c r="AP7" s="16"/>
      <c r="AQ7" s="16"/>
      <c r="AZ7" s="144"/>
      <c r="BA7" s="22"/>
      <c r="BB7" s="145"/>
      <c r="BC7" s="145"/>
      <c r="BD7" s="145"/>
      <c r="BF7" s="16"/>
      <c r="BG7" s="16"/>
      <c r="BH7" s="16"/>
      <c r="BI7" s="16"/>
      <c r="BJ7" s="16"/>
      <c r="BK7" s="16"/>
      <c r="BM7" s="146"/>
      <c r="BN7" s="146"/>
      <c r="BO7" s="146"/>
      <c r="BP7" s="145"/>
      <c r="BQ7" s="145"/>
      <c r="BS7" s="16"/>
      <c r="BT7" s="16"/>
    </row>
    <row r="8" spans="2:79" ht="13" thickBot="1">
      <c r="B8" s="96">
        <v>7</v>
      </c>
      <c r="C8" s="97">
        <v>736.78324829101666</v>
      </c>
      <c r="D8" s="98">
        <v>0</v>
      </c>
      <c r="E8" s="99">
        <v>144.20744323730452</v>
      </c>
      <c r="F8" s="95">
        <v>1.3758821246077479</v>
      </c>
      <c r="G8" s="95">
        <f t="shared" si="0"/>
        <v>35.126402548250411</v>
      </c>
      <c r="H8" s="95">
        <v>48.329789367913783</v>
      </c>
      <c r="I8" s="95">
        <v>65.709362159917191</v>
      </c>
      <c r="J8" s="95"/>
      <c r="K8" s="96">
        <v>8</v>
      </c>
      <c r="L8" s="97">
        <v>727.08136672000637</v>
      </c>
      <c r="M8" s="98">
        <v>0</v>
      </c>
      <c r="N8" s="95">
        <v>1.357512635276797</v>
      </c>
      <c r="O8" s="95">
        <v>65.709362159917191</v>
      </c>
      <c r="P8" s="95">
        <v>67.212246311863908</v>
      </c>
      <c r="R8" s="19" t="s">
        <v>22</v>
      </c>
      <c r="S8" s="19">
        <v>235</v>
      </c>
      <c r="AB8" s="16"/>
      <c r="AC8" s="16"/>
      <c r="AH8" s="16"/>
      <c r="AI8" s="16"/>
      <c r="AP8" s="16"/>
      <c r="AQ8" s="16"/>
      <c r="AZ8" s="144"/>
      <c r="BA8" s="22"/>
      <c r="BB8" s="145"/>
      <c r="BC8" s="145"/>
      <c r="BD8" s="145"/>
      <c r="BF8" s="16"/>
      <c r="BG8" s="16"/>
      <c r="BH8" s="16"/>
      <c r="BI8" s="16"/>
      <c r="BJ8" s="16"/>
      <c r="BK8" s="16"/>
      <c r="BM8" s="146"/>
      <c r="BN8" s="146"/>
      <c r="BO8" s="146"/>
      <c r="BP8" s="145"/>
      <c r="BQ8" s="145"/>
      <c r="BS8" s="16"/>
      <c r="BT8" s="16"/>
    </row>
    <row r="9" spans="2:79">
      <c r="B9" s="96">
        <v>8</v>
      </c>
      <c r="C9" s="97">
        <v>727.08136672000637</v>
      </c>
      <c r="D9" s="98">
        <v>0</v>
      </c>
      <c r="E9" s="99">
        <v>147.41900634765651</v>
      </c>
      <c r="F9" s="95">
        <v>1.357512635276797</v>
      </c>
      <c r="G9" s="95">
        <f t="shared" si="0"/>
        <v>38.782688183138085</v>
      </c>
      <c r="H9" s="95">
        <v>52.647989238610073</v>
      </c>
      <c r="I9" s="95">
        <v>67.212246311863908</v>
      </c>
      <c r="J9" s="95"/>
      <c r="K9" s="96">
        <v>9</v>
      </c>
      <c r="L9" s="97">
        <v>732.25922200520802</v>
      </c>
      <c r="M9" s="98">
        <v>0</v>
      </c>
      <c r="N9" s="95">
        <v>1.6248887658426101</v>
      </c>
      <c r="O9" s="95">
        <v>67.212246311863908</v>
      </c>
      <c r="P9" s="95">
        <v>64.420400681062944</v>
      </c>
      <c r="AB9" s="16"/>
      <c r="AC9" s="16"/>
      <c r="AZ9" s="144"/>
      <c r="BA9" s="22"/>
      <c r="BB9" s="145"/>
      <c r="BC9" s="145"/>
      <c r="BD9" s="145"/>
      <c r="BF9" s="16"/>
      <c r="BG9" s="16"/>
      <c r="BH9" s="16"/>
      <c r="BI9" s="16"/>
      <c r="BJ9" s="16"/>
      <c r="BK9" s="16"/>
      <c r="BM9" s="146"/>
      <c r="BN9" s="146"/>
      <c r="BO9" s="146"/>
      <c r="BP9" s="145"/>
      <c r="BQ9" s="145"/>
    </row>
    <row r="10" spans="2:79" ht="13.5" thickBot="1">
      <c r="B10" s="96">
        <v>9</v>
      </c>
      <c r="C10" s="97">
        <v>732.25922200520802</v>
      </c>
      <c r="D10" s="98">
        <v>0</v>
      </c>
      <c r="E10" s="99">
        <v>147.035682678223</v>
      </c>
      <c r="F10" s="95">
        <v>1.6248887658426101</v>
      </c>
      <c r="G10" s="95">
        <f t="shared" si="0"/>
        <v>31.046213931172971</v>
      </c>
      <c r="H10" s="95">
        <v>50.446644238709297</v>
      </c>
      <c r="I10" s="95">
        <v>64.420400681062944</v>
      </c>
      <c r="J10" s="95"/>
      <c r="K10" s="96">
        <v>10</v>
      </c>
      <c r="L10" s="97">
        <v>708.05520385742091</v>
      </c>
      <c r="M10" s="98">
        <v>0</v>
      </c>
      <c r="N10" s="95">
        <v>1.2315343436434929</v>
      </c>
      <c r="O10" s="95">
        <v>64.420400681062944</v>
      </c>
      <c r="P10" s="95">
        <v>61.76349177217655</v>
      </c>
      <c r="R10" t="s">
        <v>29</v>
      </c>
      <c r="AB10" s="16"/>
      <c r="AC10" s="16"/>
      <c r="AH10" s="17"/>
      <c r="AI10" s="17"/>
      <c r="AJ10" s="17"/>
      <c r="AK10" s="17"/>
      <c r="AL10" s="17"/>
      <c r="AM10" s="17"/>
      <c r="AN10" s="17"/>
      <c r="AZ10" s="144"/>
      <c r="BA10" s="22"/>
      <c r="BB10" s="145"/>
      <c r="BC10" s="145"/>
      <c r="BD10" s="145"/>
      <c r="BF10" s="16"/>
      <c r="BG10" s="16"/>
      <c r="BH10" s="16"/>
      <c r="BI10" s="16"/>
      <c r="BJ10" s="16"/>
      <c r="BK10" s="16"/>
      <c r="BM10" s="146"/>
      <c r="BN10" s="146"/>
      <c r="BO10" s="146"/>
      <c r="BP10" s="145"/>
      <c r="BQ10" s="145"/>
    </row>
    <row r="11" spans="2:79" ht="13">
      <c r="B11" s="96">
        <v>10</v>
      </c>
      <c r="C11" s="97">
        <v>708.05520385742091</v>
      </c>
      <c r="D11" s="98">
        <v>0</v>
      </c>
      <c r="E11" s="99">
        <v>150.827880859375</v>
      </c>
      <c r="F11" s="95">
        <v>1.2315343436434929</v>
      </c>
      <c r="G11" s="95">
        <f t="shared" si="0"/>
        <v>33.878153447357725</v>
      </c>
      <c r="H11" s="95">
        <v>41.722109469645233</v>
      </c>
      <c r="I11" s="95">
        <v>61.76349177217655</v>
      </c>
      <c r="J11" s="95"/>
      <c r="K11" s="96">
        <v>11</v>
      </c>
      <c r="L11" s="97">
        <v>732.25046915689995</v>
      </c>
      <c r="M11" s="98">
        <v>0</v>
      </c>
      <c r="N11" s="95">
        <v>1.147019174493394</v>
      </c>
      <c r="O11" s="95">
        <v>61.76349177217655</v>
      </c>
      <c r="P11" s="95">
        <v>56.656248417805834</v>
      </c>
      <c r="R11" s="14"/>
      <c r="S11" s="14" t="s">
        <v>27</v>
      </c>
      <c r="T11" s="14" t="s">
        <v>31</v>
      </c>
      <c r="U11" s="14" t="s">
        <v>32</v>
      </c>
      <c r="V11" s="14" t="s">
        <v>33</v>
      </c>
      <c r="W11" s="14" t="s">
        <v>34</v>
      </c>
      <c r="AB11" s="16"/>
      <c r="AC11" s="16"/>
      <c r="AH11" s="16"/>
      <c r="AI11" s="16"/>
      <c r="AJ11" s="16"/>
      <c r="AK11" s="16"/>
      <c r="AL11" s="16"/>
      <c r="AM11" s="16"/>
      <c r="AN11" s="16"/>
      <c r="AP11" s="17"/>
      <c r="AQ11" s="17"/>
      <c r="AR11" s="17"/>
      <c r="AS11" s="17"/>
      <c r="AT11" s="17"/>
      <c r="AU11" s="17"/>
      <c r="AZ11" s="144"/>
      <c r="BA11" s="22"/>
      <c r="BB11" s="145"/>
      <c r="BC11" s="145"/>
      <c r="BD11" s="145"/>
      <c r="BF11" s="16"/>
      <c r="BG11" s="16"/>
      <c r="BH11" s="16"/>
      <c r="BI11" s="16"/>
      <c r="BJ11" s="16"/>
      <c r="BK11" s="16"/>
      <c r="BM11" s="146"/>
      <c r="BN11" s="146"/>
      <c r="BO11" s="146"/>
      <c r="BP11" s="145"/>
      <c r="BQ11" s="145"/>
      <c r="BS11" s="17"/>
      <c r="BT11" s="17"/>
      <c r="BU11" s="17"/>
      <c r="BV11" s="17"/>
      <c r="BW11" s="17"/>
      <c r="BX11" s="17"/>
    </row>
    <row r="12" spans="2:79">
      <c r="B12" s="96">
        <v>11</v>
      </c>
      <c r="C12" s="97">
        <v>732.25046915689995</v>
      </c>
      <c r="D12" s="98">
        <v>0</v>
      </c>
      <c r="E12" s="99">
        <v>146.40336608886702</v>
      </c>
      <c r="F12" s="95">
        <v>1.147019174493394</v>
      </c>
      <c r="G12" s="95">
        <f t="shared" si="0"/>
        <v>37.642277122736694</v>
      </c>
      <c r="H12" s="95">
        <v>43.176413631373009</v>
      </c>
      <c r="I12" s="95">
        <v>56.656248417805834</v>
      </c>
      <c r="J12" s="95"/>
      <c r="K12" s="96">
        <v>12</v>
      </c>
      <c r="L12" s="97">
        <v>735.09887659671699</v>
      </c>
      <c r="M12" s="98">
        <v>0</v>
      </c>
      <c r="N12" s="95">
        <v>1.6082372865773029</v>
      </c>
      <c r="O12" s="95">
        <v>56.656248417805834</v>
      </c>
      <c r="P12" s="95">
        <v>69.260543884516835</v>
      </c>
      <c r="R12" s="16" t="s">
        <v>36</v>
      </c>
      <c r="S12" s="16">
        <v>4</v>
      </c>
      <c r="T12" s="16">
        <v>3082.8050196306976</v>
      </c>
      <c r="U12" s="16">
        <v>770.70125490767441</v>
      </c>
      <c r="V12" s="16">
        <v>60.112419734633434</v>
      </c>
      <c r="W12" s="16">
        <v>1.0869795852299437E-34</v>
      </c>
      <c r="AB12" s="16"/>
      <c r="AC12" s="16"/>
      <c r="AH12" s="16"/>
      <c r="AI12" s="16"/>
      <c r="AJ12" s="16"/>
      <c r="AK12" s="16"/>
      <c r="AL12" s="16"/>
      <c r="AM12" s="16"/>
      <c r="AN12" s="16"/>
      <c r="AP12" s="16"/>
      <c r="AQ12" s="16"/>
      <c r="AR12" s="16"/>
      <c r="AS12" s="16"/>
      <c r="AT12" s="16"/>
      <c r="AU12" s="16"/>
      <c r="AZ12" s="144"/>
      <c r="BA12" s="22"/>
      <c r="BB12" s="145"/>
      <c r="BC12" s="145"/>
      <c r="BD12" s="145"/>
      <c r="BF12" s="16"/>
      <c r="BG12" s="16"/>
      <c r="BH12" s="16"/>
      <c r="BI12" s="16"/>
      <c r="BJ12" s="16"/>
      <c r="BK12" s="16"/>
      <c r="BM12" s="146"/>
      <c r="BN12" s="146"/>
      <c r="BO12" s="146"/>
      <c r="BP12" s="145"/>
      <c r="BQ12" s="145"/>
      <c r="BS12" s="16"/>
      <c r="BT12" s="16"/>
      <c r="BU12" s="16"/>
      <c r="BV12" s="16"/>
      <c r="BW12" s="16"/>
      <c r="BX12" s="16"/>
    </row>
    <row r="13" spans="2:79">
      <c r="B13" s="96">
        <v>12</v>
      </c>
      <c r="C13" s="97">
        <v>735.09887659671699</v>
      </c>
      <c r="D13" s="98">
        <v>0</v>
      </c>
      <c r="E13" s="99">
        <v>146.6627197265625</v>
      </c>
      <c r="F13" s="95">
        <v>1.6082372865773029</v>
      </c>
      <c r="G13" s="95">
        <f t="shared" si="0"/>
        <v>28.884807031880847</v>
      </c>
      <c r="H13" s="95">
        <v>46.453623684261053</v>
      </c>
      <c r="I13" s="95">
        <v>69.260543884516835</v>
      </c>
      <c r="J13" s="95"/>
      <c r="K13" s="96">
        <v>13</v>
      </c>
      <c r="L13" s="97">
        <v>732.236891276042</v>
      </c>
      <c r="M13" s="98">
        <v>0</v>
      </c>
      <c r="N13" s="95">
        <v>1.3213424220176471</v>
      </c>
      <c r="O13" s="95">
        <v>69.260543884516835</v>
      </c>
      <c r="P13" s="95">
        <v>63.021303324021297</v>
      </c>
      <c r="R13" s="16" t="s">
        <v>38</v>
      </c>
      <c r="S13" s="16">
        <v>230</v>
      </c>
      <c r="T13" s="16">
        <v>2948.8296996076006</v>
      </c>
      <c r="U13" s="16">
        <v>12.820998693946089</v>
      </c>
      <c r="V13" s="16"/>
      <c r="W13" s="16"/>
      <c r="AB13" s="16"/>
      <c r="AC13" s="16"/>
      <c r="AH13" s="16"/>
      <c r="AI13" s="16"/>
      <c r="AJ13" s="16"/>
      <c r="AK13" s="16"/>
      <c r="AL13" s="16"/>
      <c r="AM13" s="16"/>
      <c r="AN13" s="16"/>
      <c r="AP13" s="16"/>
      <c r="AQ13" s="16"/>
      <c r="AR13" s="16"/>
      <c r="AS13" s="16"/>
      <c r="AT13" s="16"/>
      <c r="AU13" s="16"/>
      <c r="AZ13" s="144"/>
      <c r="BA13" s="22"/>
      <c r="BB13" s="145"/>
      <c r="BC13" s="145"/>
      <c r="BD13" s="145"/>
      <c r="BF13" s="16"/>
      <c r="BG13" s="16"/>
      <c r="BH13" s="16"/>
      <c r="BI13" s="16"/>
      <c r="BJ13" s="16"/>
      <c r="BK13" s="16"/>
      <c r="BM13" s="146"/>
      <c r="BN13" s="146"/>
      <c r="BO13" s="146"/>
      <c r="BP13" s="145"/>
      <c r="BQ13" s="145"/>
      <c r="BS13" s="16"/>
      <c r="BT13" s="16"/>
      <c r="BU13" s="16"/>
      <c r="BV13" s="16"/>
      <c r="BW13" s="16"/>
      <c r="BX13" s="16"/>
    </row>
    <row r="14" spans="2:79" ht="13" thickBot="1">
      <c r="B14" s="96">
        <v>13</v>
      </c>
      <c r="C14" s="97">
        <v>732.236891276042</v>
      </c>
      <c r="D14" s="98">
        <v>0</v>
      </c>
      <c r="E14" s="99">
        <v>157.64393615722651</v>
      </c>
      <c r="F14" s="95">
        <v>1.3213424220176471</v>
      </c>
      <c r="G14" s="95">
        <f t="shared" si="0"/>
        <v>36.435560938197881</v>
      </c>
      <c r="H14" s="95">
        <v>48.14385233764996</v>
      </c>
      <c r="I14" s="95">
        <v>63.021303324021297</v>
      </c>
      <c r="J14" s="95"/>
      <c r="K14" s="96">
        <v>14</v>
      </c>
      <c r="L14" s="97">
        <v>702.06364430568703</v>
      </c>
      <c r="M14" s="98">
        <v>0</v>
      </c>
      <c r="N14" s="95">
        <v>1.335217578718336</v>
      </c>
      <c r="O14" s="95">
        <v>63.021303324021297</v>
      </c>
      <c r="P14" s="95">
        <v>66.874874673617128</v>
      </c>
      <c r="R14" s="19" t="s">
        <v>40</v>
      </c>
      <c r="S14" s="19">
        <v>234</v>
      </c>
      <c r="T14" s="19">
        <v>6031.6347192382982</v>
      </c>
      <c r="U14" s="19"/>
      <c r="V14" s="19"/>
      <c r="W14" s="19"/>
      <c r="AB14" s="16"/>
      <c r="AC14" s="16"/>
      <c r="AH14" s="16"/>
      <c r="AI14" s="16"/>
      <c r="AJ14" s="16"/>
      <c r="AK14" s="16"/>
      <c r="AL14" s="16"/>
      <c r="AM14" s="16"/>
      <c r="AN14" s="16"/>
      <c r="AP14" s="16"/>
      <c r="AQ14" s="16"/>
      <c r="AR14" s="16"/>
      <c r="AS14" s="16"/>
      <c r="AT14" s="16"/>
      <c r="AU14" s="16"/>
      <c r="AZ14" s="144"/>
      <c r="BA14" s="22"/>
      <c r="BB14" s="145"/>
      <c r="BC14" s="145"/>
      <c r="BD14" s="145"/>
      <c r="BF14" s="16"/>
      <c r="BG14" s="16"/>
      <c r="BH14" s="16"/>
      <c r="BI14" s="16"/>
      <c r="BJ14" s="16"/>
      <c r="BK14" s="16"/>
      <c r="BM14" s="146"/>
      <c r="BN14" s="146"/>
      <c r="BO14" s="146"/>
      <c r="BP14" s="145"/>
      <c r="BQ14" s="145"/>
      <c r="BS14" s="16"/>
      <c r="BT14" s="16"/>
      <c r="BU14" s="16"/>
      <c r="BV14" s="16"/>
      <c r="BW14" s="16"/>
      <c r="BX14" s="16"/>
    </row>
    <row r="15" spans="2:79" ht="13" thickBot="1">
      <c r="B15" s="96">
        <v>14</v>
      </c>
      <c r="C15" s="97">
        <v>702.06364430568703</v>
      </c>
      <c r="D15" s="98">
        <v>0</v>
      </c>
      <c r="E15" s="99">
        <v>146.89791870117199</v>
      </c>
      <c r="F15" s="95">
        <v>1.335217578718336</v>
      </c>
      <c r="G15" s="95">
        <f t="shared" si="0"/>
        <v>36.624291017887245</v>
      </c>
      <c r="H15" s="95">
        <v>48.901397175179113</v>
      </c>
      <c r="I15" s="95">
        <v>66.874874673617128</v>
      </c>
      <c r="J15" s="95"/>
      <c r="K15" s="96">
        <v>15</v>
      </c>
      <c r="L15" s="97">
        <v>695.02882973768806</v>
      </c>
      <c r="M15" s="98">
        <v>0</v>
      </c>
      <c r="N15" s="95">
        <v>1.3207451451988499</v>
      </c>
      <c r="O15" s="95">
        <v>66.874874673617128</v>
      </c>
      <c r="P15" s="95">
        <v>64.684570504020314</v>
      </c>
      <c r="AB15" s="16"/>
      <c r="AC15" s="16"/>
      <c r="AH15" s="16"/>
      <c r="AI15" s="16"/>
      <c r="AJ15" s="16"/>
      <c r="AK15" s="16"/>
      <c r="AL15" s="16"/>
      <c r="AM15" s="16"/>
      <c r="AN15" s="16"/>
      <c r="AZ15" s="144"/>
      <c r="BA15" s="22"/>
      <c r="BB15" s="145"/>
      <c r="BC15" s="145"/>
      <c r="BD15" s="145"/>
      <c r="BF15" s="16"/>
      <c r="BG15" s="16"/>
      <c r="BH15" s="16"/>
      <c r="BI15" s="16"/>
      <c r="BJ15" s="16"/>
      <c r="BK15" s="16"/>
      <c r="BM15" s="146"/>
      <c r="BN15" s="146"/>
      <c r="BO15" s="146"/>
      <c r="BP15" s="145"/>
      <c r="BQ15" s="145"/>
    </row>
    <row r="16" spans="2:79" ht="13">
      <c r="B16" s="96">
        <v>15</v>
      </c>
      <c r="C16" s="97">
        <v>695.02882973768806</v>
      </c>
      <c r="D16" s="98">
        <v>0</v>
      </c>
      <c r="E16" s="99">
        <v>134.54119110107399</v>
      </c>
      <c r="F16" s="95">
        <v>1.3207451451988499</v>
      </c>
      <c r="G16" s="95">
        <f t="shared" si="0"/>
        <v>34.639989825863935</v>
      </c>
      <c r="H16" s="95">
        <v>45.750598392247348</v>
      </c>
      <c r="I16" s="95">
        <v>64.684570504020314</v>
      </c>
      <c r="J16" s="95"/>
      <c r="K16" s="96">
        <v>16</v>
      </c>
      <c r="L16" s="97">
        <v>704.52828450520803</v>
      </c>
      <c r="M16" s="98">
        <v>0</v>
      </c>
      <c r="N16" s="95">
        <v>1.321532493538591</v>
      </c>
      <c r="O16" s="95">
        <v>64.684570504020314</v>
      </c>
      <c r="P16" s="95">
        <v>65.609654307912763</v>
      </c>
      <c r="R16" s="14"/>
      <c r="S16" s="14" t="s">
        <v>42</v>
      </c>
      <c r="T16" s="14" t="s">
        <v>25</v>
      </c>
      <c r="U16" s="14" t="s">
        <v>28</v>
      </c>
      <c r="V16" s="14" t="s">
        <v>43</v>
      </c>
      <c r="W16" s="14" t="s">
        <v>44</v>
      </c>
      <c r="X16" s="14" t="s">
        <v>45</v>
      </c>
      <c r="Y16" s="14" t="s">
        <v>46</v>
      </c>
      <c r="Z16" s="14" t="s">
        <v>47</v>
      </c>
      <c r="AB16" s="16"/>
      <c r="AC16" s="16"/>
      <c r="AP16" s="17"/>
      <c r="AQ16" s="17"/>
      <c r="AR16" s="17"/>
      <c r="AS16" s="17"/>
      <c r="AT16" s="17"/>
      <c r="AU16" s="17"/>
      <c r="AV16" s="17"/>
      <c r="AW16" s="17"/>
      <c r="AX16" s="17"/>
      <c r="AZ16" s="144"/>
      <c r="BA16" s="22"/>
      <c r="BB16" s="145"/>
      <c r="BC16" s="145"/>
      <c r="BD16" s="145"/>
      <c r="BM16" s="146"/>
      <c r="BN16" s="146"/>
      <c r="BO16" s="146"/>
      <c r="BP16" s="145"/>
      <c r="BQ16" s="145"/>
      <c r="BS16" s="17"/>
      <c r="BT16" s="17"/>
      <c r="BU16" s="17"/>
      <c r="BV16" s="17"/>
      <c r="BW16" s="17"/>
      <c r="BX16" s="17"/>
      <c r="BY16" s="17"/>
      <c r="BZ16" s="17"/>
      <c r="CA16" s="17"/>
    </row>
    <row r="17" spans="2:79">
      <c r="B17" s="96">
        <v>16</v>
      </c>
      <c r="C17" s="97">
        <v>704.52828450520803</v>
      </c>
      <c r="D17" s="98">
        <v>0</v>
      </c>
      <c r="E17" s="99">
        <v>149.33148193359401</v>
      </c>
      <c r="F17" s="95">
        <v>1.321532493538591</v>
      </c>
      <c r="G17" s="95">
        <f t="shared" si="0"/>
        <v>39.47403581603546</v>
      </c>
      <c r="H17" s="95">
        <v>52.166220981996993</v>
      </c>
      <c r="I17" s="95">
        <v>65.609654307912763</v>
      </c>
      <c r="J17" s="95"/>
      <c r="K17" s="96">
        <v>17</v>
      </c>
      <c r="L17" s="97">
        <v>731.09668427654708</v>
      </c>
      <c r="M17" s="98">
        <v>0</v>
      </c>
      <c r="N17" s="95">
        <v>1.2650020956377159</v>
      </c>
      <c r="O17" s="95">
        <v>65.609654307912763</v>
      </c>
      <c r="P17" s="95">
        <v>63.519690358969669</v>
      </c>
      <c r="R17" s="16" t="s">
        <v>50</v>
      </c>
      <c r="S17" s="16">
        <v>49.597727443053671</v>
      </c>
      <c r="T17" s="16">
        <v>5.5772155389759295</v>
      </c>
      <c r="U17" s="16">
        <v>8.892919252706637</v>
      </c>
      <c r="V17" s="16">
        <v>1.7832491406959096E-16</v>
      </c>
      <c r="W17" s="16">
        <v>38.608762752265925</v>
      </c>
      <c r="X17" s="16">
        <v>60.586692133841417</v>
      </c>
      <c r="Y17" s="16">
        <v>40.386924532872854</v>
      </c>
      <c r="Z17" s="16">
        <v>58.808530353234488</v>
      </c>
      <c r="AB17" s="16"/>
      <c r="AC17" s="16"/>
      <c r="AP17" s="16"/>
      <c r="AQ17" s="16"/>
      <c r="AR17" s="16"/>
      <c r="AS17" s="16"/>
      <c r="AT17" s="16"/>
      <c r="AU17" s="16"/>
      <c r="AV17" s="16"/>
      <c r="AW17" s="16"/>
      <c r="AX17" s="16"/>
      <c r="AZ17" s="144"/>
      <c r="BA17" s="22"/>
      <c r="BB17" s="145"/>
      <c r="BC17" s="145"/>
      <c r="BD17" s="145"/>
      <c r="BM17" s="146"/>
      <c r="BN17" s="146"/>
      <c r="BO17" s="146"/>
      <c r="BP17" s="145"/>
      <c r="BQ17" s="145"/>
      <c r="BS17" s="16"/>
      <c r="BT17" s="16"/>
      <c r="BU17" s="16"/>
      <c r="BV17" s="16"/>
      <c r="BW17" s="16"/>
      <c r="BX17" s="16"/>
      <c r="BY17" s="16"/>
      <c r="BZ17" s="16"/>
      <c r="CA17" s="16"/>
    </row>
    <row r="18" spans="2:79">
      <c r="B18" s="96">
        <v>17</v>
      </c>
      <c r="C18" s="97">
        <v>731.09668427654708</v>
      </c>
      <c r="D18" s="98">
        <v>0</v>
      </c>
      <c r="E18" s="99">
        <v>140.15633392334001</v>
      </c>
      <c r="F18" s="95">
        <v>1.2650020956377159</v>
      </c>
      <c r="G18" s="95">
        <f t="shared" si="0"/>
        <v>37.323130275998501</v>
      </c>
      <c r="H18" s="95">
        <v>47.21383801489759</v>
      </c>
      <c r="I18" s="95">
        <v>63.519690358969669</v>
      </c>
      <c r="J18" s="95"/>
      <c r="K18" s="96">
        <v>18</v>
      </c>
      <c r="L18" s="97">
        <v>732.20985514322899</v>
      </c>
      <c r="M18" s="98">
        <v>0</v>
      </c>
      <c r="N18" s="95">
        <v>1.2740077627443389</v>
      </c>
      <c r="O18" s="95">
        <v>63.519690358969669</v>
      </c>
      <c r="P18" s="95">
        <v>62.835685302337616</v>
      </c>
      <c r="R18" s="16" t="s">
        <v>174</v>
      </c>
      <c r="S18" s="16">
        <v>-2.3740181275387559E-2</v>
      </c>
      <c r="T18" s="16">
        <v>5.0779445340411117E-3</v>
      </c>
      <c r="U18" s="16">
        <v>-4.6751556887319392</v>
      </c>
      <c r="V18" s="16">
        <v>5.0060485926131384E-6</v>
      </c>
      <c r="W18" s="16">
        <v>-3.3745416467822399E-2</v>
      </c>
      <c r="X18" s="16">
        <v>-1.3734946082952721E-2</v>
      </c>
      <c r="Y18" s="16">
        <v>-3.2126435305740261E-2</v>
      </c>
      <c r="Z18" s="16">
        <v>-1.5353927245034853E-2</v>
      </c>
      <c r="AB18" s="16"/>
      <c r="AC18" s="16"/>
      <c r="AP18" s="16"/>
      <c r="AQ18" s="16"/>
      <c r="AR18" s="16"/>
      <c r="AS18" s="16"/>
      <c r="AT18" s="16"/>
      <c r="AU18" s="16"/>
      <c r="AV18" s="16"/>
      <c r="AW18" s="16"/>
      <c r="AX18" s="16"/>
      <c r="AZ18" s="144"/>
      <c r="BA18" s="22"/>
      <c r="BB18" s="145"/>
      <c r="BC18" s="145"/>
      <c r="BD18" s="145"/>
      <c r="BM18" s="146"/>
      <c r="BN18" s="146"/>
      <c r="BO18" s="146"/>
      <c r="BP18" s="145"/>
      <c r="BQ18" s="145"/>
      <c r="BS18" s="16"/>
      <c r="BT18" s="16"/>
      <c r="BU18" s="16"/>
      <c r="BV18" s="16"/>
      <c r="BW18" s="16"/>
      <c r="BX18" s="16"/>
      <c r="BY18" s="16"/>
      <c r="BZ18" s="16"/>
      <c r="CA18" s="16"/>
    </row>
    <row r="19" spans="2:79">
      <c r="B19" s="96">
        <v>18</v>
      </c>
      <c r="C19" s="97">
        <v>732.20985514322899</v>
      </c>
      <c r="D19" s="98">
        <v>0</v>
      </c>
      <c r="E19" s="99">
        <v>142.30940246582048</v>
      </c>
      <c r="F19" s="95">
        <v>1.2740077627443389</v>
      </c>
      <c r="G19" s="95">
        <f t="shared" si="0"/>
        <v>43.473104231797024</v>
      </c>
      <c r="H19" s="95">
        <v>55.385072261903183</v>
      </c>
      <c r="I19" s="95">
        <v>62.835685302337616</v>
      </c>
      <c r="J19" s="95"/>
      <c r="K19" s="96">
        <v>19</v>
      </c>
      <c r="L19" s="97">
        <v>718.70742024739582</v>
      </c>
      <c r="M19" s="98">
        <v>0</v>
      </c>
      <c r="N19" s="95">
        <v>1.365392238068281</v>
      </c>
      <c r="O19" s="95">
        <v>62.835685302337616</v>
      </c>
      <c r="P19" s="95">
        <v>70.404877062627165</v>
      </c>
      <c r="R19" s="16" t="s">
        <v>176</v>
      </c>
      <c r="S19" s="16">
        <v>1.6330224434003782</v>
      </c>
      <c r="T19" s="16">
        <v>0.54144720626086318</v>
      </c>
      <c r="U19" s="16">
        <v>3.0160326335003864</v>
      </c>
      <c r="V19" s="16">
        <v>2.8487909420629298E-3</v>
      </c>
      <c r="W19" s="16">
        <v>0.5661918377073436</v>
      </c>
      <c r="X19" s="16">
        <v>2.6998530490934129</v>
      </c>
      <c r="Y19" s="16">
        <v>0.73881932926852656</v>
      </c>
      <c r="Z19" s="16">
        <v>2.5272255575322298</v>
      </c>
      <c r="AB19" s="16"/>
      <c r="AC19" s="16"/>
      <c r="AP19" s="16"/>
      <c r="AQ19" s="16"/>
      <c r="AR19" s="16"/>
      <c r="AS19" s="16"/>
      <c r="AT19" s="16"/>
      <c r="AU19" s="16"/>
      <c r="AV19" s="16"/>
      <c r="AW19" s="16"/>
      <c r="AX19" s="16"/>
      <c r="AZ19" s="144"/>
      <c r="BA19" s="22"/>
      <c r="BB19" s="145"/>
      <c r="BC19" s="145"/>
      <c r="BD19" s="145"/>
      <c r="BM19" s="146"/>
      <c r="BN19" s="146"/>
      <c r="BO19" s="146"/>
      <c r="BP19" s="145"/>
      <c r="BQ19" s="145"/>
      <c r="BS19" s="16"/>
      <c r="BT19" s="16"/>
      <c r="BU19" s="16"/>
      <c r="BV19" s="16"/>
      <c r="BW19" s="16"/>
      <c r="BX19" s="16"/>
      <c r="BY19" s="16"/>
      <c r="BZ19" s="16"/>
      <c r="CA19" s="16"/>
    </row>
    <row r="20" spans="2:79">
      <c r="B20" s="96">
        <v>19</v>
      </c>
      <c r="C20" s="97">
        <v>718.70742024739582</v>
      </c>
      <c r="D20" s="98">
        <v>0</v>
      </c>
      <c r="E20" s="99">
        <v>141.7041015625</v>
      </c>
      <c r="F20" s="95">
        <v>1.365392238068281</v>
      </c>
      <c r="G20" s="95">
        <f t="shared" si="0"/>
        <v>45.893723732269883</v>
      </c>
      <c r="H20" s="95">
        <v>62.662934160091361</v>
      </c>
      <c r="I20" s="95">
        <v>70.404877062627165</v>
      </c>
      <c r="J20" s="95"/>
      <c r="K20" s="96">
        <v>20</v>
      </c>
      <c r="L20" s="97">
        <v>709.66985514322914</v>
      </c>
      <c r="M20" s="98">
        <v>0</v>
      </c>
      <c r="N20" s="95">
        <v>1.318246477841964</v>
      </c>
      <c r="O20" s="95">
        <v>70.404877062627165</v>
      </c>
      <c r="P20" s="95">
        <v>67.29172751364095</v>
      </c>
      <c r="R20" s="16" t="s">
        <v>175</v>
      </c>
      <c r="S20" s="16">
        <v>9.0657618832379843</v>
      </c>
      <c r="T20" s="16">
        <v>1.0029962359822873</v>
      </c>
      <c r="U20" s="16">
        <v>9.0386798653929183</v>
      </c>
      <c r="V20" s="16">
        <v>6.6923326821597066E-17</v>
      </c>
      <c r="W20" s="16">
        <v>7.089526583530315</v>
      </c>
      <c r="X20" s="16">
        <v>11.041997182945654</v>
      </c>
      <c r="Y20" s="16">
        <v>7.4093079440412257</v>
      </c>
      <c r="Z20" s="16">
        <v>10.722215822434743</v>
      </c>
      <c r="AB20" s="16"/>
      <c r="AC20" s="16"/>
      <c r="AP20" s="16"/>
      <c r="AQ20" s="16"/>
      <c r="AR20" s="16"/>
      <c r="AS20" s="16"/>
      <c r="AT20" s="16"/>
      <c r="AU20" s="16"/>
      <c r="AV20" s="16"/>
      <c r="AW20" s="16"/>
      <c r="AX20" s="16"/>
      <c r="AZ20" s="144"/>
      <c r="BA20" s="22"/>
      <c r="BB20" s="145"/>
      <c r="BC20" s="145"/>
      <c r="BD20" s="145"/>
      <c r="BM20" s="146"/>
      <c r="BN20" s="146"/>
      <c r="BO20" s="146"/>
      <c r="BP20" s="145"/>
      <c r="BQ20" s="145"/>
      <c r="BS20" s="16"/>
      <c r="BT20" s="16"/>
      <c r="BU20" s="16"/>
      <c r="BV20" s="16"/>
      <c r="BW20" s="16"/>
      <c r="BX20" s="16"/>
      <c r="BY20" s="16"/>
      <c r="BZ20" s="16"/>
      <c r="CA20" s="16"/>
    </row>
    <row r="21" spans="2:79" ht="13" thickBot="1">
      <c r="B21" s="96">
        <v>20</v>
      </c>
      <c r="C21" s="97">
        <v>709.66985514322914</v>
      </c>
      <c r="D21" s="98">
        <v>0</v>
      </c>
      <c r="E21" s="99">
        <v>141.01773071289099</v>
      </c>
      <c r="F21" s="95">
        <v>1.318246477841964</v>
      </c>
      <c r="G21" s="95">
        <f t="shared" si="0"/>
        <v>37.240929607952104</v>
      </c>
      <c r="H21" s="95">
        <v>49.092724287243378</v>
      </c>
      <c r="I21" s="95">
        <v>67.29172751364095</v>
      </c>
      <c r="J21" s="95"/>
      <c r="K21" s="96">
        <v>21</v>
      </c>
      <c r="L21" s="97">
        <v>719.45899463818739</v>
      </c>
      <c r="M21" s="98">
        <v>0</v>
      </c>
      <c r="N21" s="95">
        <v>1.634810536114079</v>
      </c>
      <c r="O21" s="95">
        <v>67.29172751364095</v>
      </c>
      <c r="P21" s="95">
        <v>69.896971884268979</v>
      </c>
      <c r="R21" s="19" t="s">
        <v>173</v>
      </c>
      <c r="S21" s="19">
        <v>0.33402021733370679</v>
      </c>
      <c r="T21" s="19">
        <v>5.21303591503995E-2</v>
      </c>
      <c r="U21" s="19">
        <v>6.4074029563087525</v>
      </c>
      <c r="V21" s="19">
        <v>8.2729231023472087E-10</v>
      </c>
      <c r="W21" s="19">
        <v>0.23130611707732501</v>
      </c>
      <c r="X21" s="19">
        <v>0.43673431759008857</v>
      </c>
      <c r="Y21" s="19">
        <v>0.2479266352557517</v>
      </c>
      <c r="Z21" s="19">
        <v>0.42011379941166188</v>
      </c>
      <c r="AB21" s="16"/>
      <c r="AC21" s="16"/>
      <c r="AP21" s="16"/>
      <c r="AQ21" s="16"/>
      <c r="AR21" s="16"/>
      <c r="AS21" s="16"/>
      <c r="AT21" s="16"/>
      <c r="AU21" s="16"/>
      <c r="AV21" s="16"/>
      <c r="AW21" s="16"/>
      <c r="AX21" s="16"/>
      <c r="AZ21" s="144"/>
      <c r="BA21" s="22"/>
      <c r="BB21" s="145"/>
      <c r="BC21" s="145"/>
      <c r="BD21" s="145"/>
      <c r="BM21" s="146"/>
      <c r="BN21" s="146"/>
      <c r="BO21" s="146"/>
      <c r="BP21" s="145"/>
      <c r="BQ21" s="145"/>
      <c r="BS21" s="16"/>
      <c r="BT21" s="16"/>
      <c r="BU21" s="16"/>
      <c r="BV21" s="16"/>
      <c r="BW21" s="16"/>
      <c r="BX21" s="16"/>
      <c r="BY21" s="16"/>
      <c r="BZ21" s="16"/>
      <c r="CA21" s="16"/>
    </row>
    <row r="22" spans="2:79">
      <c r="B22" s="96">
        <v>21</v>
      </c>
      <c r="C22" s="97">
        <v>719.45899463818739</v>
      </c>
      <c r="D22" s="98">
        <v>0</v>
      </c>
      <c r="E22" s="99">
        <v>139.78610992431652</v>
      </c>
      <c r="F22" s="95">
        <v>1.634810536114079</v>
      </c>
      <c r="G22" s="95">
        <f t="shared" si="0"/>
        <v>42.639543172797715</v>
      </c>
      <c r="H22" s="95">
        <v>69.707574433980852</v>
      </c>
      <c r="I22" s="95">
        <v>69.896971884268979</v>
      </c>
      <c r="J22" s="95"/>
      <c r="K22" s="96">
        <v>22</v>
      </c>
      <c r="L22" s="97">
        <v>731.13335276204759</v>
      </c>
      <c r="M22" s="98">
        <v>0</v>
      </c>
      <c r="N22" s="95">
        <v>1.2679281565114939</v>
      </c>
      <c r="O22" s="95">
        <v>69.896971884268979</v>
      </c>
      <c r="P22" s="95">
        <v>59.710202919053756</v>
      </c>
      <c r="AB22" s="16"/>
      <c r="AC22" s="16"/>
      <c r="AZ22" s="144"/>
      <c r="BA22" s="22"/>
      <c r="BB22" s="145"/>
      <c r="BC22" s="145"/>
      <c r="BD22" s="145"/>
      <c r="BM22" s="146"/>
      <c r="BN22" s="146"/>
      <c r="BO22" s="146"/>
      <c r="BP22" s="145"/>
      <c r="BQ22" s="145"/>
    </row>
    <row r="23" spans="2:79">
      <c r="B23" s="96">
        <v>22</v>
      </c>
      <c r="C23" s="97">
        <v>731.13335276204759</v>
      </c>
      <c r="D23" s="98">
        <v>0</v>
      </c>
      <c r="E23" s="99">
        <v>133.1601219177245</v>
      </c>
      <c r="F23" s="95">
        <v>1.2679281565114939</v>
      </c>
      <c r="G23" s="95">
        <f t="shared" si="0"/>
        <v>32.325759515656394</v>
      </c>
      <c r="H23" s="95">
        <v>40.986740670520092</v>
      </c>
      <c r="I23" s="95">
        <v>59.710202919053756</v>
      </c>
      <c r="J23" s="95"/>
      <c r="K23" s="96">
        <v>23</v>
      </c>
      <c r="L23" s="97">
        <v>730.39245559719802</v>
      </c>
      <c r="M23" s="98">
        <v>0</v>
      </c>
      <c r="N23" s="95">
        <v>1.5182560694800711</v>
      </c>
      <c r="O23" s="95">
        <v>59.710202919053756</v>
      </c>
      <c r="P23" s="95">
        <v>70.637704356082267</v>
      </c>
      <c r="AB23" s="16"/>
      <c r="AC23" s="16"/>
      <c r="AZ23" s="144"/>
      <c r="BA23" s="22"/>
      <c r="BB23" s="145"/>
      <c r="BC23" s="145"/>
      <c r="BD23" s="145"/>
      <c r="BM23" s="146"/>
      <c r="BN23" s="146"/>
      <c r="BO23" s="146"/>
      <c r="BP23" s="145"/>
      <c r="BQ23" s="145"/>
    </row>
    <row r="24" spans="2:79">
      <c r="B24" s="96">
        <v>23</v>
      </c>
      <c r="C24" s="97">
        <v>730.39245559719802</v>
      </c>
      <c r="D24" s="98">
        <v>0</v>
      </c>
      <c r="E24" s="99">
        <v>147.1461715698245</v>
      </c>
      <c r="F24" s="95">
        <v>1.5182560694800711</v>
      </c>
      <c r="G24" s="95">
        <f t="shared" si="0"/>
        <v>37.925988940621551</v>
      </c>
      <c r="H24" s="95">
        <v>57.581362900132717</v>
      </c>
      <c r="I24" s="95">
        <v>70.637704356082267</v>
      </c>
      <c r="J24" s="95"/>
      <c r="K24" s="96">
        <v>24</v>
      </c>
      <c r="L24" s="97">
        <v>726.766899414063</v>
      </c>
      <c r="M24" s="98">
        <v>0</v>
      </c>
      <c r="N24" s="95">
        <v>1.4734384053733749</v>
      </c>
      <c r="O24" s="95">
        <v>70.637704356082267</v>
      </c>
      <c r="P24" s="95">
        <v>74.350966472532292</v>
      </c>
      <c r="AB24" s="16"/>
      <c r="AC24" s="16"/>
      <c r="AZ24" s="144"/>
      <c r="BA24" s="22"/>
      <c r="BB24" s="145"/>
      <c r="BC24" s="145"/>
      <c r="BD24" s="145"/>
      <c r="BM24" s="146"/>
      <c r="BN24" s="146"/>
      <c r="BO24" s="146"/>
      <c r="BP24" s="145"/>
      <c r="BQ24" s="145"/>
    </row>
    <row r="25" spans="2:79">
      <c r="B25" s="96">
        <v>24</v>
      </c>
      <c r="C25" s="97">
        <v>726.766899414063</v>
      </c>
      <c r="D25" s="98">
        <v>0</v>
      </c>
      <c r="E25" s="99">
        <v>149.43763732910151</v>
      </c>
      <c r="F25" s="95">
        <v>1.4734384053733749</v>
      </c>
      <c r="G25" s="95">
        <f t="shared" si="0"/>
        <v>47.278150823522786</v>
      </c>
      <c r="H25" s="95">
        <v>69.66144315841332</v>
      </c>
      <c r="I25" s="95">
        <v>74.350966472532292</v>
      </c>
      <c r="J25" s="95"/>
      <c r="K25" s="96">
        <v>25</v>
      </c>
      <c r="L25" s="97">
        <v>725.0162069633808</v>
      </c>
      <c r="M25" s="98">
        <v>0</v>
      </c>
      <c r="N25" s="95">
        <v>1.081805809470233</v>
      </c>
      <c r="O25" s="95">
        <v>74.350966472532292</v>
      </c>
      <c r="P25" s="95">
        <v>59.620481114148497</v>
      </c>
      <c r="R25" t="s">
        <v>53</v>
      </c>
      <c r="AB25" s="16"/>
      <c r="AC25" s="16"/>
      <c r="AZ25" s="144"/>
      <c r="BA25" s="22"/>
      <c r="BB25" s="145"/>
      <c r="BC25" s="145"/>
      <c r="BD25" s="145"/>
      <c r="BM25" s="146"/>
      <c r="BN25" s="146"/>
      <c r="BO25" s="146"/>
      <c r="BP25" s="145"/>
      <c r="BQ25" s="145"/>
    </row>
    <row r="26" spans="2:79" ht="13" thickBot="1">
      <c r="B26" s="96">
        <v>25</v>
      </c>
      <c r="C26" s="97">
        <v>725.0162069633808</v>
      </c>
      <c r="D26" s="98">
        <v>0</v>
      </c>
      <c r="E26" s="99">
        <v>141.93804168701149</v>
      </c>
      <c r="F26" s="95">
        <v>1.081805809470233</v>
      </c>
      <c r="G26" s="95">
        <f t="shared" si="0"/>
        <v>42.593250054330845</v>
      </c>
      <c r="H26" s="95">
        <v>46.077625352993422</v>
      </c>
      <c r="I26" s="95">
        <v>59.620481114148497</v>
      </c>
      <c r="J26" s="95"/>
      <c r="K26" s="96">
        <v>26</v>
      </c>
      <c r="L26" s="97">
        <v>738.74294921875003</v>
      </c>
      <c r="M26" s="98">
        <v>0</v>
      </c>
      <c r="N26" s="95">
        <v>1.183773842564988</v>
      </c>
      <c r="O26" s="95">
        <v>59.620481114148497</v>
      </c>
      <c r="P26" s="95">
        <v>63.117840720654314</v>
      </c>
      <c r="AB26" s="16"/>
      <c r="AC26" s="16"/>
      <c r="AZ26" s="144"/>
      <c r="BA26" s="22"/>
      <c r="BB26" s="145"/>
      <c r="BC26" s="145"/>
      <c r="BD26" s="145"/>
      <c r="BM26" s="146"/>
      <c r="BN26" s="146"/>
      <c r="BO26" s="146"/>
      <c r="BP26" s="145"/>
      <c r="BQ26" s="145"/>
    </row>
    <row r="27" spans="2:79" ht="13">
      <c r="B27" s="96">
        <v>26</v>
      </c>
      <c r="C27" s="97">
        <v>738.74294921875003</v>
      </c>
      <c r="D27" s="98">
        <v>0</v>
      </c>
      <c r="E27" s="99">
        <v>150.56492614746099</v>
      </c>
      <c r="F27" s="95">
        <v>1.183773842564988</v>
      </c>
      <c r="G27" s="95">
        <f t="shared" si="0"/>
        <v>43.5537524393377</v>
      </c>
      <c r="H27" s="95">
        <v>51.55779288323901</v>
      </c>
      <c r="I27" s="95">
        <v>63.117840720654314</v>
      </c>
      <c r="J27" s="95"/>
      <c r="K27" s="96">
        <v>27</v>
      </c>
      <c r="L27" s="97">
        <v>736.86488505045395</v>
      </c>
      <c r="M27" s="98">
        <v>0</v>
      </c>
      <c r="N27" s="95">
        <v>1.1212787492892611</v>
      </c>
      <c r="O27" s="95">
        <v>63.117840720654314</v>
      </c>
      <c r="P27" s="95">
        <v>59.442091273160592</v>
      </c>
      <c r="R27" s="14" t="s">
        <v>54</v>
      </c>
      <c r="S27" s="14" t="s">
        <v>177</v>
      </c>
      <c r="T27" s="14" t="s">
        <v>56</v>
      </c>
      <c r="U27" s="14" t="s">
        <v>57</v>
      </c>
      <c r="AB27" s="16"/>
      <c r="AC27" s="16"/>
      <c r="AP27" s="17"/>
      <c r="AQ27" s="17"/>
      <c r="AR27" s="17"/>
      <c r="AS27" s="17"/>
      <c r="AZ27" s="144"/>
      <c r="BA27" s="22"/>
      <c r="BB27" s="145"/>
      <c r="BC27" s="145"/>
      <c r="BD27" s="145"/>
      <c r="BM27" s="146"/>
      <c r="BN27" s="146"/>
      <c r="BO27" s="146"/>
      <c r="BP27" s="145"/>
      <c r="BQ27" s="145"/>
      <c r="BS27" s="17"/>
      <c r="BT27" s="17"/>
      <c r="BU27" s="17"/>
      <c r="BV27" s="17"/>
    </row>
    <row r="28" spans="2:79">
      <c r="B28" s="96">
        <v>27</v>
      </c>
      <c r="C28" s="97">
        <v>736.86488505045395</v>
      </c>
      <c r="D28" s="98">
        <v>0</v>
      </c>
      <c r="E28" s="99">
        <v>154.20404052734401</v>
      </c>
      <c r="F28" s="95">
        <v>1.1212787492892611</v>
      </c>
      <c r="G28" s="95">
        <f t="shared" si="0"/>
        <v>41.094831195522147</v>
      </c>
      <c r="H28" s="95">
        <v>46.078760925168382</v>
      </c>
      <c r="I28" s="95">
        <v>59.442091273160592</v>
      </c>
      <c r="J28" s="95"/>
      <c r="K28" s="96">
        <v>28</v>
      </c>
      <c r="L28" s="97">
        <v>732.78122786859501</v>
      </c>
      <c r="M28" s="98">
        <v>0</v>
      </c>
      <c r="N28" s="95">
        <v>1.4098227296815691</v>
      </c>
      <c r="O28" s="95">
        <v>59.442091273160592</v>
      </c>
      <c r="P28" s="95">
        <v>69.075692755150584</v>
      </c>
      <c r="R28" s="16">
        <v>1</v>
      </c>
      <c r="S28" s="16">
        <v>63.918935980695032</v>
      </c>
      <c r="T28" s="16">
        <v>-5.980517226789658</v>
      </c>
      <c r="U28" s="16">
        <v>-1.6846971005538818</v>
      </c>
      <c r="AB28" s="16"/>
      <c r="AC28" s="16"/>
      <c r="AP28" s="16"/>
      <c r="AQ28" s="16"/>
      <c r="AR28" s="16"/>
      <c r="AS28" s="16"/>
      <c r="AZ28" s="144"/>
      <c r="BA28" s="22"/>
      <c r="BB28" s="145"/>
      <c r="BC28" s="145"/>
      <c r="BD28" s="145"/>
      <c r="BM28" s="146"/>
      <c r="BN28" s="146"/>
      <c r="BO28" s="146"/>
      <c r="BP28" s="145"/>
      <c r="BQ28" s="145"/>
      <c r="BS28" s="16"/>
      <c r="BT28" s="16"/>
      <c r="BU28" s="16"/>
      <c r="BV28" s="16"/>
    </row>
    <row r="29" spans="2:79">
      <c r="B29" s="96">
        <v>28</v>
      </c>
      <c r="C29" s="97">
        <v>732.78122786859501</v>
      </c>
      <c r="D29" s="98">
        <v>0</v>
      </c>
      <c r="E29" s="99">
        <v>136.79056549072249</v>
      </c>
      <c r="F29" s="95">
        <v>1.4098227296815691</v>
      </c>
      <c r="G29" s="95">
        <f t="shared" si="0"/>
        <v>33.388436744570015</v>
      </c>
      <c r="H29" s="95">
        <v>47.071777031030102</v>
      </c>
      <c r="I29" s="95">
        <v>69.075692755150584</v>
      </c>
      <c r="J29" s="95"/>
      <c r="K29" s="96">
        <v>29</v>
      </c>
      <c r="L29" s="97">
        <v>729.36948588980283</v>
      </c>
      <c r="M29" s="98">
        <v>0</v>
      </c>
      <c r="N29" s="95">
        <v>1.415262442912957</v>
      </c>
      <c r="O29" s="95">
        <v>69.075692755150584</v>
      </c>
      <c r="P29" s="95">
        <v>68.830231749605247</v>
      </c>
      <c r="R29" s="16">
        <v>2</v>
      </c>
      <c r="S29" s="16">
        <v>64.069956846296051</v>
      </c>
      <c r="T29" s="16">
        <v>1.5653190901186491</v>
      </c>
      <c r="U29" s="16">
        <v>0.44094656575048741</v>
      </c>
      <c r="AB29" s="16"/>
      <c r="AC29" s="16"/>
      <c r="AP29" s="16"/>
      <c r="AQ29" s="16"/>
      <c r="AR29" s="16"/>
      <c r="AS29" s="16"/>
      <c r="AZ29" s="144"/>
      <c r="BA29" s="22"/>
      <c r="BB29" s="145"/>
      <c r="BC29" s="145"/>
      <c r="BD29" s="145"/>
      <c r="BM29" s="146"/>
      <c r="BN29" s="146"/>
      <c r="BO29" s="146"/>
      <c r="BP29" s="145"/>
      <c r="BQ29" s="145"/>
      <c r="BS29" s="16"/>
      <c r="BT29" s="16"/>
      <c r="BU29" s="16"/>
      <c r="BV29" s="16"/>
    </row>
    <row r="30" spans="2:79">
      <c r="B30" s="96">
        <v>29</v>
      </c>
      <c r="C30" s="97">
        <v>729.36948588980283</v>
      </c>
      <c r="D30" s="98">
        <v>0</v>
      </c>
      <c r="E30" s="99">
        <v>139.2273406982425</v>
      </c>
      <c r="F30" s="95">
        <v>1.415262442912957</v>
      </c>
      <c r="G30" s="95">
        <f t="shared" si="0"/>
        <v>36.298903776618531</v>
      </c>
      <c r="H30" s="95">
        <v>51.372475233959499</v>
      </c>
      <c r="I30" s="95">
        <v>68.830231749605247</v>
      </c>
      <c r="J30" s="95"/>
      <c r="K30" s="96">
        <v>30</v>
      </c>
      <c r="L30" s="97">
        <v>749.71024820963703</v>
      </c>
      <c r="M30" s="98">
        <v>0</v>
      </c>
      <c r="N30" s="95">
        <v>1.2567592496653781</v>
      </c>
      <c r="O30" s="95">
        <v>68.830231749605247</v>
      </c>
      <c r="P30" s="95">
        <v>65.304230839234052</v>
      </c>
      <c r="R30" s="16">
        <v>3</v>
      </c>
      <c r="S30" s="16">
        <v>66.063201388768277</v>
      </c>
      <c r="T30" s="16">
        <v>-1.4156810569155454</v>
      </c>
      <c r="U30" s="16">
        <v>-0.39879389715844676</v>
      </c>
      <c r="AB30" s="16"/>
      <c r="AC30" s="16"/>
      <c r="AP30" s="16"/>
      <c r="AQ30" s="16"/>
      <c r="AR30" s="16"/>
      <c r="AS30" s="16"/>
      <c r="AZ30" s="144"/>
      <c r="BA30" s="22"/>
      <c r="BB30" s="145"/>
      <c r="BC30" s="145"/>
      <c r="BD30" s="145"/>
      <c r="BM30" s="146"/>
      <c r="BN30" s="146"/>
      <c r="BO30" s="146"/>
      <c r="BP30" s="145"/>
      <c r="BQ30" s="145"/>
      <c r="BS30" s="16"/>
      <c r="BT30" s="16"/>
      <c r="BU30" s="16"/>
      <c r="BV30" s="16"/>
    </row>
    <row r="31" spans="2:79">
      <c r="B31" s="96">
        <v>30</v>
      </c>
      <c r="C31" s="97">
        <v>749.71024820963703</v>
      </c>
      <c r="D31" s="98">
        <v>0</v>
      </c>
      <c r="E31" s="99">
        <v>141.068733215332</v>
      </c>
      <c r="F31" s="95">
        <v>1.2567592496653781</v>
      </c>
      <c r="G31" s="95">
        <f t="shared" si="0"/>
        <v>32.782914177233806</v>
      </c>
      <c r="H31" s="95">
        <v>41.200230623224847</v>
      </c>
      <c r="I31" s="95">
        <v>65.304230839234052</v>
      </c>
      <c r="J31" s="95"/>
      <c r="K31" s="96">
        <v>31</v>
      </c>
      <c r="L31" s="97">
        <v>665.34357880937898</v>
      </c>
      <c r="M31" s="98">
        <v>0</v>
      </c>
      <c r="N31" s="95">
        <v>1.123083262349843</v>
      </c>
      <c r="O31" s="95">
        <v>65.304230839234052</v>
      </c>
      <c r="P31" s="95">
        <v>64.407117619757415</v>
      </c>
      <c r="R31" s="16">
        <v>4</v>
      </c>
      <c r="S31" s="16">
        <v>65.461538553765536</v>
      </c>
      <c r="T31" s="16">
        <v>-6.2325687729782118</v>
      </c>
      <c r="U31" s="16">
        <v>-1.7556994056976329</v>
      </c>
      <c r="AB31" s="16"/>
      <c r="AC31" s="16"/>
      <c r="AP31" s="16"/>
      <c r="AQ31" s="16"/>
      <c r="AR31" s="16"/>
      <c r="AS31" s="16"/>
      <c r="AZ31" s="144"/>
      <c r="BA31" s="22"/>
      <c r="BB31" s="145"/>
      <c r="BC31" s="145"/>
      <c r="BD31" s="145"/>
      <c r="BM31" s="146"/>
      <c r="BN31" s="146"/>
      <c r="BO31" s="146"/>
      <c r="BP31" s="145"/>
      <c r="BQ31" s="145"/>
      <c r="BS31" s="16"/>
      <c r="BT31" s="16"/>
      <c r="BU31" s="16"/>
      <c r="BV31" s="16"/>
    </row>
    <row r="32" spans="2:79">
      <c r="B32" s="96">
        <v>31</v>
      </c>
      <c r="C32" s="97">
        <v>665.34357880937898</v>
      </c>
      <c r="D32" s="98">
        <v>0</v>
      </c>
      <c r="E32" s="99">
        <v>130.17759704589849</v>
      </c>
      <c r="F32" s="95">
        <v>1.123083262349843</v>
      </c>
      <c r="G32" s="95">
        <f t="shared" si="0"/>
        <v>44.007192363697122</v>
      </c>
      <c r="H32" s="95">
        <v>49.423741166678063</v>
      </c>
      <c r="I32" s="95">
        <v>64.407117619757415</v>
      </c>
      <c r="J32" s="95"/>
      <c r="K32" s="96">
        <v>32</v>
      </c>
      <c r="L32" s="97">
        <v>662.31151016235401</v>
      </c>
      <c r="M32" s="98">
        <v>0</v>
      </c>
      <c r="N32" s="95">
        <v>1.1262765523352389</v>
      </c>
      <c r="O32" s="95">
        <v>64.407117619757415</v>
      </c>
      <c r="P32" s="95">
        <v>66.191142575410339</v>
      </c>
      <c r="R32" s="16">
        <v>5</v>
      </c>
      <c r="S32" s="16">
        <v>62.932025675554442</v>
      </c>
      <c r="T32" s="16">
        <v>-8.2624262781657407</v>
      </c>
      <c r="U32" s="16">
        <v>-2.3275053087403466</v>
      </c>
      <c r="AB32" s="16"/>
      <c r="AC32" s="16"/>
      <c r="AP32" s="16"/>
      <c r="AQ32" s="16"/>
      <c r="AR32" s="16"/>
      <c r="AS32" s="16"/>
      <c r="AZ32" s="144"/>
      <c r="BA32" s="22"/>
      <c r="BB32" s="145"/>
      <c r="BC32" s="145"/>
      <c r="BD32" s="145"/>
      <c r="BM32" s="146"/>
      <c r="BN32" s="146"/>
      <c r="BO32" s="146"/>
      <c r="BP32" s="145"/>
      <c r="BQ32" s="145"/>
      <c r="BS32" s="16"/>
      <c r="BT32" s="16"/>
      <c r="BU32" s="16"/>
      <c r="BV32" s="16"/>
    </row>
    <row r="33" spans="2:74">
      <c r="B33" s="96">
        <v>32</v>
      </c>
      <c r="C33" s="97">
        <v>662.31151016235401</v>
      </c>
      <c r="D33" s="98">
        <v>0</v>
      </c>
      <c r="E33" s="99">
        <v>119.556190490723</v>
      </c>
      <c r="F33" s="95">
        <v>1.1262765523352389</v>
      </c>
      <c r="G33" s="95">
        <f t="shared" si="0"/>
        <v>38.354686821369782</v>
      </c>
      <c r="H33" s="95">
        <v>43.197984439070183</v>
      </c>
      <c r="I33" s="95">
        <v>66.191142575410339</v>
      </c>
      <c r="J33" s="95"/>
      <c r="K33" s="96">
        <v>33</v>
      </c>
      <c r="L33" s="97">
        <v>674.57207342762695</v>
      </c>
      <c r="M33" s="98">
        <v>0</v>
      </c>
      <c r="N33" s="95">
        <v>1.407655798612045</v>
      </c>
      <c r="O33" s="95">
        <v>66.191142575410339</v>
      </c>
      <c r="P33" s="95">
        <v>70.214405812698459</v>
      </c>
      <c r="R33" s="16">
        <v>6</v>
      </c>
      <c r="S33" s="16">
        <v>62.840530761315932</v>
      </c>
      <c r="T33" s="16">
        <v>2.8688313986012588</v>
      </c>
      <c r="U33" s="16">
        <v>0.80814280035037922</v>
      </c>
      <c r="AB33" s="16"/>
      <c r="AC33" s="16"/>
      <c r="AP33" s="16"/>
      <c r="AQ33" s="16"/>
      <c r="AR33" s="16"/>
      <c r="AS33" s="16"/>
      <c r="AZ33" s="144"/>
      <c r="BA33" s="22"/>
      <c r="BB33" s="145"/>
      <c r="BC33" s="145"/>
      <c r="BD33" s="145"/>
      <c r="BM33" s="146"/>
      <c r="BN33" s="146"/>
      <c r="BO33" s="146"/>
      <c r="BP33" s="145"/>
      <c r="BQ33" s="145"/>
      <c r="BS33" s="16"/>
      <c r="BT33" s="16"/>
      <c r="BU33" s="16"/>
      <c r="BV33" s="16"/>
    </row>
    <row r="34" spans="2:74">
      <c r="B34" s="96">
        <v>33</v>
      </c>
      <c r="C34" s="97">
        <v>674.57207342762695</v>
      </c>
      <c r="D34" s="98">
        <v>0</v>
      </c>
      <c r="E34" s="99">
        <v>123.017192840576</v>
      </c>
      <c r="F34" s="95">
        <v>1.407655798612045</v>
      </c>
      <c r="G34" s="95">
        <f t="shared" si="0"/>
        <v>42.688671181931923</v>
      </c>
      <c r="H34" s="95">
        <v>60.090955524289377</v>
      </c>
      <c r="I34" s="95">
        <v>70.214405812698459</v>
      </c>
      <c r="J34" s="95"/>
      <c r="K34" s="96">
        <v>34</v>
      </c>
      <c r="L34" s="97">
        <v>722.30246826172095</v>
      </c>
      <c r="M34" s="98">
        <v>0</v>
      </c>
      <c r="N34" s="95">
        <v>1.288698615922605</v>
      </c>
      <c r="O34" s="95">
        <v>70.214405812698459</v>
      </c>
      <c r="P34" s="95">
        <v>64.130950848346359</v>
      </c>
      <c r="R34" s="16">
        <v>7</v>
      </c>
      <c r="S34" s="16">
        <v>66.59182572958531</v>
      </c>
      <c r="T34" s="16">
        <v>0.62042058227859798</v>
      </c>
      <c r="U34" s="16">
        <v>0.17477096318804178</v>
      </c>
      <c r="AB34" s="16"/>
      <c r="AC34" s="16"/>
      <c r="AP34" s="16"/>
      <c r="AQ34" s="16"/>
      <c r="AR34" s="16"/>
      <c r="AS34" s="16"/>
      <c r="AZ34" s="144"/>
      <c r="BA34" s="22"/>
      <c r="BB34" s="145"/>
      <c r="BC34" s="145"/>
      <c r="BD34" s="145"/>
      <c r="BM34" s="146"/>
      <c r="BN34" s="146"/>
      <c r="BO34" s="146"/>
      <c r="BP34" s="145"/>
      <c r="BQ34" s="145"/>
      <c r="BS34" s="16"/>
      <c r="BT34" s="16"/>
      <c r="BU34" s="16"/>
      <c r="BV34" s="16"/>
    </row>
    <row r="35" spans="2:74">
      <c r="B35" s="96">
        <v>34</v>
      </c>
      <c r="C35" s="97">
        <v>722.30246826172095</v>
      </c>
      <c r="D35" s="98">
        <v>0</v>
      </c>
      <c r="E35" s="99">
        <v>142.42849731445301</v>
      </c>
      <c r="F35" s="95">
        <v>1.288698615922605</v>
      </c>
      <c r="G35" s="95">
        <f t="shared" si="0"/>
        <v>39.731706006565538</v>
      </c>
      <c r="H35" s="95">
        <v>51.202194538904862</v>
      </c>
      <c r="I35" s="95">
        <v>64.130950848346359</v>
      </c>
      <c r="J35" s="95"/>
      <c r="K35" s="96">
        <v>35</v>
      </c>
      <c r="L35" s="97">
        <v>727.24170654297097</v>
      </c>
      <c r="M35" s="98">
        <v>0</v>
      </c>
      <c r="N35" s="95">
        <v>1.3691517025606359</v>
      </c>
      <c r="O35" s="95">
        <v>64.130950848346359</v>
      </c>
      <c r="P35" s="95">
        <v>64.524723238885542</v>
      </c>
      <c r="R35" s="16">
        <v>8</v>
      </c>
      <c r="S35" s="16">
        <v>69.394864530528736</v>
      </c>
      <c r="T35" s="16">
        <v>-4.974463849465792</v>
      </c>
      <c r="U35" s="16">
        <v>-1.4012943205756394</v>
      </c>
      <c r="AB35" s="16"/>
      <c r="AC35" s="16"/>
      <c r="AP35" s="16"/>
      <c r="AQ35" s="16"/>
      <c r="AR35" s="16"/>
      <c r="AS35" s="16"/>
      <c r="AZ35" s="144"/>
      <c r="BA35" s="22"/>
      <c r="BB35" s="145"/>
      <c r="BC35" s="145"/>
      <c r="BD35" s="145"/>
      <c r="BM35" s="146"/>
      <c r="BN35" s="146"/>
      <c r="BO35" s="146"/>
      <c r="BP35" s="145"/>
      <c r="BQ35" s="145"/>
      <c r="BS35" s="16"/>
      <c r="BT35" s="16"/>
      <c r="BU35" s="16"/>
      <c r="BV35" s="16"/>
    </row>
    <row r="36" spans="2:74">
      <c r="B36" s="96">
        <v>35</v>
      </c>
      <c r="C36" s="97">
        <v>727.24170654297097</v>
      </c>
      <c r="D36" s="98">
        <v>0</v>
      </c>
      <c r="E36" s="99">
        <v>146.35056304931649</v>
      </c>
      <c r="F36" s="95">
        <v>1.3691517025606359</v>
      </c>
      <c r="G36" s="95">
        <f t="shared" si="0"/>
        <v>42.117939365659254</v>
      </c>
      <c r="H36" s="95">
        <v>57.665848390837994</v>
      </c>
      <c r="I36" s="95">
        <v>64.524723238885542</v>
      </c>
      <c r="J36" s="95"/>
      <c r="K36" s="96">
        <v>36</v>
      </c>
      <c r="L36" s="97">
        <v>720.15341663724985</v>
      </c>
      <c r="M36" s="98">
        <v>0</v>
      </c>
      <c r="N36" s="95">
        <v>1.1333097603337039</v>
      </c>
      <c r="O36" s="95">
        <v>64.524723238885542</v>
      </c>
      <c r="P36" s="95">
        <v>62.577178935864822</v>
      </c>
      <c r="R36" s="16">
        <v>9</v>
      </c>
      <c r="S36" s="16">
        <v>65.470881897211811</v>
      </c>
      <c r="T36" s="16">
        <v>-3.7073901250352606</v>
      </c>
      <c r="U36" s="16">
        <v>-1.0443627461335412</v>
      </c>
      <c r="AB36" s="16"/>
      <c r="AC36" s="16"/>
      <c r="AP36" s="16"/>
      <c r="AQ36" s="16"/>
      <c r="AR36" s="16"/>
      <c r="AS36" s="16"/>
      <c r="AZ36" s="144"/>
      <c r="BA36" s="22"/>
      <c r="BB36" s="145"/>
      <c r="BC36" s="145"/>
      <c r="BD36" s="145"/>
      <c r="BM36" s="146"/>
      <c r="BN36" s="146"/>
      <c r="BO36" s="146"/>
      <c r="BP36" s="145"/>
      <c r="BQ36" s="145"/>
      <c r="BS36" s="16"/>
      <c r="BT36" s="16"/>
      <c r="BU36" s="16"/>
      <c r="BV36" s="16"/>
    </row>
    <row r="37" spans="2:74">
      <c r="B37" s="96">
        <v>36</v>
      </c>
      <c r="C37" s="97">
        <v>720.15341663724985</v>
      </c>
      <c r="D37" s="98">
        <v>0</v>
      </c>
      <c r="E37" s="99">
        <v>156.47583770751947</v>
      </c>
      <c r="F37" s="95">
        <v>1.1333097603337039</v>
      </c>
      <c r="G37" s="95">
        <f t="shared" si="0"/>
        <v>48.811746528788774</v>
      </c>
      <c r="H37" s="95">
        <v>55.318828760011108</v>
      </c>
      <c r="I37" s="95">
        <v>62.577178935864822</v>
      </c>
      <c r="J37" s="95"/>
      <c r="K37" s="96">
        <v>37</v>
      </c>
      <c r="L37" s="97">
        <v>712.84384150964274</v>
      </c>
      <c r="M37" s="98">
        <v>0</v>
      </c>
      <c r="N37" s="95">
        <v>1.1328319874668791</v>
      </c>
      <c r="O37" s="95">
        <v>62.577178935864822</v>
      </c>
      <c r="P37" s="95">
        <v>62.278643374959252</v>
      </c>
      <c r="R37" s="16">
        <v>10</v>
      </c>
      <c r="S37" s="16">
        <v>63.242826222777609</v>
      </c>
      <c r="T37" s="16">
        <v>-6.5865778049717747</v>
      </c>
      <c r="U37" s="16">
        <v>-1.8554228856498156</v>
      </c>
      <c r="AB37" s="16"/>
      <c r="AC37" s="16"/>
      <c r="AP37" s="16"/>
      <c r="AQ37" s="16"/>
      <c r="AR37" s="16"/>
      <c r="AS37" s="16"/>
      <c r="AZ37" s="144"/>
      <c r="BA37" s="22"/>
      <c r="BB37" s="145"/>
      <c r="BC37" s="145"/>
      <c r="BD37" s="145"/>
      <c r="BM37" s="146"/>
      <c r="BN37" s="146"/>
      <c r="BO37" s="146"/>
      <c r="BP37" s="145"/>
      <c r="BQ37" s="145"/>
      <c r="BS37" s="16"/>
      <c r="BT37" s="16"/>
      <c r="BU37" s="16"/>
      <c r="BV37" s="16"/>
    </row>
    <row r="38" spans="2:74">
      <c r="B38" s="96">
        <v>37</v>
      </c>
      <c r="C38" s="97">
        <v>712.84384150964274</v>
      </c>
      <c r="D38" s="98">
        <v>0</v>
      </c>
      <c r="E38" s="99">
        <v>165.47528839111351</v>
      </c>
      <c r="F38" s="95">
        <v>1.1328319874668791</v>
      </c>
      <c r="G38" s="95">
        <f t="shared" si="0"/>
        <v>42.4571405866688</v>
      </c>
      <c r="H38" s="95">
        <v>48.096806952956712</v>
      </c>
      <c r="I38" s="95">
        <v>62.278643374959252</v>
      </c>
      <c r="J38" s="95"/>
      <c r="K38" s="96">
        <v>38</v>
      </c>
      <c r="L38" s="97">
        <v>749.82249999999999</v>
      </c>
      <c r="M38" s="98">
        <v>0</v>
      </c>
      <c r="N38" s="95">
        <v>1.0677835225118899</v>
      </c>
      <c r="O38" s="95">
        <v>62.278643374959252</v>
      </c>
      <c r="P38" s="95">
        <v>64.567626262748064</v>
      </c>
      <c r="R38" s="16">
        <v>11</v>
      </c>
      <c r="S38" s="16">
        <v>65.650575558996437</v>
      </c>
      <c r="T38" s="16">
        <v>3.6099683255203985</v>
      </c>
      <c r="U38" s="16">
        <v>1.0169192630785591</v>
      </c>
      <c r="AB38" s="16"/>
      <c r="AC38" s="16"/>
      <c r="AP38" s="16"/>
      <c r="AQ38" s="16"/>
      <c r="AR38" s="16"/>
      <c r="AS38" s="16"/>
      <c r="AZ38" s="144"/>
      <c r="BA38" s="22"/>
      <c r="BB38" s="145"/>
      <c r="BC38" s="145"/>
      <c r="BD38" s="145"/>
      <c r="BM38" s="146"/>
      <c r="BN38" s="146"/>
      <c r="BO38" s="146"/>
      <c r="BP38" s="145"/>
      <c r="BQ38" s="145"/>
      <c r="BS38" s="16"/>
      <c r="BT38" s="16"/>
      <c r="BU38" s="16"/>
      <c r="BV38" s="16"/>
    </row>
    <row r="39" spans="2:74">
      <c r="B39" s="96">
        <v>38</v>
      </c>
      <c r="C39" s="97">
        <v>749.82249999999999</v>
      </c>
      <c r="D39" s="98">
        <v>0</v>
      </c>
      <c r="E39" s="99">
        <v>158.1870040893555</v>
      </c>
      <c r="F39" s="95">
        <v>1.0677835225118899</v>
      </c>
      <c r="G39" s="95">
        <f t="shared" si="0"/>
        <v>54.123203318961458</v>
      </c>
      <c r="H39" s="95">
        <v>57.791864689547879</v>
      </c>
      <c r="I39" s="95">
        <v>64.567626262748064</v>
      </c>
      <c r="J39" s="95"/>
      <c r="K39" s="96">
        <v>39</v>
      </c>
      <c r="L39" s="97">
        <v>717.52369176532602</v>
      </c>
      <c r="M39" s="98">
        <v>0</v>
      </c>
      <c r="N39" s="95">
        <v>1.567885037836346</v>
      </c>
      <c r="O39" s="95">
        <v>64.567626262748064</v>
      </c>
      <c r="P39" s="95">
        <v>71.39190353489488</v>
      </c>
      <c r="R39" s="16">
        <v>12</v>
      </c>
      <c r="S39" s="16">
        <v>67.327688592824174</v>
      </c>
      <c r="T39" s="16">
        <v>-4.3063852688028774</v>
      </c>
      <c r="U39" s="16">
        <v>-1.2130982156061134</v>
      </c>
      <c r="AB39" s="16"/>
      <c r="AC39" s="16"/>
      <c r="AP39" s="16"/>
      <c r="AQ39" s="16"/>
      <c r="AR39" s="16"/>
      <c r="AS39" s="16"/>
      <c r="AZ39" s="144"/>
      <c r="BA39" s="22"/>
      <c r="BB39" s="145"/>
      <c r="BC39" s="145"/>
      <c r="BD39" s="145"/>
      <c r="BM39" s="146"/>
      <c r="BN39" s="146"/>
      <c r="BO39" s="146"/>
      <c r="BP39" s="145"/>
      <c r="BQ39" s="145"/>
      <c r="BS39" s="16"/>
      <c r="BT39" s="16"/>
      <c r="BU39" s="16"/>
      <c r="BV39" s="16"/>
    </row>
    <row r="40" spans="2:74">
      <c r="B40" s="96">
        <v>39</v>
      </c>
      <c r="C40" s="97">
        <v>717.52369176532602</v>
      </c>
      <c r="D40" s="98">
        <v>0</v>
      </c>
      <c r="E40" s="99">
        <v>157.44033813476551</v>
      </c>
      <c r="F40" s="95">
        <v>1.567885037836346</v>
      </c>
      <c r="G40" s="95">
        <f t="shared" si="0"/>
        <v>36.206304778786162</v>
      </c>
      <c r="H40" s="95">
        <v>56.767323538001413</v>
      </c>
      <c r="I40" s="95">
        <v>71.39190353489488</v>
      </c>
      <c r="J40" s="95"/>
      <c r="K40" s="96">
        <v>40</v>
      </c>
      <c r="L40" s="97">
        <v>716.80962458796671</v>
      </c>
      <c r="M40" s="98">
        <v>0</v>
      </c>
      <c r="N40" s="95">
        <v>1.5950613500070281</v>
      </c>
      <c r="O40" s="95">
        <v>71.39190353489488</v>
      </c>
      <c r="P40" s="95">
        <v>74.646638590081238</v>
      </c>
      <c r="R40" s="16">
        <v>13</v>
      </c>
      <c r="S40" s="16">
        <v>66.085763324294504</v>
      </c>
      <c r="T40" s="16">
        <v>0.78911134932262428</v>
      </c>
      <c r="U40" s="16">
        <v>0.22229074038327212</v>
      </c>
      <c r="AB40" s="16"/>
      <c r="AC40" s="16"/>
      <c r="AP40" s="16"/>
      <c r="AQ40" s="16"/>
      <c r="AR40" s="16"/>
      <c r="AS40" s="16"/>
      <c r="AZ40" s="144"/>
      <c r="BA40" s="22"/>
      <c r="BB40" s="145"/>
      <c r="BC40" s="145"/>
      <c r="BD40" s="145"/>
      <c r="BM40" s="146"/>
      <c r="BN40" s="146"/>
      <c r="BO40" s="146"/>
      <c r="BP40" s="145"/>
      <c r="BQ40" s="145"/>
      <c r="BS40" s="16"/>
      <c r="BT40" s="16"/>
      <c r="BU40" s="16"/>
      <c r="BV40" s="16"/>
    </row>
    <row r="41" spans="2:74">
      <c r="B41" s="96">
        <v>40</v>
      </c>
      <c r="C41" s="97">
        <v>716.80962458796671</v>
      </c>
      <c r="D41" s="98">
        <v>0</v>
      </c>
      <c r="E41" s="99">
        <v>136.2168426513675</v>
      </c>
      <c r="F41" s="95">
        <v>1.5950613500070281</v>
      </c>
      <c r="G41" s="95">
        <f t="shared" si="0"/>
        <v>44.215516747472194</v>
      </c>
      <c r="H41" s="95">
        <v>70.526461834481353</v>
      </c>
      <c r="I41" s="95">
        <v>74.646638590081238</v>
      </c>
      <c r="J41" s="95"/>
      <c r="K41" s="96">
        <v>41</v>
      </c>
      <c r="L41" s="97">
        <v>718.3735365691349</v>
      </c>
      <c r="M41" s="98">
        <v>0</v>
      </c>
      <c r="N41" s="95">
        <v>1.2488381673944751</v>
      </c>
      <c r="O41" s="95">
        <v>74.646638590081238</v>
      </c>
      <c r="P41" s="95">
        <v>71.834708360555567</v>
      </c>
      <c r="R41" s="16">
        <v>14</v>
      </c>
      <c r="S41" s="16">
        <v>67.408738200921832</v>
      </c>
      <c r="T41" s="16">
        <v>-2.7241676969015174</v>
      </c>
      <c r="U41" s="16">
        <v>-0.76739138879734003</v>
      </c>
      <c r="AB41" s="16"/>
      <c r="AC41" s="16"/>
      <c r="AP41" s="16"/>
      <c r="AQ41" s="16"/>
      <c r="AR41" s="16"/>
      <c r="AS41" s="16"/>
      <c r="AZ41" s="144"/>
      <c r="BA41" s="22"/>
      <c r="BB41" s="145"/>
      <c r="BC41" s="145"/>
      <c r="BD41" s="145"/>
      <c r="BM41" s="146"/>
      <c r="BN41" s="146"/>
      <c r="BO41" s="146"/>
      <c r="BP41" s="145"/>
      <c r="BQ41" s="145"/>
      <c r="BS41" s="16"/>
      <c r="BT41" s="16"/>
      <c r="BU41" s="16"/>
      <c r="BV41" s="16"/>
    </row>
    <row r="42" spans="2:74">
      <c r="B42" s="96">
        <v>41</v>
      </c>
      <c r="C42" s="97">
        <v>718.3735365691349</v>
      </c>
      <c r="D42" s="98">
        <v>0</v>
      </c>
      <c r="E42" s="99">
        <v>136.3227996826175</v>
      </c>
      <c r="F42" s="95">
        <v>1.2488381673944751</v>
      </c>
      <c r="G42" s="95">
        <f t="shared" si="0"/>
        <v>48.649318835690465</v>
      </c>
      <c r="H42" s="95">
        <v>60.755126179753198</v>
      </c>
      <c r="I42" s="95">
        <v>71.834708360555567</v>
      </c>
      <c r="J42" s="95"/>
      <c r="K42" s="96">
        <v>42</v>
      </c>
      <c r="L42" s="97">
        <v>712.01944661458299</v>
      </c>
      <c r="M42" s="98">
        <v>0</v>
      </c>
      <c r="N42" s="95">
        <v>0.95337260887097863</v>
      </c>
      <c r="O42" s="95">
        <v>71.834708360555567</v>
      </c>
      <c r="P42" s="95">
        <v>63.691726821187288</v>
      </c>
      <c r="R42" s="16">
        <v>15</v>
      </c>
      <c r="S42" s="16">
        <v>66.458751460535169</v>
      </c>
      <c r="T42" s="16">
        <v>-0.84909715262240582</v>
      </c>
      <c r="U42" s="16">
        <v>-0.23918859470945811</v>
      </c>
      <c r="AB42" s="16"/>
      <c r="AC42" s="16"/>
      <c r="AP42" s="16"/>
      <c r="AQ42" s="16"/>
      <c r="AR42" s="16"/>
      <c r="AS42" s="16"/>
      <c r="AZ42" s="144"/>
      <c r="BA42" s="22"/>
      <c r="BB42" s="145"/>
      <c r="BC42" s="145"/>
      <c r="BD42" s="145"/>
      <c r="BM42" s="146"/>
      <c r="BN42" s="146"/>
      <c r="BO42" s="146"/>
      <c r="BP42" s="145"/>
      <c r="BQ42" s="145"/>
      <c r="BS42" s="16"/>
      <c r="BT42" s="16"/>
      <c r="BU42" s="16"/>
      <c r="BV42" s="16"/>
    </row>
    <row r="43" spans="2:74">
      <c r="B43" s="96">
        <v>42</v>
      </c>
      <c r="C43" s="97">
        <v>712.01944661458299</v>
      </c>
      <c r="D43" s="98">
        <v>0</v>
      </c>
      <c r="E43" s="99">
        <v>136.20445251464801</v>
      </c>
      <c r="F43" s="95">
        <v>0.95337260887097863</v>
      </c>
      <c r="G43" s="95">
        <f t="shared" si="0"/>
        <v>57.127057402492404</v>
      </c>
      <c r="H43" s="95">
        <v>54.463371752936332</v>
      </c>
      <c r="I43" s="95">
        <v>63.691726821187288</v>
      </c>
      <c r="J43" s="95"/>
      <c r="K43" s="96">
        <v>43</v>
      </c>
      <c r="L43" s="97">
        <v>657.6222201544623</v>
      </c>
      <c r="M43" s="98">
        <v>0</v>
      </c>
      <c r="N43" s="95">
        <v>1.194159044614491</v>
      </c>
      <c r="O43" s="95">
        <v>63.691726821187288</v>
      </c>
      <c r="P43" s="95">
        <v>65.172603819097091</v>
      </c>
      <c r="R43" s="16">
        <v>16</v>
      </c>
      <c r="S43" s="16">
        <v>65.624518400460616</v>
      </c>
      <c r="T43" s="16">
        <v>-2.104828041490947</v>
      </c>
      <c r="U43" s="16">
        <v>-0.59292492006879405</v>
      </c>
      <c r="AB43" s="16"/>
      <c r="AC43" s="16"/>
      <c r="AP43" s="16"/>
      <c r="AQ43" s="16"/>
      <c r="AR43" s="16"/>
      <c r="AS43" s="16"/>
      <c r="AZ43" s="144"/>
      <c r="BA43" s="22"/>
      <c r="BB43" s="145"/>
      <c r="BC43" s="145"/>
      <c r="BD43" s="145"/>
      <c r="BM43" s="146"/>
      <c r="BN43" s="146"/>
      <c r="BO43" s="146"/>
      <c r="BP43" s="145"/>
      <c r="BQ43" s="145"/>
      <c r="BS43" s="16"/>
      <c r="BT43" s="16"/>
      <c r="BU43" s="16"/>
      <c r="BV43" s="16"/>
    </row>
    <row r="44" spans="2:74">
      <c r="B44" s="96">
        <v>43</v>
      </c>
      <c r="C44" s="97">
        <v>657.6222201544623</v>
      </c>
      <c r="D44" s="98">
        <v>0</v>
      </c>
      <c r="E44" s="99">
        <v>137.45050048828151</v>
      </c>
      <c r="F44" s="95">
        <v>1.194159044614491</v>
      </c>
      <c r="G44" s="95">
        <f t="shared" si="0"/>
        <v>45.119448496736375</v>
      </c>
      <c r="H44" s="95">
        <v>53.879797510395441</v>
      </c>
      <c r="I44" s="95">
        <v>65.172603819097091</v>
      </c>
      <c r="J44" s="95"/>
      <c r="K44" s="96">
        <v>44</v>
      </c>
      <c r="L44" s="97">
        <v>663.16395833333297</v>
      </c>
      <c r="M44" s="98">
        <v>0</v>
      </c>
      <c r="N44" s="95">
        <v>1.1123877659644039</v>
      </c>
      <c r="O44" s="95">
        <v>65.172603819097091</v>
      </c>
      <c r="P44" s="95">
        <v>65.932375924911312</v>
      </c>
      <c r="R44" s="16">
        <v>17</v>
      </c>
      <c r="S44" s="16">
        <v>64.981644543437881</v>
      </c>
      <c r="T44" s="16">
        <v>-2.1459592411002646</v>
      </c>
      <c r="U44" s="16">
        <v>-0.6045114785714133</v>
      </c>
      <c r="AB44" s="16"/>
      <c r="AC44" s="16"/>
      <c r="AP44" s="16"/>
      <c r="AQ44" s="16"/>
      <c r="AR44" s="16"/>
      <c r="AS44" s="16"/>
      <c r="AZ44" s="144"/>
      <c r="BA44" s="22"/>
      <c r="BB44" s="145"/>
      <c r="BC44" s="145"/>
      <c r="BD44" s="145"/>
      <c r="BM44" s="146"/>
      <c r="BN44" s="146"/>
      <c r="BO44" s="146"/>
      <c r="BP44" s="145"/>
      <c r="BQ44" s="145"/>
      <c r="BS44" s="16"/>
      <c r="BT44" s="16"/>
      <c r="BU44" s="16"/>
      <c r="BV44" s="16"/>
    </row>
    <row r="45" spans="2:74">
      <c r="B45" s="96">
        <v>44</v>
      </c>
      <c r="C45" s="97">
        <v>663.16395833333297</v>
      </c>
      <c r="D45" s="98">
        <v>0</v>
      </c>
      <c r="E45" s="99">
        <v>142.706916809082</v>
      </c>
      <c r="F45" s="95">
        <v>1.1123877659644039</v>
      </c>
      <c r="G45" s="95">
        <f t="shared" si="0"/>
        <v>47.869238827946084</v>
      </c>
      <c r="H45" s="95">
        <v>53.249155638235443</v>
      </c>
      <c r="I45" s="95">
        <v>65.932375924911312</v>
      </c>
      <c r="J45" s="95"/>
      <c r="K45" s="96">
        <v>45</v>
      </c>
      <c r="L45" s="97">
        <v>709.85109563806395</v>
      </c>
      <c r="M45" s="98">
        <v>0</v>
      </c>
      <c r="N45" s="95">
        <v>1.0993591898650019</v>
      </c>
      <c r="O45" s="95">
        <v>65.932375924911312</v>
      </c>
      <c r="P45" s="95">
        <v>64.918635535156781</v>
      </c>
      <c r="R45" s="16">
        <v>18</v>
      </c>
      <c r="S45" s="16">
        <v>65.902193170961993</v>
      </c>
      <c r="T45" s="16">
        <v>4.5026838916651712</v>
      </c>
      <c r="U45" s="16">
        <v>1.2683950583770769</v>
      </c>
      <c r="AB45" s="16"/>
      <c r="AC45" s="16"/>
      <c r="AP45" s="16"/>
      <c r="AQ45" s="16"/>
      <c r="AR45" s="16"/>
      <c r="AS45" s="16"/>
      <c r="AZ45" s="144"/>
      <c r="BA45" s="22"/>
      <c r="BB45" s="145"/>
      <c r="BC45" s="145"/>
      <c r="BD45" s="145"/>
      <c r="BM45" s="146"/>
      <c r="BN45" s="146"/>
      <c r="BO45" s="146"/>
      <c r="BP45" s="145"/>
      <c r="BQ45" s="145"/>
      <c r="BS45" s="16"/>
      <c r="BT45" s="16"/>
      <c r="BU45" s="16"/>
      <c r="BV45" s="16"/>
    </row>
    <row r="46" spans="2:74">
      <c r="B46" s="96">
        <v>45</v>
      </c>
      <c r="C46" s="97">
        <v>709.85109563806395</v>
      </c>
      <c r="D46" s="98">
        <v>0</v>
      </c>
      <c r="E46" s="99">
        <v>162.34433746337899</v>
      </c>
      <c r="F46" s="95">
        <v>1.0993591898650019</v>
      </c>
      <c r="G46" s="95">
        <f t="shared" si="0"/>
        <v>49.653880583706439</v>
      </c>
      <c r="H46" s="95">
        <v>54.587449932157057</v>
      </c>
      <c r="I46" s="95">
        <v>64.918635535156781</v>
      </c>
      <c r="J46" s="95"/>
      <c r="K46" s="96">
        <v>46</v>
      </c>
      <c r="L46" s="97">
        <v>714.47752170098897</v>
      </c>
      <c r="M46" s="98">
        <v>0</v>
      </c>
      <c r="N46" s="95">
        <v>1.2269387410048811</v>
      </c>
      <c r="O46" s="95">
        <v>64.918635535156781</v>
      </c>
      <c r="P46" s="95">
        <v>66.804779429662574</v>
      </c>
      <c r="R46" s="16">
        <v>19</v>
      </c>
      <c r="S46" s="16">
        <v>68.217597445619418</v>
      </c>
      <c r="T46" s="16">
        <v>-0.92586993197846823</v>
      </c>
      <c r="U46" s="16">
        <v>-0.26081529920305097</v>
      </c>
      <c r="AB46" s="16"/>
      <c r="AC46" s="16"/>
      <c r="AP46" s="16"/>
      <c r="AQ46" s="16"/>
      <c r="AR46" s="16"/>
      <c r="AS46" s="16"/>
      <c r="AZ46" s="144"/>
      <c r="BA46" s="22"/>
      <c r="BB46" s="145"/>
      <c r="BC46" s="145"/>
      <c r="BD46" s="145"/>
      <c r="BM46" s="146"/>
      <c r="BN46" s="146"/>
      <c r="BO46" s="146"/>
      <c r="BP46" s="145"/>
      <c r="BQ46" s="145"/>
      <c r="BS46" s="16"/>
      <c r="BT46" s="16"/>
      <c r="BU46" s="16"/>
      <c r="BV46" s="16"/>
    </row>
    <row r="47" spans="2:74">
      <c r="B47" s="96">
        <v>46</v>
      </c>
      <c r="C47" s="97">
        <v>714.47752170098897</v>
      </c>
      <c r="D47" s="98">
        <v>0</v>
      </c>
      <c r="E47" s="99">
        <v>155.010536193848</v>
      </c>
      <c r="F47" s="95">
        <v>1.2269387410048811</v>
      </c>
      <c r="G47" s="95">
        <f t="shared" si="0"/>
        <v>41.418469849451526</v>
      </c>
      <c r="H47" s="95">
        <v>50.81792525143468</v>
      </c>
      <c r="I47" s="95">
        <v>66.804779429662574</v>
      </c>
      <c r="J47" s="95"/>
      <c r="K47" s="96">
        <v>47</v>
      </c>
      <c r="L47" s="97">
        <v>708.86667663574201</v>
      </c>
      <c r="M47" s="98">
        <v>0</v>
      </c>
      <c r="N47" s="95">
        <v>1.3436678335681791</v>
      </c>
      <c r="O47" s="95">
        <v>66.804779429662574</v>
      </c>
      <c r="P47" s="95">
        <v>70.524181738253091</v>
      </c>
      <c r="R47" s="16">
        <v>20</v>
      </c>
      <c r="S47" s="16">
        <v>69.815240983620811</v>
      </c>
      <c r="T47" s="16">
        <v>8.1730900648167903E-2</v>
      </c>
      <c r="U47" s="16">
        <v>2.3023395155662617E-2</v>
      </c>
      <c r="AB47" s="16"/>
      <c r="AC47" s="16"/>
      <c r="AP47" s="16"/>
      <c r="AQ47" s="16"/>
      <c r="AR47" s="16"/>
      <c r="AS47" s="16"/>
      <c r="AZ47" s="144"/>
      <c r="BA47" s="22"/>
      <c r="BB47" s="145"/>
      <c r="BC47" s="145"/>
      <c r="BD47" s="145"/>
      <c r="BM47" s="146"/>
      <c r="BN47" s="146"/>
      <c r="BO47" s="146"/>
      <c r="BP47" s="145"/>
      <c r="BQ47" s="145"/>
      <c r="BS47" s="16"/>
      <c r="BT47" s="16"/>
      <c r="BU47" s="16"/>
      <c r="BV47" s="16"/>
    </row>
    <row r="48" spans="2:74">
      <c r="B48" s="96">
        <v>47</v>
      </c>
      <c r="C48" s="97">
        <v>708.86667663574201</v>
      </c>
      <c r="D48" s="98">
        <v>0</v>
      </c>
      <c r="E48" s="99">
        <v>154.13348388671898</v>
      </c>
      <c r="F48" s="95">
        <v>1.3436678335681791</v>
      </c>
      <c r="G48" s="95">
        <f t="shared" si="0"/>
        <v>41.253346200741028</v>
      </c>
      <c r="H48" s="95">
        <v>55.430794316987772</v>
      </c>
      <c r="I48" s="95">
        <v>70.524181738253091</v>
      </c>
      <c r="J48" s="95"/>
      <c r="K48" s="96">
        <v>48</v>
      </c>
      <c r="L48" s="97">
        <v>676.90760498047098</v>
      </c>
      <c r="M48" s="98">
        <v>0</v>
      </c>
      <c r="N48" s="95">
        <v>1.3200532634097979</v>
      </c>
      <c r="O48" s="95">
        <v>70.524181738253091</v>
      </c>
      <c r="P48" s="95">
        <v>66.151991574523535</v>
      </c>
      <c r="R48" s="16">
        <v>21</v>
      </c>
      <c r="S48" s="16">
        <v>67.082225603738408</v>
      </c>
      <c r="T48" s="16">
        <v>-7.3720226846846515</v>
      </c>
      <c r="U48" s="16">
        <v>-2.0766807904961979</v>
      </c>
      <c r="AB48" s="16"/>
      <c r="AC48" s="16"/>
      <c r="AP48" s="16"/>
      <c r="AQ48" s="16"/>
      <c r="AR48" s="16"/>
      <c r="AS48" s="16"/>
      <c r="AZ48" s="144"/>
      <c r="BA48" s="22"/>
      <c r="BB48" s="145"/>
      <c r="BC48" s="145"/>
      <c r="BD48" s="145"/>
      <c r="BM48" s="146"/>
      <c r="BN48" s="146"/>
      <c r="BO48" s="146"/>
      <c r="BP48" s="145"/>
      <c r="BQ48" s="145"/>
      <c r="BS48" s="16"/>
      <c r="BT48" s="16"/>
      <c r="BU48" s="16"/>
      <c r="BV48" s="16"/>
    </row>
    <row r="49" spans="2:74">
      <c r="B49" s="96">
        <v>48</v>
      </c>
      <c r="C49" s="97">
        <v>676.90760498047098</v>
      </c>
      <c r="D49" s="98">
        <v>0</v>
      </c>
      <c r="E49" s="99">
        <v>137.00108337402349</v>
      </c>
      <c r="F49" s="95">
        <v>1.3200532634097979</v>
      </c>
      <c r="G49" s="95">
        <f t="shared" si="0"/>
        <v>39.899339645743872</v>
      </c>
      <c r="H49" s="95">
        <v>52.66925350726013</v>
      </c>
      <c r="I49" s="95">
        <v>66.151991574523535</v>
      </c>
      <c r="J49" s="95"/>
      <c r="K49" s="96">
        <v>49</v>
      </c>
      <c r="L49" s="97">
        <v>711.5693766559765</v>
      </c>
      <c r="M49" s="98">
        <v>0</v>
      </c>
      <c r="N49" s="95">
        <v>1.293560855254827</v>
      </c>
      <c r="O49" s="95">
        <v>66.151991574523535</v>
      </c>
      <c r="P49" s="95">
        <v>69.148070508681442</v>
      </c>
      <c r="R49" s="16">
        <v>22</v>
      </c>
      <c r="S49" s="16">
        <v>65.966641104749954</v>
      </c>
      <c r="T49" s="16">
        <v>4.6710632513323134</v>
      </c>
      <c r="U49" s="16">
        <v>1.3158271128745818</v>
      </c>
      <c r="AB49" s="16"/>
      <c r="AC49" s="16"/>
      <c r="AP49" s="16"/>
      <c r="AQ49" s="16"/>
      <c r="AR49" s="16"/>
      <c r="AS49" s="16"/>
      <c r="AZ49" s="144"/>
      <c r="BA49" s="22"/>
      <c r="BB49" s="145"/>
      <c r="BC49" s="145"/>
      <c r="BD49" s="145"/>
      <c r="BM49" s="146"/>
      <c r="BN49" s="146"/>
      <c r="BO49" s="146"/>
      <c r="BP49" s="145"/>
      <c r="BQ49" s="145"/>
      <c r="BS49" s="16"/>
      <c r="BT49" s="16"/>
      <c r="BU49" s="16"/>
      <c r="BV49" s="16"/>
    </row>
    <row r="50" spans="2:74">
      <c r="B50" s="96">
        <v>49</v>
      </c>
      <c r="C50" s="97">
        <v>711.5693766559765</v>
      </c>
      <c r="D50" s="98">
        <v>0</v>
      </c>
      <c r="E50" s="99">
        <v>147.65815734863301</v>
      </c>
      <c r="F50" s="95">
        <v>1.293560855254827</v>
      </c>
      <c r="G50" s="95">
        <f t="shared" si="0"/>
        <v>48.082780253305053</v>
      </c>
      <c r="H50" s="95">
        <v>62.198002347495191</v>
      </c>
      <c r="I50" s="95">
        <v>69.148070508681442</v>
      </c>
      <c r="J50" s="95"/>
      <c r="K50" s="96">
        <v>50</v>
      </c>
      <c r="L50" s="97">
        <v>713.66809244791705</v>
      </c>
      <c r="M50" s="98">
        <v>0</v>
      </c>
      <c r="N50" s="95">
        <v>1.517878987676232</v>
      </c>
      <c r="O50" s="95">
        <v>69.148070508681442</v>
      </c>
      <c r="P50" s="95">
        <v>63.009503034148985</v>
      </c>
      <c r="R50" s="16">
        <v>23</v>
      </c>
      <c r="S50" s="16">
        <v>69.296412599718082</v>
      </c>
      <c r="T50" s="16">
        <v>5.0545538728142105</v>
      </c>
      <c r="U50" s="16">
        <v>1.4238554846023841</v>
      </c>
      <c r="AB50" s="16"/>
      <c r="AC50" s="16"/>
      <c r="AP50" s="16"/>
      <c r="AQ50" s="16"/>
      <c r="AR50" s="16"/>
      <c r="AS50" s="16"/>
      <c r="AZ50" s="144"/>
      <c r="BA50" s="22"/>
      <c r="BB50" s="145"/>
      <c r="BC50" s="145"/>
      <c r="BD50" s="145"/>
      <c r="BM50" s="146"/>
      <c r="BN50" s="146"/>
      <c r="BO50" s="146"/>
      <c r="BP50" s="145"/>
      <c r="BQ50" s="145"/>
      <c r="BS50" s="16"/>
      <c r="BT50" s="16"/>
      <c r="BU50" s="16"/>
      <c r="BV50" s="16"/>
    </row>
    <row r="51" spans="2:74">
      <c r="B51" s="96">
        <v>50</v>
      </c>
      <c r="C51" s="97">
        <v>713.66809244791705</v>
      </c>
      <c r="D51" s="98">
        <v>0</v>
      </c>
      <c r="E51" s="99">
        <v>145.62783050537149</v>
      </c>
      <c r="F51" s="95">
        <v>1.517878987676232</v>
      </c>
      <c r="G51" s="95">
        <f t="shared" si="0"/>
        <v>45.986831808710264</v>
      </c>
      <c r="H51" s="95">
        <v>69.802445712242275</v>
      </c>
      <c r="I51" s="95">
        <v>63.009503034148985</v>
      </c>
      <c r="J51" s="95"/>
      <c r="K51" s="96">
        <v>51</v>
      </c>
      <c r="L51" s="97">
        <v>699.14064120860303</v>
      </c>
      <c r="M51" s="98">
        <v>0</v>
      </c>
      <c r="N51" s="95">
        <v>1.0882650009005881</v>
      </c>
      <c r="O51" s="95">
        <v>63.009503034148985</v>
      </c>
      <c r="P51" s="95">
        <v>67.169450798085634</v>
      </c>
      <c r="R51" s="16">
        <v>24</v>
      </c>
      <c r="S51" s="16">
        <v>67.027831114836147</v>
      </c>
      <c r="T51" s="16">
        <v>-7.40735000068765</v>
      </c>
      <c r="U51" s="16">
        <v>-2.086632409157875</v>
      </c>
      <c r="AB51" s="16"/>
      <c r="AC51" s="16"/>
      <c r="AP51" s="16"/>
      <c r="AQ51" s="16"/>
      <c r="AR51" s="16"/>
      <c r="AS51" s="16"/>
      <c r="AZ51" s="144"/>
      <c r="BA51" s="22"/>
      <c r="BB51" s="145"/>
      <c r="BC51" s="145"/>
      <c r="BD51" s="145"/>
      <c r="BM51" s="146"/>
      <c r="BN51" s="146"/>
      <c r="BO51" s="146"/>
      <c r="BP51" s="145"/>
      <c r="BQ51" s="145"/>
      <c r="BS51" s="16"/>
      <c r="BT51" s="16"/>
      <c r="BU51" s="16"/>
      <c r="BV51" s="16"/>
    </row>
    <row r="52" spans="2:74">
      <c r="B52" s="96">
        <v>51</v>
      </c>
      <c r="C52" s="97">
        <v>699.14064120860303</v>
      </c>
      <c r="D52" s="98">
        <v>0</v>
      </c>
      <c r="E52" s="99">
        <v>148.3061447143555</v>
      </c>
      <c r="F52" s="95">
        <v>1.0882650009005881</v>
      </c>
      <c r="G52" s="95">
        <f t="shared" si="0"/>
        <v>47.665234563502317</v>
      </c>
      <c r="H52" s="95">
        <v>51.872406535176587</v>
      </c>
      <c r="I52" s="95">
        <v>67.169450798085634</v>
      </c>
      <c r="J52" s="95"/>
      <c r="K52" s="96">
        <v>52</v>
      </c>
      <c r="L52" s="97">
        <v>711.830542602538</v>
      </c>
      <c r="M52" s="98">
        <v>0</v>
      </c>
      <c r="N52" s="95">
        <v>1.0041642043179511</v>
      </c>
      <c r="O52" s="95">
        <v>67.169450798085634</v>
      </c>
      <c r="P52" s="95">
        <v>66.409497096781095</v>
      </c>
      <c r="R52" s="16">
        <v>25</v>
      </c>
      <c r="S52" s="16">
        <v>62.706093752273986</v>
      </c>
      <c r="T52" s="16">
        <v>0.41174696838032787</v>
      </c>
      <c r="U52" s="16">
        <v>0.11598811565743967</v>
      </c>
      <c r="AB52" s="16"/>
      <c r="AC52" s="16"/>
      <c r="AP52" s="16"/>
      <c r="AQ52" s="16"/>
      <c r="AR52" s="16"/>
      <c r="AS52" s="16"/>
      <c r="AZ52" s="144"/>
      <c r="BA52" s="22"/>
      <c r="BB52" s="145"/>
      <c r="BC52" s="145"/>
      <c r="BD52" s="145"/>
      <c r="BM52" s="146"/>
      <c r="BN52" s="146"/>
      <c r="BO52" s="146"/>
      <c r="BP52" s="145"/>
      <c r="BQ52" s="145"/>
      <c r="BS52" s="16"/>
      <c r="BT52" s="16"/>
      <c r="BU52" s="16"/>
      <c r="BV52" s="16"/>
    </row>
    <row r="53" spans="2:74">
      <c r="B53" s="96">
        <v>52</v>
      </c>
      <c r="C53" s="97">
        <v>711.830542602538</v>
      </c>
      <c r="D53" s="98">
        <v>0</v>
      </c>
      <c r="E53" s="99">
        <v>141.2850875854495</v>
      </c>
      <c r="F53" s="95">
        <v>1.0041642043179511</v>
      </c>
      <c r="G53" s="95">
        <f t="shared" si="0"/>
        <v>48.808314826783558</v>
      </c>
      <c r="H53" s="95">
        <v>49.011562622137163</v>
      </c>
      <c r="I53" s="95">
        <v>66.409497096781095</v>
      </c>
      <c r="J53" s="95"/>
      <c r="K53" s="96">
        <v>53</v>
      </c>
      <c r="L53" s="97">
        <v>701.14155076651207</v>
      </c>
      <c r="M53" s="98">
        <v>0</v>
      </c>
      <c r="N53" s="95">
        <v>1.1412961688063961</v>
      </c>
      <c r="O53" s="95">
        <v>66.409497096781095</v>
      </c>
      <c r="P53" s="95">
        <v>68.702522513143933</v>
      </c>
      <c r="R53" s="16">
        <v>26</v>
      </c>
      <c r="S53" s="16">
        <v>63.352302517426864</v>
      </c>
      <c r="T53" s="16">
        <v>-3.9102112442662715</v>
      </c>
      <c r="U53" s="16">
        <v>-1.1014969602060249</v>
      </c>
      <c r="AB53" s="16"/>
      <c r="AC53" s="16"/>
      <c r="AP53" s="16"/>
      <c r="AQ53" s="16"/>
      <c r="AR53" s="16"/>
      <c r="AS53" s="16"/>
      <c r="AZ53" s="144"/>
      <c r="BA53" s="22"/>
      <c r="BB53" s="145"/>
      <c r="BC53" s="145"/>
      <c r="BD53" s="145"/>
      <c r="BM53" s="146"/>
      <c r="BN53" s="146"/>
      <c r="BO53" s="146"/>
      <c r="BP53" s="145"/>
      <c r="BQ53" s="145"/>
      <c r="BS53" s="16"/>
      <c r="BT53" s="16"/>
      <c r="BU53" s="16"/>
      <c r="BV53" s="16"/>
    </row>
    <row r="54" spans="2:74">
      <c r="B54" s="96">
        <v>53</v>
      </c>
      <c r="C54" s="97">
        <v>701.14155076651207</v>
      </c>
      <c r="D54" s="98">
        <v>0</v>
      </c>
      <c r="E54" s="99">
        <v>121.870288848877</v>
      </c>
      <c r="F54" s="95">
        <v>1.1412961688063961</v>
      </c>
      <c r="G54" s="95">
        <f t="shared" si="0"/>
        <v>44.603964124007582</v>
      </c>
      <c r="H54" s="95">
        <v>50.906333368307791</v>
      </c>
      <c r="I54" s="95">
        <v>68.702522513143933</v>
      </c>
      <c r="J54" s="95"/>
      <c r="K54" s="96">
        <v>54</v>
      </c>
      <c r="L54" s="97">
        <v>679.13832519531252</v>
      </c>
      <c r="M54" s="98">
        <v>0</v>
      </c>
      <c r="N54" s="95">
        <v>1.1192220062130509</v>
      </c>
      <c r="O54" s="95">
        <v>68.702522513143933</v>
      </c>
      <c r="P54" s="95">
        <v>67.793379906256419</v>
      </c>
      <c r="R54" s="16">
        <v>27</v>
      </c>
      <c r="S54" s="16">
        <v>64.837345668952977</v>
      </c>
      <c r="T54" s="16">
        <v>4.2383470861976065</v>
      </c>
      <c r="U54" s="16">
        <v>1.1939320256905324</v>
      </c>
      <c r="AB54" s="16"/>
      <c r="AC54" s="16"/>
      <c r="AP54" s="16"/>
      <c r="AQ54" s="16"/>
      <c r="AR54" s="16"/>
      <c r="AS54" s="16"/>
      <c r="AZ54" s="144"/>
      <c r="BA54" s="22"/>
      <c r="BB54" s="145"/>
      <c r="BC54" s="145"/>
      <c r="BD54" s="145"/>
      <c r="BM54" s="146"/>
      <c r="BN54" s="146"/>
      <c r="BO54" s="146"/>
      <c r="BP54" s="145"/>
      <c r="BQ54" s="145"/>
      <c r="BS54" s="16"/>
      <c r="BT54" s="16"/>
      <c r="BU54" s="16"/>
      <c r="BV54" s="16"/>
    </row>
    <row r="55" spans="2:74">
      <c r="B55" s="96">
        <v>54</v>
      </c>
      <c r="C55" s="97">
        <v>679.13832519531252</v>
      </c>
      <c r="D55" s="98">
        <v>0</v>
      </c>
      <c r="E55" s="99">
        <v>121.209140777588</v>
      </c>
      <c r="F55" s="95">
        <v>1.1192220062130509</v>
      </c>
      <c r="G55" s="95">
        <f t="shared" si="0"/>
        <v>49.530216805398588</v>
      </c>
      <c r="H55" s="95">
        <v>55.435308621105577</v>
      </c>
      <c r="I55" s="95">
        <v>67.793379906256419</v>
      </c>
      <c r="J55" s="95"/>
      <c r="K55" s="96">
        <v>55</v>
      </c>
      <c r="L55" s="97">
        <v>640.8243273711098</v>
      </c>
      <c r="M55" s="98">
        <v>0</v>
      </c>
      <c r="N55" s="95">
        <v>1.382002778083292</v>
      </c>
      <c r="O55" s="95">
        <v>67.793379906256419</v>
      </c>
      <c r="P55" s="95">
        <v>79.738419651734844</v>
      </c>
      <c r="R55" s="16">
        <v>28</v>
      </c>
      <c r="S55" s="16">
        <v>68.185473847583836</v>
      </c>
      <c r="T55" s="16">
        <v>0.6447579020214107</v>
      </c>
      <c r="U55" s="16">
        <v>0.18162672673677061</v>
      </c>
      <c r="AB55" s="16"/>
      <c r="AC55" s="16"/>
      <c r="AP55" s="16"/>
      <c r="AQ55" s="16"/>
      <c r="AR55" s="16"/>
      <c r="AS55" s="16"/>
      <c r="AZ55" s="144"/>
      <c r="BA55" s="22"/>
      <c r="BB55" s="145"/>
      <c r="BC55" s="145"/>
      <c r="BD55" s="145"/>
      <c r="BM55" s="146"/>
      <c r="BN55" s="146"/>
      <c r="BO55" s="146"/>
      <c r="BP55" s="145"/>
      <c r="BQ55" s="145"/>
      <c r="BS55" s="16"/>
      <c r="BT55" s="16"/>
      <c r="BU55" s="16"/>
      <c r="BV55" s="16"/>
    </row>
    <row r="56" spans="2:74">
      <c r="B56" s="96">
        <v>55</v>
      </c>
      <c r="C56" s="97">
        <v>640.8243273711098</v>
      </c>
      <c r="D56" s="98">
        <v>0</v>
      </c>
      <c r="E56" s="99">
        <v>119.187698364258</v>
      </c>
      <c r="F56" s="95">
        <v>1.382002778083292</v>
      </c>
      <c r="G56" s="95">
        <f t="shared" si="0"/>
        <v>47.111624085711988</v>
      </c>
      <c r="H56" s="95">
        <v>65.108395366469693</v>
      </c>
      <c r="I56" s="95">
        <v>79.738419651734844</v>
      </c>
      <c r="J56" s="95"/>
      <c r="K56" s="96">
        <v>56</v>
      </c>
      <c r="L56" s="97">
        <v>642.82602152276604</v>
      </c>
      <c r="M56" s="98">
        <v>0</v>
      </c>
      <c r="N56" s="95">
        <v>1.3400841669676189</v>
      </c>
      <c r="O56" s="95">
        <v>79.738419651734844</v>
      </c>
      <c r="P56" s="95">
        <v>67.381807652389085</v>
      </c>
      <c r="R56" s="16">
        <v>29</v>
      </c>
      <c r="S56" s="16">
        <v>66.183639316696784</v>
      </c>
      <c r="T56" s="16">
        <v>-0.87940847746273221</v>
      </c>
      <c r="U56" s="16">
        <v>-0.24772722090782401</v>
      </c>
      <c r="AB56" s="16"/>
      <c r="AC56" s="16"/>
      <c r="AP56" s="16"/>
      <c r="AQ56" s="16"/>
      <c r="AR56" s="16"/>
      <c r="AS56" s="16"/>
      <c r="AZ56" s="144"/>
      <c r="BA56" s="22"/>
      <c r="BB56" s="145"/>
      <c r="BC56" s="145"/>
      <c r="BD56" s="145"/>
      <c r="BM56" s="146"/>
      <c r="BN56" s="146"/>
      <c r="BO56" s="146"/>
      <c r="BP56" s="145"/>
      <c r="BQ56" s="145"/>
      <c r="BS56" s="16"/>
      <c r="BT56" s="16"/>
      <c r="BU56" s="16"/>
      <c r="BV56" s="16"/>
    </row>
    <row r="57" spans="2:74">
      <c r="B57" s="96">
        <v>56</v>
      </c>
      <c r="C57" s="97">
        <v>642.82602152276604</v>
      </c>
      <c r="D57" s="98">
        <v>0</v>
      </c>
      <c r="E57" s="99">
        <v>159.468620300293</v>
      </c>
      <c r="F57" s="95">
        <v>1.3400841669676189</v>
      </c>
      <c r="G57" s="95">
        <f t="shared" si="0"/>
        <v>43.745033142180837</v>
      </c>
      <c r="H57" s="95">
        <v>58.622026297310292</v>
      </c>
      <c r="I57" s="95">
        <v>67.381807652389085</v>
      </c>
      <c r="J57" s="95"/>
      <c r="K57" s="96">
        <v>57</v>
      </c>
      <c r="L57" s="97">
        <v>616.89548929807495</v>
      </c>
      <c r="M57" s="98">
        <v>0</v>
      </c>
      <c r="N57" s="95">
        <v>1.2072487232040441</v>
      </c>
      <c r="O57" s="95">
        <v>67.381807652389085</v>
      </c>
      <c r="P57" s="95">
        <v>69.053736839742669</v>
      </c>
      <c r="R57" s="16">
        <v>30</v>
      </c>
      <c r="S57" s="16">
        <v>65.7968890809492</v>
      </c>
      <c r="T57" s="16">
        <v>-1.3897714611917849</v>
      </c>
      <c r="U57" s="16">
        <v>-0.39149522730480707</v>
      </c>
      <c r="AB57" s="16"/>
      <c r="AC57" s="16"/>
      <c r="AP57" s="16"/>
      <c r="AQ57" s="16"/>
      <c r="AR57" s="16"/>
      <c r="AS57" s="16"/>
      <c r="AZ57" s="144"/>
      <c r="BA57" s="22"/>
      <c r="BB57" s="145"/>
      <c r="BC57" s="145"/>
      <c r="BD57" s="145"/>
      <c r="BM57" s="146"/>
      <c r="BN57" s="146"/>
      <c r="BO57" s="146"/>
      <c r="BP57" s="145"/>
      <c r="BQ57" s="145"/>
      <c r="BS57" s="16"/>
      <c r="BT57" s="16"/>
      <c r="BU57" s="16"/>
      <c r="BV57" s="16"/>
    </row>
    <row r="58" spans="2:74">
      <c r="B58" s="96">
        <v>57</v>
      </c>
      <c r="C58" s="97">
        <v>616.89548929807495</v>
      </c>
      <c r="D58" s="98">
        <v>0</v>
      </c>
      <c r="E58" s="99">
        <v>143.526557922363</v>
      </c>
      <c r="F58" s="95">
        <v>1.2072487232040441</v>
      </c>
      <c r="G58" s="95">
        <f t="shared" si="0"/>
        <v>38.314216205986391</v>
      </c>
      <c r="H58" s="95">
        <v>46.254788595240768</v>
      </c>
      <c r="I58" s="95">
        <v>69.053736839742669</v>
      </c>
      <c r="J58" s="95"/>
      <c r="K58" s="96">
        <v>58</v>
      </c>
      <c r="L58" s="97">
        <v>567.29850951411015</v>
      </c>
      <c r="M58" s="98">
        <v>0</v>
      </c>
      <c r="N58" s="95">
        <v>1.235224778266498</v>
      </c>
      <c r="O58" s="95">
        <v>69.053736839742669</v>
      </c>
      <c r="P58" s="95">
        <v>68.5411038028478</v>
      </c>
      <c r="R58" s="16">
        <v>31</v>
      </c>
      <c r="S58" s="16">
        <v>65.59816659435819</v>
      </c>
      <c r="T58" s="16">
        <v>0.59297598105214888</v>
      </c>
      <c r="U58" s="16">
        <v>0.16703988603221598</v>
      </c>
      <c r="AB58" s="16"/>
      <c r="AC58" s="16"/>
      <c r="AP58" s="16"/>
      <c r="AQ58" s="16"/>
      <c r="AR58" s="16"/>
      <c r="AS58" s="16"/>
      <c r="AZ58" s="144"/>
      <c r="BA58" s="22"/>
      <c r="BB58" s="145"/>
      <c r="BC58" s="145"/>
      <c r="BD58" s="145"/>
      <c r="BM58" s="146"/>
      <c r="BN58" s="146"/>
      <c r="BO58" s="146"/>
      <c r="BP58" s="145"/>
      <c r="BQ58" s="145"/>
      <c r="BS58" s="16"/>
      <c r="BT58" s="16"/>
      <c r="BU58" s="16"/>
      <c r="BV58" s="16"/>
    </row>
    <row r="59" spans="2:74">
      <c r="B59" s="96">
        <v>58</v>
      </c>
      <c r="C59" s="97">
        <v>567.29850951411015</v>
      </c>
      <c r="D59" s="98">
        <v>0</v>
      </c>
      <c r="E59" s="99">
        <v>121.6315803527835</v>
      </c>
      <c r="F59" s="95">
        <v>1.235224778266498</v>
      </c>
      <c r="G59" s="95">
        <f t="shared" si="0"/>
        <v>40.675512799915943</v>
      </c>
      <c r="H59" s="95">
        <v>50.243401279152273</v>
      </c>
      <c r="I59" s="95">
        <v>68.5411038028478</v>
      </c>
      <c r="J59" s="95"/>
      <c r="K59" s="96">
        <v>59</v>
      </c>
      <c r="L59" s="97">
        <v>563.26712239583298</v>
      </c>
      <c r="M59" s="98">
        <v>0</v>
      </c>
      <c r="N59" s="95">
        <v>1.275887036279584</v>
      </c>
      <c r="O59" s="95">
        <v>68.5411038028478</v>
      </c>
      <c r="P59" s="95">
        <v>69.901165735159253</v>
      </c>
      <c r="R59" s="16">
        <v>32</v>
      </c>
      <c r="S59" s="16">
        <v>68.453916248948701</v>
      </c>
      <c r="T59" s="16">
        <v>1.7604895637497577</v>
      </c>
      <c r="U59" s="16">
        <v>0.49592561163755328</v>
      </c>
      <c r="AB59" s="16"/>
      <c r="AC59" s="16"/>
      <c r="AP59" s="16"/>
      <c r="AQ59" s="16"/>
      <c r="AR59" s="16"/>
      <c r="AS59" s="16"/>
      <c r="AZ59" s="144"/>
      <c r="BA59" s="22"/>
      <c r="BB59" s="145"/>
      <c r="BC59" s="145"/>
      <c r="BD59" s="145"/>
      <c r="BM59" s="146"/>
      <c r="BN59" s="146"/>
      <c r="BO59" s="146"/>
      <c r="BP59" s="145"/>
      <c r="BQ59" s="145"/>
      <c r="BS59" s="16"/>
      <c r="BT59" s="16"/>
      <c r="BU59" s="16"/>
      <c r="BV59" s="16"/>
    </row>
    <row r="60" spans="2:74">
      <c r="B60" s="96">
        <v>59</v>
      </c>
      <c r="C60" s="97">
        <v>563.26712239583298</v>
      </c>
      <c r="D60" s="98">
        <v>0</v>
      </c>
      <c r="E60" s="99">
        <v>105.999996185303</v>
      </c>
      <c r="F60" s="95">
        <v>1.275887036279584</v>
      </c>
      <c r="G60" s="95">
        <f t="shared" si="0"/>
        <v>41.732701700091134</v>
      </c>
      <c r="H60" s="95">
        <v>53.246213088069233</v>
      </c>
      <c r="I60" s="95">
        <v>69.901165735159253</v>
      </c>
      <c r="J60" s="95"/>
      <c r="K60" s="96">
        <v>60</v>
      </c>
      <c r="L60" s="97">
        <v>580.51569661458302</v>
      </c>
      <c r="M60" s="98">
        <v>0</v>
      </c>
      <c r="N60" s="95">
        <v>1.4322809858144381</v>
      </c>
      <c r="O60" s="95">
        <v>69.901165735159253</v>
      </c>
      <c r="P60" s="95">
        <v>73.822910077155356</v>
      </c>
      <c r="R60" s="16">
        <v>33</v>
      </c>
      <c r="S60" s="16">
        <v>67.586201791587868</v>
      </c>
      <c r="T60" s="16">
        <v>-3.4552509432415093</v>
      </c>
      <c r="U60" s="16">
        <v>-0.97333575425377994</v>
      </c>
      <c r="AB60" s="16"/>
      <c r="AC60" s="16"/>
      <c r="AP60" s="16"/>
      <c r="AQ60" s="16"/>
      <c r="AR60" s="16"/>
      <c r="AS60" s="16"/>
      <c r="AZ60" s="144"/>
      <c r="BA60" s="22"/>
      <c r="BB60" s="145"/>
      <c r="BC60" s="145"/>
      <c r="BD60" s="145"/>
      <c r="BM60" s="146"/>
      <c r="BN60" s="146"/>
      <c r="BO60" s="146"/>
      <c r="BP60" s="145"/>
      <c r="BQ60" s="145"/>
      <c r="BS60" s="16"/>
      <c r="BT60" s="16"/>
      <c r="BU60" s="16"/>
      <c r="BV60" s="16"/>
    </row>
    <row r="61" spans="2:74">
      <c r="B61" s="96">
        <v>60</v>
      </c>
      <c r="C61" s="97">
        <v>580.51569661458302</v>
      </c>
      <c r="D61" s="98">
        <v>0</v>
      </c>
      <c r="E61" s="99">
        <v>110.177574157715</v>
      </c>
      <c r="F61" s="95">
        <v>1.4322809858144381</v>
      </c>
      <c r="G61" s="95">
        <f t="shared" si="0"/>
        <v>40.986056959213556</v>
      </c>
      <c r="H61" s="95">
        <v>58.703550066189102</v>
      </c>
      <c r="I61" s="95">
        <v>73.822910077155356</v>
      </c>
      <c r="J61" s="95"/>
      <c r="K61" s="96">
        <v>61</v>
      </c>
      <c r="L61" s="97">
        <v>610.36306884765804</v>
      </c>
      <c r="M61" s="98">
        <v>0</v>
      </c>
      <c r="N61" s="95">
        <v>1.1169715037543679</v>
      </c>
      <c r="O61" s="95">
        <v>73.822910077155356</v>
      </c>
      <c r="P61" s="95">
        <v>68.070451831575269</v>
      </c>
      <c r="R61" s="16">
        <v>34</v>
      </c>
      <c r="S61" s="16">
        <v>66.166314956327852</v>
      </c>
      <c r="T61" s="16">
        <v>-1.64159171744231</v>
      </c>
      <c r="U61" s="16">
        <v>-0.46243237863774084</v>
      </c>
      <c r="AB61" s="16"/>
      <c r="AC61" s="16"/>
      <c r="AP61" s="16"/>
      <c r="AQ61" s="16"/>
      <c r="AR61" s="16"/>
      <c r="AS61" s="16"/>
      <c r="AZ61" s="144"/>
      <c r="BA61" s="22"/>
      <c r="BB61" s="145"/>
      <c r="BC61" s="145"/>
      <c r="BD61" s="145"/>
      <c r="BM61" s="146"/>
      <c r="BN61" s="146"/>
      <c r="BO61" s="146"/>
      <c r="BP61" s="145"/>
      <c r="BQ61" s="145"/>
      <c r="BS61" s="16"/>
      <c r="BT61" s="16"/>
      <c r="BU61" s="16"/>
      <c r="BV61" s="16"/>
    </row>
    <row r="62" spans="2:74">
      <c r="B62" s="96">
        <v>61</v>
      </c>
      <c r="C62" s="97">
        <v>610.36306884765804</v>
      </c>
      <c r="D62" s="98">
        <v>0</v>
      </c>
      <c r="E62" s="99">
        <v>127.4289474487305</v>
      </c>
      <c r="F62" s="95">
        <v>1.1169715037543679</v>
      </c>
      <c r="G62" s="95">
        <f t="shared" si="0"/>
        <v>43.309865587968567</v>
      </c>
      <c r="H62" s="95">
        <v>48.375885693192799</v>
      </c>
      <c r="I62" s="95">
        <v>68.070451831575269</v>
      </c>
      <c r="J62" s="95"/>
      <c r="K62" s="96">
        <v>62</v>
      </c>
      <c r="L62" s="97">
        <v>645.630658858571</v>
      </c>
      <c r="M62" s="98">
        <v>0</v>
      </c>
      <c r="N62" s="95">
        <v>1.176882456288918</v>
      </c>
      <c r="O62" s="95">
        <v>68.070451831575269</v>
      </c>
      <c r="P62" s="95">
        <v>68.744426752700065</v>
      </c>
      <c r="R62" s="16">
        <v>35</v>
      </c>
      <c r="S62" s="16">
        <v>64.328033292780361</v>
      </c>
      <c r="T62" s="16">
        <v>-1.7508543569155393</v>
      </c>
      <c r="U62" s="16">
        <v>-0.49321139739800024</v>
      </c>
      <c r="AB62" s="16"/>
      <c r="AC62" s="16"/>
      <c r="AP62" s="16"/>
      <c r="AQ62" s="16"/>
      <c r="AR62" s="16"/>
      <c r="AS62" s="16"/>
      <c r="AZ62" s="144"/>
      <c r="BA62" s="22"/>
      <c r="BB62" s="145"/>
      <c r="BC62" s="145"/>
      <c r="BD62" s="145"/>
      <c r="BM62" s="146"/>
      <c r="BN62" s="146"/>
      <c r="BO62" s="146"/>
      <c r="BP62" s="145"/>
      <c r="BQ62" s="145"/>
      <c r="BS62" s="16"/>
      <c r="BT62" s="16"/>
      <c r="BU62" s="16"/>
      <c r="BV62" s="16"/>
    </row>
    <row r="63" spans="2:74">
      <c r="B63" s="96">
        <v>62</v>
      </c>
      <c r="C63" s="97">
        <v>645.630658858571</v>
      </c>
      <c r="D63" s="98">
        <v>0</v>
      </c>
      <c r="E63" s="99">
        <v>135.57498931884749</v>
      </c>
      <c r="F63" s="95">
        <v>1.176882456288918</v>
      </c>
      <c r="G63" s="95">
        <f t="shared" si="0"/>
        <v>42.057196836343458</v>
      </c>
      <c r="H63" s="95">
        <v>49.496377117382401</v>
      </c>
      <c r="I63" s="95">
        <v>68.744426752700065</v>
      </c>
      <c r="J63" s="95"/>
      <c r="K63" s="96">
        <v>63</v>
      </c>
      <c r="L63" s="97">
        <v>608.90212763620502</v>
      </c>
      <c r="M63" s="98">
        <v>0</v>
      </c>
      <c r="N63" s="95">
        <v>1.0363762992058729</v>
      </c>
      <c r="O63" s="95">
        <v>68.744426752700065</v>
      </c>
      <c r="P63" s="95">
        <v>69.629853707507323</v>
      </c>
      <c r="R63" s="16">
        <v>36</v>
      </c>
      <c r="S63" s="16">
        <v>63.846713384948899</v>
      </c>
      <c r="T63" s="16">
        <v>-1.568070009989647</v>
      </c>
      <c r="U63" s="16">
        <v>-0.44172149316140868</v>
      </c>
      <c r="AB63" s="16"/>
      <c r="AC63" s="16"/>
      <c r="AP63" s="16"/>
      <c r="AQ63" s="16"/>
      <c r="AR63" s="16"/>
      <c r="AS63" s="16"/>
      <c r="AZ63" s="144"/>
      <c r="BA63" s="22"/>
      <c r="BB63" s="145"/>
      <c r="BC63" s="145"/>
      <c r="BD63" s="145"/>
      <c r="BM63" s="146"/>
      <c r="BN63" s="146"/>
      <c r="BO63" s="146"/>
      <c r="BP63" s="145"/>
      <c r="BQ63" s="145"/>
      <c r="BS63" s="16"/>
      <c r="BT63" s="16"/>
      <c r="BU63" s="16"/>
      <c r="BV63" s="16"/>
    </row>
    <row r="64" spans="2:74">
      <c r="B64" s="96">
        <v>63</v>
      </c>
      <c r="C64" s="97">
        <v>608.90212763620502</v>
      </c>
      <c r="D64" s="98">
        <v>0</v>
      </c>
      <c r="E64" s="99">
        <v>116.945751190186</v>
      </c>
      <c r="F64" s="95">
        <v>1.0363762992058729</v>
      </c>
      <c r="G64" s="95">
        <f t="shared" si="0"/>
        <v>48.606124520691729</v>
      </c>
      <c r="H64" s="95">
        <v>50.374235449494329</v>
      </c>
      <c r="I64" s="95">
        <v>69.629853707507323</v>
      </c>
      <c r="J64" s="95"/>
      <c r="K64" s="96">
        <v>64</v>
      </c>
      <c r="L64" s="97">
        <v>581.88866760253802</v>
      </c>
      <c r="M64" s="98">
        <v>0</v>
      </c>
      <c r="N64" s="95">
        <v>1.276132668223019</v>
      </c>
      <c r="O64" s="95">
        <v>69.629853707507323</v>
      </c>
      <c r="P64" s="95">
        <v>73.852203517307942</v>
      </c>
      <c r="R64" s="16">
        <v>37</v>
      </c>
      <c r="S64" s="16">
        <v>62.279402521979577</v>
      </c>
      <c r="T64" s="16">
        <v>2.2882237407684869</v>
      </c>
      <c r="U64" s="16">
        <v>0.64458704077014617</v>
      </c>
      <c r="AB64" s="16"/>
      <c r="AC64" s="16"/>
      <c r="AP64" s="16"/>
      <c r="AQ64" s="16"/>
      <c r="AR64" s="16"/>
      <c r="AS64" s="16"/>
      <c r="AZ64" s="144"/>
      <c r="BA64" s="22"/>
      <c r="BB64" s="145"/>
      <c r="BC64" s="145"/>
      <c r="BD64" s="145"/>
      <c r="BM64" s="146"/>
      <c r="BN64" s="146"/>
      <c r="BO64" s="146"/>
      <c r="BP64" s="145"/>
      <c r="BQ64" s="145"/>
      <c r="BS64" s="16"/>
      <c r="BT64" s="16"/>
      <c r="BU64" s="16"/>
      <c r="BV64" s="16"/>
    </row>
    <row r="65" spans="2:74">
      <c r="B65" s="96">
        <v>64</v>
      </c>
      <c r="C65" s="97">
        <v>581.88866760253802</v>
      </c>
      <c r="D65" s="98">
        <v>0</v>
      </c>
      <c r="E65" s="99">
        <v>119.66653442382849</v>
      </c>
      <c r="F65" s="95">
        <v>1.276132668223019</v>
      </c>
      <c r="G65" s="95">
        <f t="shared" si="0"/>
        <v>46.286786218293834</v>
      </c>
      <c r="H65" s="95">
        <v>59.068080000219773</v>
      </c>
      <c r="I65" s="95">
        <v>73.852203517307942</v>
      </c>
      <c r="J65" s="95"/>
      <c r="K65" s="96">
        <v>65</v>
      </c>
      <c r="L65" s="97">
        <v>599.65108784993333</v>
      </c>
      <c r="M65" s="98">
        <v>0</v>
      </c>
      <c r="N65" s="95">
        <v>1.2278288823996391</v>
      </c>
      <c r="O65" s="95">
        <v>73.852203517307942</v>
      </c>
      <c r="P65" s="95">
        <v>73.539838347443705</v>
      </c>
      <c r="R65" s="16">
        <v>38</v>
      </c>
      <c r="S65" s="16">
        <v>68.344549901480079</v>
      </c>
      <c r="T65" s="16">
        <v>3.0473536334148008</v>
      </c>
      <c r="U65" s="16">
        <v>0.8584320780114385</v>
      </c>
      <c r="AB65" s="16"/>
      <c r="AC65" s="16"/>
      <c r="AP65" s="16"/>
      <c r="AQ65" s="16"/>
      <c r="AR65" s="16"/>
      <c r="AS65" s="16"/>
      <c r="AZ65" s="144"/>
      <c r="BA65" s="22"/>
      <c r="BB65" s="145"/>
      <c r="BC65" s="145"/>
      <c r="BD65" s="145"/>
      <c r="BM65" s="146"/>
      <c r="BN65" s="146"/>
      <c r="BO65" s="146"/>
      <c r="BP65" s="145"/>
      <c r="BQ65" s="145"/>
      <c r="BS65" s="16"/>
      <c r="BT65" s="16"/>
      <c r="BU65" s="16"/>
      <c r="BV65" s="16"/>
    </row>
    <row r="66" spans="2:74">
      <c r="B66" s="96">
        <v>65</v>
      </c>
      <c r="C66" s="97">
        <v>599.65108784993333</v>
      </c>
      <c r="D66" s="98">
        <v>0</v>
      </c>
      <c r="E66" s="99">
        <v>115.23434829711951</v>
      </c>
      <c r="F66" s="95">
        <v>1.2278288823996391</v>
      </c>
      <c r="G66" s="95">
        <f t="shared" ref="G66:G129" si="1">H66/F66</f>
        <v>43.708531960395625</v>
      </c>
      <c r="H66" s="95">
        <v>53.666597948261462</v>
      </c>
      <c r="I66" s="95">
        <v>73.539838347443705</v>
      </c>
      <c r="J66" s="95"/>
      <c r="K66" s="96">
        <v>66</v>
      </c>
      <c r="L66" s="97">
        <v>627.60815388997503</v>
      </c>
      <c r="M66" s="98">
        <v>0</v>
      </c>
      <c r="N66" s="95">
        <v>1.2156672890938409</v>
      </c>
      <c r="O66" s="95">
        <v>73.539838347443705</v>
      </c>
      <c r="P66" s="95">
        <v>70.853937721499847</v>
      </c>
      <c r="R66" s="16">
        <v>39</v>
      </c>
      <c r="S66" s="16">
        <v>70.887322538305284</v>
      </c>
      <c r="T66" s="16">
        <v>3.7593160517759543</v>
      </c>
      <c r="U66" s="16">
        <v>1.0589901529122987</v>
      </c>
      <c r="AB66" s="16"/>
      <c r="AC66" s="16"/>
      <c r="AP66" s="16"/>
      <c r="AQ66" s="16"/>
      <c r="AR66" s="16"/>
      <c r="AS66" s="16"/>
      <c r="AZ66" s="144"/>
      <c r="BA66" s="22"/>
      <c r="BB66" s="145"/>
      <c r="BC66" s="145"/>
      <c r="BD66" s="145"/>
      <c r="BM66" s="146"/>
      <c r="BN66" s="146"/>
      <c r="BO66" s="146"/>
      <c r="BP66" s="145"/>
      <c r="BQ66" s="145"/>
      <c r="BS66" s="16"/>
      <c r="BT66" s="16"/>
      <c r="BU66" s="16"/>
      <c r="BV66" s="16"/>
    </row>
    <row r="67" spans="2:74">
      <c r="B67" s="96">
        <v>66</v>
      </c>
      <c r="C67" s="97">
        <v>627.60815388997503</v>
      </c>
      <c r="D67" s="98">
        <v>0</v>
      </c>
      <c r="E67" s="99">
        <v>126.2014350891115</v>
      </c>
      <c r="F67" s="95">
        <v>1.2156672890938409</v>
      </c>
      <c r="G67" s="95">
        <f t="shared" si="1"/>
        <v>41.618247911916406</v>
      </c>
      <c r="H67" s="95">
        <v>50.59394261591482</v>
      </c>
      <c r="I67" s="95">
        <v>70.853937721499847</v>
      </c>
      <c r="J67" s="95"/>
      <c r="K67" s="96">
        <v>67</v>
      </c>
      <c r="L67" s="97">
        <v>676.36757063767197</v>
      </c>
      <c r="M67" s="98">
        <v>0</v>
      </c>
      <c r="N67" s="95">
        <v>1.0897422987341989</v>
      </c>
      <c r="O67" s="95">
        <v>70.853937721499847</v>
      </c>
      <c r="P67" s="95">
        <v>65.477151109842978</v>
      </c>
      <c r="R67" s="16">
        <v>40</v>
      </c>
      <c r="S67" s="16">
        <v>68.798565362848365</v>
      </c>
      <c r="T67" s="16">
        <v>3.0361429977072021</v>
      </c>
      <c r="U67" s="16">
        <v>0.8552740693048746</v>
      </c>
      <c r="AB67" s="16"/>
      <c r="AC67" s="16"/>
      <c r="AP67" s="16"/>
      <c r="AQ67" s="16"/>
      <c r="AR67" s="16"/>
      <c r="AS67" s="16"/>
      <c r="AZ67" s="144"/>
      <c r="BA67" s="22"/>
      <c r="BB67" s="145"/>
      <c r="BC67" s="145"/>
      <c r="BD67" s="145"/>
      <c r="BM67" s="146"/>
      <c r="BN67" s="146"/>
      <c r="BO67" s="146"/>
      <c r="BP67" s="145"/>
      <c r="BQ67" s="145"/>
      <c r="BS67" s="16"/>
      <c r="BT67" s="16"/>
      <c r="BU67" s="16"/>
      <c r="BV67" s="16"/>
    </row>
    <row r="68" spans="2:74">
      <c r="B68" s="96">
        <v>67</v>
      </c>
      <c r="C68" s="97">
        <v>676.36757063767197</v>
      </c>
      <c r="D68" s="98">
        <v>0</v>
      </c>
      <c r="E68" s="99">
        <v>149.47646331787098</v>
      </c>
      <c r="F68" s="95">
        <v>1.0897422987341989</v>
      </c>
      <c r="G68" s="95">
        <f t="shared" si="1"/>
        <v>48.149618374252782</v>
      </c>
      <c r="H68" s="95">
        <v>52.470675810332651</v>
      </c>
      <c r="I68" s="95">
        <v>65.477151109842978</v>
      </c>
      <c r="J68" s="95"/>
      <c r="K68" s="96">
        <v>68</v>
      </c>
      <c r="L68" s="97">
        <v>704.2795361328125</v>
      </c>
      <c r="M68" s="98">
        <v>0</v>
      </c>
      <c r="N68" s="95">
        <v>1.2249442971245961</v>
      </c>
      <c r="O68" s="95">
        <v>65.477151109842978</v>
      </c>
      <c r="P68" s="95">
        <v>68.821643983201767</v>
      </c>
      <c r="R68" s="16">
        <v>41</v>
      </c>
      <c r="S68" s="16">
        <v>65.331550665544228</v>
      </c>
      <c r="T68" s="16">
        <v>-1.6398238443569397</v>
      </c>
      <c r="U68" s="16">
        <v>-0.46193437310609065</v>
      </c>
      <c r="AB68" s="16"/>
      <c r="AC68" s="16"/>
      <c r="AP68" s="16"/>
      <c r="AQ68" s="16"/>
      <c r="AR68" s="16"/>
      <c r="AS68" s="16"/>
      <c r="AZ68" s="144"/>
      <c r="BA68" s="22"/>
      <c r="BB68" s="145"/>
      <c r="BC68" s="145"/>
      <c r="BD68" s="145"/>
      <c r="BM68" s="146"/>
      <c r="BN68" s="146"/>
      <c r="BO68" s="146"/>
      <c r="BP68" s="145"/>
      <c r="BQ68" s="145"/>
      <c r="BS68" s="16"/>
      <c r="BT68" s="16"/>
      <c r="BU68" s="16"/>
      <c r="BV68" s="16"/>
    </row>
    <row r="69" spans="2:74">
      <c r="B69" s="96">
        <v>68</v>
      </c>
      <c r="C69" s="97">
        <v>704.2795361328125</v>
      </c>
      <c r="D69" s="98">
        <v>0</v>
      </c>
      <c r="E69" s="99">
        <v>158.4470138549805</v>
      </c>
      <c r="F69" s="95">
        <v>1.2249442971245961</v>
      </c>
      <c r="G69" s="95">
        <f t="shared" si="1"/>
        <v>43.545079226775911</v>
      </c>
      <c r="H69" s="95">
        <v>53.34029646667787</v>
      </c>
      <c r="I69" s="95">
        <v>68.821643983201767</v>
      </c>
      <c r="J69" s="95"/>
      <c r="K69" s="96">
        <v>69</v>
      </c>
      <c r="L69" s="97">
        <v>675.50583333333304</v>
      </c>
      <c r="M69" s="98">
        <v>0</v>
      </c>
      <c r="N69" s="95">
        <v>1.153011548034695</v>
      </c>
      <c r="O69" s="95">
        <v>68.821643983201767</v>
      </c>
      <c r="P69" s="95">
        <v>65.620693931259268</v>
      </c>
      <c r="R69" s="16">
        <v>42</v>
      </c>
      <c r="S69" s="16">
        <v>66.085942710225908</v>
      </c>
      <c r="T69" s="16">
        <v>-0.9133388911288165</v>
      </c>
      <c r="U69" s="16">
        <v>-0.25728533559191646</v>
      </c>
      <c r="AB69" s="16"/>
      <c r="AC69" s="16"/>
      <c r="AP69" s="16"/>
      <c r="AQ69" s="16"/>
      <c r="AR69" s="16"/>
      <c r="AS69" s="16"/>
      <c r="AZ69" s="144"/>
      <c r="BA69" s="22"/>
      <c r="BB69" s="145"/>
      <c r="BC69" s="145"/>
      <c r="BD69" s="145"/>
      <c r="BM69" s="146"/>
      <c r="BN69" s="146"/>
      <c r="BO69" s="146"/>
      <c r="BP69" s="145"/>
      <c r="BQ69" s="145"/>
      <c r="BS69" s="16"/>
      <c r="BT69" s="16"/>
      <c r="BU69" s="16"/>
      <c r="BV69" s="16"/>
    </row>
    <row r="70" spans="2:74">
      <c r="B70" s="96">
        <v>69</v>
      </c>
      <c r="C70" s="97">
        <v>675.50583333333304</v>
      </c>
      <c r="D70" s="98">
        <v>0</v>
      </c>
      <c r="E70" s="99">
        <v>142.04054260253901</v>
      </c>
      <c r="F70" s="95">
        <v>1.153011548034695</v>
      </c>
      <c r="G70" s="95">
        <f t="shared" si="1"/>
        <v>41.745242455583899</v>
      </c>
      <c r="H70" s="95">
        <v>48.132746626796461</v>
      </c>
      <c r="I70" s="95">
        <v>65.620693931259268</v>
      </c>
      <c r="J70" s="95"/>
      <c r="K70" s="96">
        <v>70</v>
      </c>
      <c r="L70" s="97">
        <v>627.06840714762973</v>
      </c>
      <c r="M70" s="98">
        <v>0</v>
      </c>
      <c r="N70" s="95">
        <v>1.0355681863586079</v>
      </c>
      <c r="O70" s="95">
        <v>65.620693931259268</v>
      </c>
      <c r="P70" s="95">
        <v>65.358900621317446</v>
      </c>
      <c r="R70" s="16">
        <v>43</v>
      </c>
      <c r="S70" s="16">
        <v>65.707704756835511</v>
      </c>
      <c r="T70" s="16">
        <v>0.22467116807580112</v>
      </c>
      <c r="U70" s="16">
        <v>6.3289319482244241E-2</v>
      </c>
      <c r="AB70" s="16"/>
      <c r="AC70" s="16"/>
      <c r="AP70" s="16"/>
      <c r="AQ70" s="16"/>
      <c r="AR70" s="16"/>
      <c r="AS70" s="16"/>
      <c r="AZ70" s="144"/>
      <c r="BA70" s="22"/>
      <c r="BB70" s="145"/>
      <c r="BC70" s="145"/>
      <c r="BD70" s="145"/>
      <c r="BM70" s="146"/>
      <c r="BN70" s="146"/>
      <c r="BO70" s="146"/>
      <c r="BP70" s="145"/>
      <c r="BQ70" s="145"/>
      <c r="BS70" s="16"/>
      <c r="BT70" s="16"/>
      <c r="BU70" s="16"/>
      <c r="BV70" s="16"/>
    </row>
    <row r="71" spans="2:74">
      <c r="B71" s="96">
        <v>70</v>
      </c>
      <c r="C71" s="97">
        <v>627.06840714762973</v>
      </c>
      <c r="D71" s="98">
        <v>0</v>
      </c>
      <c r="E71" s="99">
        <v>135.82796859741251</v>
      </c>
      <c r="F71" s="95">
        <v>1.0355681863586079</v>
      </c>
      <c r="G71" s="95">
        <f t="shared" si="1"/>
        <v>39.910357330210545</v>
      </c>
      <c r="H71" s="95">
        <v>41.32989635737011</v>
      </c>
      <c r="I71" s="95">
        <v>65.358900621317446</v>
      </c>
      <c r="J71" s="95"/>
      <c r="K71" s="96">
        <v>71</v>
      </c>
      <c r="L71" s="97">
        <v>642.51265950520826</v>
      </c>
      <c r="M71" s="98">
        <v>0</v>
      </c>
      <c r="N71" s="95">
        <v>1.1530110193452869</v>
      </c>
      <c r="O71" s="95">
        <v>65.358900621317446</v>
      </c>
      <c r="P71" s="95">
        <v>68.637799643249508</v>
      </c>
      <c r="R71" s="16">
        <v>44</v>
      </c>
      <c r="S71" s="16">
        <v>64.735008929305621</v>
      </c>
      <c r="T71" s="16">
        <v>0.18362660585115975</v>
      </c>
      <c r="U71" s="16">
        <v>5.1727166519351567E-2</v>
      </c>
      <c r="AB71" s="16"/>
      <c r="AC71" s="16"/>
      <c r="AP71" s="16"/>
      <c r="AQ71" s="16"/>
      <c r="AR71" s="16"/>
      <c r="AS71" s="16"/>
      <c r="AZ71" s="144"/>
      <c r="BA71" s="22"/>
      <c r="BB71" s="145"/>
      <c r="BC71" s="145"/>
      <c r="BD71" s="145"/>
      <c r="BM71" s="146"/>
      <c r="BN71" s="146"/>
      <c r="BO71" s="146"/>
      <c r="BP71" s="145"/>
      <c r="BQ71" s="145"/>
      <c r="BS71" s="16"/>
      <c r="BT71" s="16"/>
      <c r="BU71" s="16"/>
      <c r="BV71" s="16"/>
    </row>
    <row r="72" spans="2:74">
      <c r="B72" s="96">
        <v>71</v>
      </c>
      <c r="C72" s="97">
        <v>642.51265950520826</v>
      </c>
      <c r="D72" s="98">
        <v>0</v>
      </c>
      <c r="E72" s="99">
        <v>150.07585144042952</v>
      </c>
      <c r="F72" s="95">
        <v>1.1530110193452869</v>
      </c>
      <c r="G72" s="95">
        <f t="shared" si="1"/>
        <v>42.412833666619463</v>
      </c>
      <c r="H72" s="95">
        <v>48.902464579271012</v>
      </c>
      <c r="I72" s="95">
        <v>68.637799643249508</v>
      </c>
      <c r="J72" s="95"/>
      <c r="K72" s="96">
        <v>72</v>
      </c>
      <c r="L72" s="97">
        <v>627.64741210937507</v>
      </c>
      <c r="M72" s="98">
        <v>0</v>
      </c>
      <c r="N72" s="95">
        <v>1.304477244334874</v>
      </c>
      <c r="O72" s="95">
        <v>68.637799643249508</v>
      </c>
      <c r="P72" s="95">
        <v>68.543579220066491</v>
      </c>
      <c r="R72" s="16">
        <v>45</v>
      </c>
      <c r="S72" s="16">
        <v>65.443172782413356</v>
      </c>
      <c r="T72" s="16">
        <v>1.3616066472492179</v>
      </c>
      <c r="U72" s="16">
        <v>0.38356126798534651</v>
      </c>
      <c r="AB72" s="16"/>
      <c r="AC72" s="16"/>
      <c r="AP72" s="16"/>
      <c r="AQ72" s="16"/>
      <c r="AR72" s="16"/>
      <c r="AS72" s="16"/>
      <c r="AZ72" s="144"/>
      <c r="BA72" s="22"/>
      <c r="BB72" s="145"/>
      <c r="BC72" s="145"/>
      <c r="BD72" s="145"/>
      <c r="BM72" s="146"/>
      <c r="BN72" s="146"/>
      <c r="BO72" s="146"/>
      <c r="BP72" s="145"/>
      <c r="BQ72" s="145"/>
      <c r="BS72" s="16"/>
      <c r="BT72" s="16"/>
      <c r="BU72" s="16"/>
      <c r="BV72" s="16"/>
    </row>
    <row r="73" spans="2:74">
      <c r="B73" s="96">
        <v>72</v>
      </c>
      <c r="C73" s="97">
        <v>627.64741210937507</v>
      </c>
      <c r="D73" s="98">
        <v>0</v>
      </c>
      <c r="E73" s="99">
        <v>139.564750671387</v>
      </c>
      <c r="F73" s="95">
        <v>1.304477244334874</v>
      </c>
      <c r="G73" s="95">
        <f t="shared" si="1"/>
        <v>40.588824310837914</v>
      </c>
      <c r="H73" s="95">
        <v>52.94719768779418</v>
      </c>
      <c r="I73" s="95">
        <v>68.543579220066491</v>
      </c>
      <c r="J73" s="95"/>
      <c r="K73" s="96">
        <v>73</v>
      </c>
      <c r="L73" s="97">
        <v>633.64355598933753</v>
      </c>
      <c r="M73" s="98">
        <v>0</v>
      </c>
      <c r="N73" s="95">
        <v>1.289063697502151</v>
      </c>
      <c r="O73" s="95">
        <v>68.543579220066491</v>
      </c>
      <c r="P73" s="95">
        <v>65.10302015355785</v>
      </c>
      <c r="R73" s="16">
        <v>46</v>
      </c>
      <c r="S73" s="16">
        <v>67.264623612961216</v>
      </c>
      <c r="T73" s="16">
        <v>3.2595581252918748</v>
      </c>
      <c r="U73" s="16">
        <v>0.91820956524755881</v>
      </c>
      <c r="AB73" s="16"/>
      <c r="AC73" s="16"/>
      <c r="AP73" s="16"/>
      <c r="AQ73" s="16"/>
      <c r="AR73" s="16"/>
      <c r="AS73" s="16"/>
      <c r="AZ73" s="144"/>
      <c r="BA73" s="22"/>
      <c r="BB73" s="145"/>
      <c r="BC73" s="145"/>
      <c r="BD73" s="145"/>
      <c r="BM73" s="146"/>
      <c r="BN73" s="146"/>
      <c r="BO73" s="146"/>
      <c r="BP73" s="145"/>
      <c r="BQ73" s="145"/>
      <c r="BS73" s="16"/>
      <c r="BT73" s="16"/>
      <c r="BU73" s="16"/>
      <c r="BV73" s="16"/>
    </row>
    <row r="74" spans="2:74">
      <c r="B74" s="96">
        <v>73</v>
      </c>
      <c r="C74" s="97">
        <v>633.64355598933753</v>
      </c>
      <c r="D74" s="98">
        <v>0</v>
      </c>
      <c r="E74" s="99">
        <v>121.554969787598</v>
      </c>
      <c r="F74" s="95">
        <v>1.289063697502151</v>
      </c>
      <c r="G74" s="95">
        <f t="shared" si="1"/>
        <v>41.168592871677397</v>
      </c>
      <c r="H74" s="95">
        <v>53.068938548125161</v>
      </c>
      <c r="I74" s="95">
        <v>65.10302015355785</v>
      </c>
      <c r="J74" s="95"/>
      <c r="K74" s="96">
        <v>74</v>
      </c>
      <c r="L74" s="97">
        <v>645.02040039062501</v>
      </c>
      <c r="M74" s="98">
        <v>0</v>
      </c>
      <c r="N74" s="95">
        <v>1.218510525775546</v>
      </c>
      <c r="O74" s="95">
        <v>65.10302015355785</v>
      </c>
      <c r="P74" s="95">
        <v>66.707892811308895</v>
      </c>
      <c r="R74" s="16">
        <v>47</v>
      </c>
      <c r="S74" s="16">
        <v>69.051609264886451</v>
      </c>
      <c r="T74" s="16">
        <v>-2.8996176903629163</v>
      </c>
      <c r="U74" s="16">
        <v>-0.81681522357078884</v>
      </c>
      <c r="AB74" s="16"/>
      <c r="AC74" s="16"/>
      <c r="AP74" s="16"/>
      <c r="AQ74" s="16"/>
      <c r="AR74" s="16"/>
      <c r="AS74" s="16"/>
      <c r="AZ74" s="144"/>
      <c r="BA74" s="22"/>
      <c r="BB74" s="145"/>
      <c r="BC74" s="145"/>
      <c r="BD74" s="145"/>
      <c r="BM74" s="146"/>
      <c r="BN74" s="146"/>
      <c r="BO74" s="146"/>
      <c r="BP74" s="145"/>
      <c r="BQ74" s="145"/>
      <c r="BS74" s="16"/>
      <c r="BT74" s="16"/>
      <c r="BU74" s="16"/>
      <c r="BV74" s="16"/>
    </row>
    <row r="75" spans="2:74">
      <c r="B75" s="96">
        <v>74</v>
      </c>
      <c r="C75" s="97">
        <v>645.02040039062501</v>
      </c>
      <c r="D75" s="98">
        <v>0</v>
      </c>
      <c r="E75" s="99">
        <v>130.091884613037</v>
      </c>
      <c r="F75" s="95">
        <v>1.218510525775546</v>
      </c>
      <c r="G75" s="95">
        <f t="shared" si="1"/>
        <v>36.951725712725235</v>
      </c>
      <c r="H75" s="95">
        <v>45.026066726526587</v>
      </c>
      <c r="I75" s="95">
        <v>66.707892811308895</v>
      </c>
      <c r="J75" s="95"/>
      <c r="K75" s="96">
        <v>75</v>
      </c>
      <c r="L75" s="97">
        <v>708.55966114704131</v>
      </c>
      <c r="M75" s="98">
        <v>0</v>
      </c>
      <c r="N75" s="95">
        <v>0.95581917132542082</v>
      </c>
      <c r="O75" s="95">
        <v>66.707892811308895</v>
      </c>
      <c r="P75" s="95">
        <v>62.002257680507242</v>
      </c>
      <c r="R75" s="16">
        <v>48</v>
      </c>
      <c r="S75" s="16">
        <v>66.52815874922409</v>
      </c>
      <c r="T75" s="16">
        <v>2.6199117594573522</v>
      </c>
      <c r="U75" s="16">
        <v>0.73802274577413529</v>
      </c>
      <c r="AB75" s="16"/>
      <c r="AC75" s="16"/>
      <c r="AP75" s="16"/>
      <c r="AQ75" s="16"/>
      <c r="AR75" s="16"/>
      <c r="AS75" s="16"/>
      <c r="AZ75" s="144"/>
      <c r="BA75" s="22"/>
      <c r="BB75" s="145"/>
      <c r="BC75" s="145"/>
      <c r="BD75" s="145"/>
      <c r="BM75" s="146"/>
      <c r="BN75" s="146"/>
      <c r="BO75" s="146"/>
      <c r="BP75" s="145"/>
      <c r="BQ75" s="145"/>
      <c r="BS75" s="16"/>
      <c r="BT75" s="16"/>
      <c r="BU75" s="16"/>
      <c r="BV75" s="16"/>
    </row>
    <row r="76" spans="2:74">
      <c r="B76" s="96">
        <v>75</v>
      </c>
      <c r="C76" s="97">
        <v>708.55966114704131</v>
      </c>
      <c r="D76" s="98">
        <v>0</v>
      </c>
      <c r="E76" s="99">
        <v>143.51772308349598</v>
      </c>
      <c r="F76" s="95">
        <v>0.95581917132542082</v>
      </c>
      <c r="G76" s="95">
        <f t="shared" si="1"/>
        <v>38.340933686523698</v>
      </c>
      <c r="H76" s="95">
        <v>36.646999464095991</v>
      </c>
      <c r="I76" s="95">
        <v>62.002257680507242</v>
      </c>
      <c r="J76" s="95"/>
      <c r="K76" s="96">
        <v>76</v>
      </c>
      <c r="L76" s="97">
        <v>742.47206645722292</v>
      </c>
      <c r="M76" s="98">
        <v>0</v>
      </c>
      <c r="N76" s="95">
        <v>1.1353072365741681</v>
      </c>
      <c r="O76" s="95">
        <v>62.002257680507242</v>
      </c>
      <c r="P76" s="95">
        <v>68.583297019491468</v>
      </c>
      <c r="R76" s="16">
        <v>49</v>
      </c>
      <c r="S76" s="16">
        <v>69.512700567239378</v>
      </c>
      <c r="T76" s="16">
        <v>-6.5031975330903933</v>
      </c>
      <c r="U76" s="16">
        <v>-1.8319348666449171</v>
      </c>
      <c r="AB76" s="16"/>
      <c r="AC76" s="16"/>
      <c r="AP76" s="16"/>
      <c r="AQ76" s="16"/>
      <c r="AR76" s="16"/>
      <c r="AS76" s="16"/>
      <c r="AZ76" s="144"/>
      <c r="BA76" s="22"/>
      <c r="BB76" s="145"/>
      <c r="BC76" s="145"/>
      <c r="BD76" s="145"/>
      <c r="BM76" s="146"/>
      <c r="BN76" s="146"/>
      <c r="BO76" s="146"/>
      <c r="BP76" s="145"/>
      <c r="BQ76" s="145"/>
      <c r="BS76" s="16"/>
      <c r="BT76" s="16"/>
      <c r="BU76" s="16"/>
      <c r="BV76" s="16"/>
    </row>
    <row r="77" spans="2:74">
      <c r="B77" s="96">
        <v>76</v>
      </c>
      <c r="C77" s="97">
        <v>742.47206645722292</v>
      </c>
      <c r="D77" s="98">
        <v>0</v>
      </c>
      <c r="E77" s="99">
        <v>179.88331604003901</v>
      </c>
      <c r="F77" s="95">
        <v>1.1353072365741681</v>
      </c>
      <c r="G77" s="95">
        <f t="shared" si="1"/>
        <v>42.518287619867529</v>
      </c>
      <c r="H77" s="95">
        <v>48.271319621577469</v>
      </c>
      <c r="I77" s="95">
        <v>68.583297019491468</v>
      </c>
      <c r="J77" s="95"/>
      <c r="K77" s="96">
        <v>77</v>
      </c>
      <c r="L77" s="97">
        <v>696.10226582212704</v>
      </c>
      <c r="M77" s="98">
        <v>0</v>
      </c>
      <c r="N77" s="95">
        <v>1.0942253698008471</v>
      </c>
      <c r="O77" s="95">
        <v>68.583297019491468</v>
      </c>
      <c r="P77" s="95">
        <v>65.675439591222045</v>
      </c>
      <c r="R77" s="16">
        <v>50</v>
      </c>
      <c r="S77" s="16">
        <v>63.912401145352547</v>
      </c>
      <c r="T77" s="16">
        <v>3.2570496527330874</v>
      </c>
      <c r="U77" s="16">
        <v>0.91750293465251975</v>
      </c>
      <c r="AB77" s="16"/>
      <c r="AC77" s="16"/>
      <c r="AP77" s="16"/>
      <c r="AQ77" s="16"/>
      <c r="AR77" s="16"/>
      <c r="AS77" s="16"/>
      <c r="AZ77" s="144"/>
      <c r="BA77" s="22"/>
      <c r="BB77" s="145"/>
      <c r="BC77" s="145"/>
      <c r="BD77" s="145"/>
      <c r="BM77" s="146"/>
      <c r="BN77" s="146"/>
      <c r="BO77" s="146"/>
      <c r="BP77" s="145"/>
      <c r="BQ77" s="145"/>
      <c r="BS77" s="16"/>
      <c r="BT77" s="16"/>
      <c r="BU77" s="16"/>
      <c r="BV77" s="16"/>
    </row>
    <row r="78" spans="2:74">
      <c r="B78" s="96">
        <v>77</v>
      </c>
      <c r="C78" s="97">
        <v>696.10226582212704</v>
      </c>
      <c r="D78" s="98">
        <v>0</v>
      </c>
      <c r="E78" s="99">
        <v>166.01472473144548</v>
      </c>
      <c r="F78" s="95">
        <v>1.0942253698008471</v>
      </c>
      <c r="G78" s="95">
        <f t="shared" si="1"/>
        <v>42.561923463349906</v>
      </c>
      <c r="H78" s="95">
        <v>46.572336441119397</v>
      </c>
      <c r="I78" s="95">
        <v>65.675439591222045</v>
      </c>
      <c r="J78" s="95"/>
      <c r="K78" s="96">
        <v>78</v>
      </c>
      <c r="L78" s="97">
        <v>677.84513671875004</v>
      </c>
      <c r="M78" s="98">
        <v>0</v>
      </c>
      <c r="N78" s="95">
        <v>1.381194810744319</v>
      </c>
      <c r="O78" s="95">
        <v>65.675439591222045</v>
      </c>
      <c r="P78" s="95">
        <v>68.625717207043152</v>
      </c>
      <c r="R78" s="16">
        <v>51</v>
      </c>
      <c r="S78" s="16">
        <v>64.238209446091901</v>
      </c>
      <c r="T78" s="16">
        <v>2.1712876506891945</v>
      </c>
      <c r="U78" s="16">
        <v>0.6116464297099149</v>
      </c>
      <c r="AB78" s="16"/>
      <c r="AC78" s="16"/>
      <c r="AP78" s="16"/>
      <c r="AQ78" s="16"/>
      <c r="AR78" s="16"/>
      <c r="AS78" s="16"/>
      <c r="AZ78" s="144"/>
      <c r="BA78" s="22"/>
      <c r="BB78" s="145"/>
      <c r="BC78" s="145"/>
      <c r="BD78" s="145"/>
      <c r="BM78" s="146"/>
      <c r="BN78" s="146"/>
      <c r="BO78" s="146"/>
      <c r="BP78" s="145"/>
      <c r="BQ78" s="145"/>
      <c r="BS78" s="16"/>
      <c r="BT78" s="16"/>
      <c r="BU78" s="16"/>
      <c r="BV78" s="16"/>
    </row>
    <row r="79" spans="2:74">
      <c r="B79" s="96">
        <v>78</v>
      </c>
      <c r="C79" s="97">
        <v>677.84513671875004</v>
      </c>
      <c r="D79" s="98">
        <v>0</v>
      </c>
      <c r="E79" s="99">
        <v>139.77275848388649</v>
      </c>
      <c r="F79" s="95">
        <v>1.381194810744319</v>
      </c>
      <c r="G79" s="95">
        <f t="shared" si="1"/>
        <v>36.555378980249564</v>
      </c>
      <c r="H79" s="95">
        <v>50.490099752312652</v>
      </c>
      <c r="I79" s="95">
        <v>68.625717207043152</v>
      </c>
      <c r="J79" s="95"/>
      <c r="K79" s="96">
        <v>79</v>
      </c>
      <c r="L79" s="97">
        <v>661.27030718303786</v>
      </c>
      <c r="M79" s="98">
        <v>0</v>
      </c>
      <c r="N79" s="95">
        <v>1.3695808352879359</v>
      </c>
      <c r="O79" s="95">
        <v>68.625717207043152</v>
      </c>
      <c r="P79" s="95">
        <v>72.026153855010804</v>
      </c>
      <c r="R79" s="16">
        <v>52</v>
      </c>
      <c r="S79" s="16">
        <v>65.481333886089885</v>
      </c>
      <c r="T79" s="16">
        <v>3.2211886270540475</v>
      </c>
      <c r="U79" s="16">
        <v>0.90740097127822517</v>
      </c>
      <c r="AB79" s="16"/>
      <c r="AC79" s="16"/>
      <c r="AP79" s="16"/>
      <c r="AQ79" s="16"/>
      <c r="AR79" s="16"/>
      <c r="AS79" s="16"/>
      <c r="AZ79" s="144"/>
      <c r="BA79" s="22"/>
      <c r="BB79" s="145"/>
      <c r="BC79" s="145"/>
      <c r="BD79" s="145"/>
      <c r="BM79" s="146"/>
      <c r="BN79" s="146"/>
      <c r="BO79" s="146"/>
      <c r="BP79" s="145"/>
      <c r="BQ79" s="145"/>
      <c r="BS79" s="16"/>
      <c r="BT79" s="16"/>
      <c r="BU79" s="16"/>
      <c r="BV79" s="16"/>
    </row>
    <row r="80" spans="2:74">
      <c r="B80" s="96">
        <v>79</v>
      </c>
      <c r="C80" s="97">
        <v>661.27030718303786</v>
      </c>
      <c r="D80" s="98">
        <v>0</v>
      </c>
      <c r="E80" s="99">
        <v>134.76449584960901</v>
      </c>
      <c r="F80" s="95">
        <v>1.3695808352879359</v>
      </c>
      <c r="G80" s="95">
        <f t="shared" si="1"/>
        <v>36.618028154542799</v>
      </c>
      <c r="H80" s="95">
        <v>50.151349586495883</v>
      </c>
      <c r="I80" s="95">
        <v>72.026153855010804</v>
      </c>
      <c r="J80" s="95"/>
      <c r="K80" s="96">
        <v>80</v>
      </c>
      <c r="L80" s="97">
        <v>665.46246826172103</v>
      </c>
      <c r="M80" s="98">
        <v>0</v>
      </c>
      <c r="N80" s="95">
        <v>1.2940045076533331</v>
      </c>
      <c r="O80" s="95">
        <v>72.026153855010804</v>
      </c>
      <c r="P80" s="95">
        <v>67.106917495037905</v>
      </c>
      <c r="R80" s="16">
        <v>53</v>
      </c>
      <c r="S80" s="16">
        <v>66.569492195875483</v>
      </c>
      <c r="T80" s="16">
        <v>1.2238877103809358</v>
      </c>
      <c r="U80" s="16">
        <v>0.34476617972875717</v>
      </c>
      <c r="AB80" s="16"/>
      <c r="AC80" s="16"/>
      <c r="AP80" s="16"/>
      <c r="AQ80" s="16"/>
      <c r="AR80" s="16"/>
      <c r="AS80" s="16"/>
      <c r="AZ80" s="144"/>
      <c r="BA80" s="22"/>
      <c r="BB80" s="145"/>
      <c r="BC80" s="145"/>
      <c r="BD80" s="145"/>
      <c r="BM80" s="146"/>
      <c r="BN80" s="146"/>
      <c r="BO80" s="146"/>
      <c r="BP80" s="145"/>
      <c r="BQ80" s="145"/>
      <c r="BS80" s="16"/>
      <c r="BT80" s="16"/>
      <c r="BU80" s="16"/>
      <c r="BV80" s="16"/>
    </row>
    <row r="81" spans="2:74">
      <c r="B81" s="96">
        <v>80</v>
      </c>
      <c r="C81" s="97">
        <v>665.46246826172103</v>
      </c>
      <c r="D81" s="98">
        <v>0</v>
      </c>
      <c r="E81" s="99">
        <v>145.62911987304651</v>
      </c>
      <c r="F81" s="95">
        <v>1.2940045076533331</v>
      </c>
      <c r="G81" s="95">
        <f t="shared" si="1"/>
        <v>39.922911103339324</v>
      </c>
      <c r="H81" s="95">
        <v>51.660426926364387</v>
      </c>
      <c r="I81" s="95">
        <v>67.106917495037905</v>
      </c>
      <c r="J81" s="95"/>
      <c r="K81" s="96">
        <v>81</v>
      </c>
      <c r="L81" s="97">
        <v>680.55559583465094</v>
      </c>
      <c r="M81" s="98">
        <v>0</v>
      </c>
      <c r="N81" s="95">
        <v>1.1651817272035709</v>
      </c>
      <c r="O81" s="95">
        <v>67.106917495037905</v>
      </c>
      <c r="P81" s="95">
        <v>66.583060446884076</v>
      </c>
      <c r="R81" s="16">
        <v>54</v>
      </c>
      <c r="S81" s="16">
        <v>69.55770934373605</v>
      </c>
      <c r="T81" s="16">
        <v>10.180710307998794</v>
      </c>
      <c r="U81" s="16">
        <v>2.8678812361972685</v>
      </c>
      <c r="AB81" s="16"/>
      <c r="AC81" s="16"/>
      <c r="AP81" s="16"/>
      <c r="AQ81" s="16"/>
      <c r="AR81" s="16"/>
      <c r="AS81" s="16"/>
      <c r="AZ81" s="144"/>
      <c r="BA81" s="22"/>
      <c r="BB81" s="145"/>
      <c r="BC81" s="145"/>
      <c r="BD81" s="145"/>
      <c r="BM81" s="146"/>
      <c r="BN81" s="146"/>
      <c r="BO81" s="146"/>
      <c r="BP81" s="145"/>
      <c r="BQ81" s="145"/>
      <c r="BS81" s="16"/>
      <c r="BT81" s="16"/>
      <c r="BU81" s="16"/>
      <c r="BV81" s="16"/>
    </row>
    <row r="82" spans="2:74">
      <c r="B82" s="96">
        <v>81</v>
      </c>
      <c r="C82" s="97">
        <v>680.55559583465094</v>
      </c>
      <c r="D82" s="98">
        <v>0</v>
      </c>
      <c r="E82" s="99">
        <v>137.17742919921852</v>
      </c>
      <c r="F82" s="95">
        <v>1.1651817272035709</v>
      </c>
      <c r="G82" s="95">
        <f t="shared" si="1"/>
        <v>35.438125360084562</v>
      </c>
      <c r="H82" s="95">
        <v>41.291856115919998</v>
      </c>
      <c r="I82" s="95">
        <v>66.583060446884076</v>
      </c>
      <c r="J82" s="95"/>
      <c r="K82" s="96">
        <v>82</v>
      </c>
      <c r="L82" s="97">
        <v>699.23015950520801</v>
      </c>
      <c r="M82" s="98">
        <v>0</v>
      </c>
      <c r="N82" s="95">
        <v>1.250446029491503</v>
      </c>
      <c r="O82" s="95">
        <v>66.583060446884076</v>
      </c>
      <c r="P82" s="95">
        <v>64.71420376528215</v>
      </c>
      <c r="R82" s="16">
        <v>55</v>
      </c>
      <c r="S82" s="16">
        <v>73.120049386711571</v>
      </c>
      <c r="T82" s="16">
        <v>-5.7382417343224859</v>
      </c>
      <c r="U82" s="16">
        <v>-1.6164486858739011</v>
      </c>
      <c r="AB82" s="16"/>
      <c r="AC82" s="16"/>
      <c r="AP82" s="16"/>
      <c r="AQ82" s="16"/>
      <c r="AR82" s="16"/>
      <c r="AS82" s="16"/>
      <c r="AZ82" s="144"/>
      <c r="BA82" s="22"/>
      <c r="BB82" s="145"/>
      <c r="BC82" s="145"/>
      <c r="BD82" s="145"/>
      <c r="BM82" s="146"/>
      <c r="BN82" s="146"/>
      <c r="BO82" s="146"/>
      <c r="BP82" s="145"/>
      <c r="BQ82" s="145"/>
      <c r="BS82" s="16"/>
      <c r="BT82" s="16"/>
      <c r="BU82" s="16"/>
      <c r="BV82" s="16"/>
    </row>
    <row r="83" spans="2:74">
      <c r="B83" s="96">
        <v>82</v>
      </c>
      <c r="C83" s="97">
        <v>699.23015950520801</v>
      </c>
      <c r="D83" s="98">
        <v>0</v>
      </c>
      <c r="E83" s="99">
        <v>134.25956726074202</v>
      </c>
      <c r="F83" s="95">
        <v>1.250446029491503</v>
      </c>
      <c r="G83" s="95">
        <f t="shared" si="1"/>
        <v>33.585775849168442</v>
      </c>
      <c r="H83" s="95">
        <v>41.997200057984287</v>
      </c>
      <c r="I83" s="95">
        <v>64.71420376528215</v>
      </c>
      <c r="J83" s="95"/>
      <c r="K83" s="96">
        <v>83</v>
      </c>
      <c r="L83" s="97">
        <v>712.50209551013393</v>
      </c>
      <c r="M83" s="98">
        <v>0</v>
      </c>
      <c r="N83" s="95">
        <v>1.500129614697264</v>
      </c>
      <c r="O83" s="95">
        <v>64.71420376528215</v>
      </c>
      <c r="P83" s="95">
        <v>75.23947802557835</v>
      </c>
      <c r="R83" s="16">
        <v>56</v>
      </c>
      <c r="S83" s="16">
        <v>68.404032193948453</v>
      </c>
      <c r="T83" s="16">
        <v>0.64970464579421616</v>
      </c>
      <c r="U83" s="16">
        <v>0.18302021237943331</v>
      </c>
      <c r="AB83" s="16"/>
      <c r="AC83" s="16"/>
      <c r="AP83" s="16"/>
      <c r="AQ83" s="16"/>
      <c r="AR83" s="16"/>
      <c r="AS83" s="16"/>
      <c r="AZ83" s="144"/>
      <c r="BA83" s="22"/>
      <c r="BB83" s="145"/>
      <c r="BC83" s="145"/>
      <c r="BD83" s="145"/>
      <c r="BM83" s="146"/>
      <c r="BN83" s="146"/>
      <c r="BO83" s="146"/>
      <c r="BP83" s="145"/>
      <c r="BQ83" s="145"/>
      <c r="BS83" s="16"/>
      <c r="BT83" s="16"/>
      <c r="BU83" s="16"/>
      <c r="BV83" s="16"/>
    </row>
    <row r="84" spans="2:74">
      <c r="B84" s="96">
        <v>83</v>
      </c>
      <c r="C84" s="97">
        <v>712.50209551013393</v>
      </c>
      <c r="D84" s="98">
        <v>0</v>
      </c>
      <c r="E84" s="99">
        <v>139.25830078125</v>
      </c>
      <c r="F84" s="95">
        <v>1.500129614697264</v>
      </c>
      <c r="G84" s="95">
        <f t="shared" si="1"/>
        <v>37.148062970569363</v>
      </c>
      <c r="H84" s="95">
        <v>55.72690939078992</v>
      </c>
      <c r="I84" s="95">
        <v>75.23947802557835</v>
      </c>
      <c r="J84" s="95"/>
      <c r="K84" s="96">
        <v>84</v>
      </c>
      <c r="L84" s="97">
        <v>681.45011081363305</v>
      </c>
      <c r="M84" s="98">
        <v>0</v>
      </c>
      <c r="N84" s="95">
        <v>1.5965526103926471</v>
      </c>
      <c r="O84" s="95">
        <v>75.23947802557835</v>
      </c>
      <c r="P84" s="95">
        <v>67.611512561000225</v>
      </c>
      <c r="R84" s="16">
        <v>57</v>
      </c>
      <c r="S84" s="16">
        <v>70.393555888886482</v>
      </c>
      <c r="T84" s="16">
        <v>-1.8524520860386815</v>
      </c>
      <c r="U84" s="16">
        <v>-0.52183122962754402</v>
      </c>
      <c r="AB84" s="16"/>
      <c r="AC84" s="16"/>
      <c r="AP84" s="16"/>
      <c r="AQ84" s="16"/>
      <c r="AR84" s="16"/>
      <c r="AS84" s="16"/>
      <c r="AZ84" s="144"/>
      <c r="BA84" s="22"/>
      <c r="BB84" s="145"/>
      <c r="BC84" s="145"/>
      <c r="BD84" s="145"/>
      <c r="BM84" s="146"/>
      <c r="BN84" s="146"/>
      <c r="BO84" s="146"/>
      <c r="BP84" s="145"/>
      <c r="BQ84" s="145"/>
      <c r="BS84" s="16"/>
      <c r="BT84" s="16"/>
      <c r="BU84" s="16"/>
      <c r="BV84" s="16"/>
    </row>
    <row r="85" spans="2:74">
      <c r="B85" s="96">
        <v>84</v>
      </c>
      <c r="C85" s="97">
        <v>681.45011081363305</v>
      </c>
      <c r="D85" s="98">
        <v>0</v>
      </c>
      <c r="E85" s="99">
        <v>145.39756011962902</v>
      </c>
      <c r="F85" s="95">
        <v>1.5965526103926471</v>
      </c>
      <c r="G85" s="95">
        <f t="shared" si="1"/>
        <v>29.298958816840649</v>
      </c>
      <c r="H85" s="95">
        <v>46.777329180813602</v>
      </c>
      <c r="I85" s="95">
        <v>67.611512561000225</v>
      </c>
      <c r="J85" s="95"/>
      <c r="K85" s="96">
        <v>85</v>
      </c>
      <c r="L85" s="97">
        <v>676.52872923490622</v>
      </c>
      <c r="M85" s="98">
        <v>0</v>
      </c>
      <c r="N85" s="95">
        <v>1.098106025886064</v>
      </c>
      <c r="O85" s="95">
        <v>67.611512561000225</v>
      </c>
      <c r="P85" s="95">
        <v>66.938212157889893</v>
      </c>
      <c r="R85" s="16">
        <v>58</v>
      </c>
      <c r="S85" s="16">
        <v>70.686666300250991</v>
      </c>
      <c r="T85" s="16">
        <v>-0.78550056509173771</v>
      </c>
      <c r="U85" s="16">
        <v>-0.22127359128164406</v>
      </c>
      <c r="AB85" s="16"/>
      <c r="AC85" s="16"/>
      <c r="AP85" s="16"/>
      <c r="AQ85" s="16"/>
      <c r="AR85" s="16"/>
      <c r="AS85" s="16"/>
      <c r="AZ85" s="144"/>
      <c r="BA85" s="22"/>
      <c r="BB85" s="145"/>
      <c r="BC85" s="145"/>
      <c r="BD85" s="145"/>
      <c r="BM85" s="146"/>
      <c r="BN85" s="146"/>
      <c r="BO85" s="146"/>
      <c r="BP85" s="145"/>
      <c r="BQ85" s="145"/>
      <c r="BS85" s="16"/>
      <c r="BT85" s="16"/>
      <c r="BU85" s="16"/>
      <c r="BV85" s="16"/>
    </row>
    <row r="86" spans="2:74">
      <c r="B86" s="96">
        <v>85</v>
      </c>
      <c r="C86" s="97">
        <v>676.52872923490622</v>
      </c>
      <c r="D86" s="98">
        <v>0</v>
      </c>
      <c r="E86" s="99">
        <v>144.01362609863298</v>
      </c>
      <c r="F86" s="95">
        <v>1.098106025886064</v>
      </c>
      <c r="G86" s="95">
        <f t="shared" si="1"/>
        <v>39.876316163505201</v>
      </c>
      <c r="H86" s="95">
        <v>43.788423069282914</v>
      </c>
      <c r="I86" s="95">
        <v>66.938212157889893</v>
      </c>
      <c r="J86" s="95"/>
      <c r="K86" s="96">
        <v>86</v>
      </c>
      <c r="L86" s="97">
        <v>672.1007442084782</v>
      </c>
      <c r="M86" s="98">
        <v>0</v>
      </c>
      <c r="N86" s="95">
        <v>1.238768069803595</v>
      </c>
      <c r="O86" s="95">
        <v>66.938212157889893</v>
      </c>
      <c r="P86" s="95">
        <v>71.257925419318241</v>
      </c>
      <c r="R86" s="16">
        <v>59</v>
      </c>
      <c r="S86" s="16">
        <v>72.149300510235989</v>
      </c>
      <c r="T86" s="16">
        <v>1.6736095669193674</v>
      </c>
      <c r="U86" s="16">
        <v>0.47145172865956564</v>
      </c>
      <c r="AB86" s="16"/>
      <c r="AC86" s="16"/>
      <c r="AP86" s="16"/>
      <c r="AQ86" s="16"/>
      <c r="AR86" s="16"/>
      <c r="AS86" s="16"/>
      <c r="AZ86" s="144"/>
      <c r="BA86" s="22"/>
      <c r="BB86" s="145"/>
      <c r="BC86" s="145"/>
      <c r="BD86" s="145"/>
      <c r="BM86" s="146"/>
      <c r="BN86" s="146"/>
      <c r="BO86" s="146"/>
      <c r="BP86" s="145"/>
      <c r="BQ86" s="145"/>
      <c r="BS86" s="16"/>
      <c r="BT86" s="16"/>
      <c r="BU86" s="16"/>
      <c r="BV86" s="16"/>
    </row>
    <row r="87" spans="2:74">
      <c r="B87" s="96">
        <v>86</v>
      </c>
      <c r="C87" s="97">
        <v>672.1007442084782</v>
      </c>
      <c r="D87" s="98">
        <v>0</v>
      </c>
      <c r="E87" s="99">
        <v>131.93789672851599</v>
      </c>
      <c r="F87" s="95">
        <v>1.238768069803595</v>
      </c>
      <c r="G87" s="95">
        <f t="shared" si="1"/>
        <v>36.180158442132544</v>
      </c>
      <c r="H87" s="95">
        <v>44.818825038548773</v>
      </c>
      <c r="I87" s="95">
        <v>71.257925419318241</v>
      </c>
      <c r="J87" s="95"/>
      <c r="K87" s="96">
        <v>87</v>
      </c>
      <c r="L87" s="97">
        <v>699.17742787781128</v>
      </c>
      <c r="M87" s="98">
        <v>0</v>
      </c>
      <c r="N87" s="95">
        <v>1.175853319547804</v>
      </c>
      <c r="O87" s="95">
        <v>71.257925419318241</v>
      </c>
      <c r="P87" s="95">
        <v>67.892389607622832</v>
      </c>
      <c r="R87" s="16">
        <v>60</v>
      </c>
      <c r="S87" s="16">
        <v>69.892139696385897</v>
      </c>
      <c r="T87" s="16">
        <v>-1.8216878648106274</v>
      </c>
      <c r="U87" s="16">
        <v>-0.51316502362256233</v>
      </c>
      <c r="AB87" s="16"/>
      <c r="AC87" s="16"/>
      <c r="AP87" s="16"/>
      <c r="AQ87" s="16"/>
      <c r="AR87" s="16"/>
      <c r="AS87" s="16"/>
      <c r="AZ87" s="144"/>
      <c r="BA87" s="22"/>
      <c r="BB87" s="145"/>
      <c r="BC87" s="145"/>
      <c r="BD87" s="145"/>
      <c r="BM87" s="146"/>
      <c r="BN87" s="146"/>
      <c r="BO87" s="146"/>
      <c r="BP87" s="145"/>
      <c r="BQ87" s="145"/>
      <c r="BS87" s="16"/>
      <c r="BT87" s="16"/>
      <c r="BU87" s="16"/>
      <c r="BV87" s="16"/>
    </row>
    <row r="88" spans="2:74">
      <c r="B88" s="96">
        <v>87</v>
      </c>
      <c r="C88" s="97">
        <v>699.17742787781128</v>
      </c>
      <c r="D88" s="98">
        <v>0</v>
      </c>
      <c r="E88" s="99">
        <v>139.317794799805</v>
      </c>
      <c r="F88" s="95">
        <v>1.175853319547804</v>
      </c>
      <c r="G88" s="95">
        <f t="shared" si="1"/>
        <v>40.478677611295062</v>
      </c>
      <c r="H88" s="95">
        <v>47.59698744014667</v>
      </c>
      <c r="I88" s="95">
        <v>67.892389607622832</v>
      </c>
      <c r="J88" s="95"/>
      <c r="K88" s="96">
        <v>88</v>
      </c>
      <c r="L88" s="97">
        <v>725.41788411458299</v>
      </c>
      <c r="M88" s="98">
        <v>0</v>
      </c>
      <c r="N88" s="95">
        <v>1.3556233441303509</v>
      </c>
      <c r="O88" s="95">
        <v>67.892389607622832</v>
      </c>
      <c r="P88" s="95">
        <v>68.145972560498848</v>
      </c>
      <c r="R88" s="16">
        <v>61</v>
      </c>
      <c r="S88" s="16">
        <v>67.67658179286525</v>
      </c>
      <c r="T88" s="16">
        <v>1.0678449598348152</v>
      </c>
      <c r="U88" s="16">
        <v>0.30080931789916276</v>
      </c>
      <c r="AB88" s="16"/>
      <c r="AC88" s="16"/>
      <c r="AP88" s="16"/>
      <c r="AQ88" s="16"/>
      <c r="AR88" s="16"/>
      <c r="AS88" s="16"/>
      <c r="AZ88" s="144"/>
      <c r="BA88" s="22"/>
      <c r="BB88" s="145"/>
      <c r="BC88" s="145"/>
      <c r="BD88" s="145"/>
      <c r="BM88" s="146"/>
      <c r="BN88" s="146"/>
      <c r="BO88" s="146"/>
      <c r="BP88" s="145"/>
      <c r="BQ88" s="145"/>
      <c r="BS88" s="16"/>
      <c r="BT88" s="16"/>
      <c r="BU88" s="16"/>
      <c r="BV88" s="16"/>
    </row>
    <row r="89" spans="2:74">
      <c r="B89" s="96">
        <v>88</v>
      </c>
      <c r="C89" s="97">
        <v>725.41788411458299</v>
      </c>
      <c r="D89" s="98">
        <v>0</v>
      </c>
      <c r="E89" s="99">
        <v>154.2809371948245</v>
      </c>
      <c r="F89" s="95">
        <v>1.3556233441303509</v>
      </c>
      <c r="G89" s="95">
        <f t="shared" si="1"/>
        <v>33.477211939640831</v>
      </c>
      <c r="H89" s="95">
        <v>45.382490001776418</v>
      </c>
      <c r="I89" s="95">
        <v>68.145972560498848</v>
      </c>
      <c r="J89" s="95"/>
      <c r="K89" s="96">
        <v>89</v>
      </c>
      <c r="L89" s="97">
        <v>717.57421549479204</v>
      </c>
      <c r="M89" s="98">
        <v>0</v>
      </c>
      <c r="N89" s="95">
        <v>1.4082482506736811</v>
      </c>
      <c r="O89" s="95">
        <v>68.145972560498848</v>
      </c>
      <c r="P89" s="95">
        <v>71.423548765510958</v>
      </c>
      <c r="R89" s="16">
        <v>62</v>
      </c>
      <c r="S89" s="16">
        <v>67.499849668450807</v>
      </c>
      <c r="T89" s="16">
        <v>2.1300040390565158</v>
      </c>
      <c r="U89" s="16">
        <v>0.60001693711244919</v>
      </c>
      <c r="AB89" s="16"/>
      <c r="AC89" s="16"/>
      <c r="AP89" s="16"/>
      <c r="AQ89" s="16"/>
      <c r="AR89" s="16"/>
      <c r="AS89" s="16"/>
      <c r="AZ89" s="144"/>
      <c r="BA89" s="22"/>
      <c r="BB89" s="145"/>
      <c r="BC89" s="145"/>
      <c r="BD89" s="145"/>
      <c r="BM89" s="146"/>
      <c r="BN89" s="146"/>
      <c r="BO89" s="146"/>
      <c r="BP89" s="145"/>
      <c r="BQ89" s="145"/>
      <c r="BS89" s="16"/>
      <c r="BT89" s="16"/>
      <c r="BU89" s="16"/>
      <c r="BV89" s="16"/>
    </row>
    <row r="90" spans="2:74">
      <c r="B90" s="96">
        <v>89</v>
      </c>
      <c r="C90" s="97">
        <v>717.57421549479204</v>
      </c>
      <c r="D90" s="98">
        <v>0</v>
      </c>
      <c r="E90" s="99">
        <v>145.20217895507801</v>
      </c>
      <c r="F90" s="95">
        <v>1.4082482506736811</v>
      </c>
      <c r="G90" s="95">
        <f t="shared" si="1"/>
        <v>37.57645824781865</v>
      </c>
      <c r="H90" s="95">
        <v>52.916981594003232</v>
      </c>
      <c r="I90" s="95">
        <v>71.423548765510958</v>
      </c>
      <c r="J90" s="95"/>
      <c r="K90" s="96">
        <v>90</v>
      </c>
      <c r="L90" s="97">
        <v>724.75886615120999</v>
      </c>
      <c r="M90" s="98">
        <v>0</v>
      </c>
      <c r="N90" s="95">
        <v>0.98259445978703353</v>
      </c>
      <c r="O90" s="95">
        <v>71.423548765510958</v>
      </c>
      <c r="P90" s="95">
        <v>64.371590327351228</v>
      </c>
      <c r="R90" s="16">
        <v>63</v>
      </c>
      <c r="S90" s="16">
        <v>70.610478761902513</v>
      </c>
      <c r="T90" s="16">
        <v>3.2417247554054285</v>
      </c>
      <c r="U90" s="16">
        <v>0.91318594849310486</v>
      </c>
      <c r="AB90" s="16"/>
      <c r="AC90" s="16"/>
      <c r="AP90" s="16"/>
      <c r="AQ90" s="16"/>
      <c r="AR90" s="16"/>
      <c r="AS90" s="16"/>
      <c r="AZ90" s="144"/>
      <c r="BA90" s="22"/>
      <c r="BB90" s="145"/>
      <c r="BC90" s="145"/>
      <c r="BD90" s="145"/>
      <c r="BM90" s="146"/>
      <c r="BN90" s="146"/>
      <c r="BO90" s="146"/>
      <c r="BP90" s="145"/>
      <c r="BQ90" s="145"/>
      <c r="BS90" s="16"/>
      <c r="BT90" s="16"/>
      <c r="BU90" s="16"/>
      <c r="BV90" s="16"/>
    </row>
    <row r="91" spans="2:74">
      <c r="B91" s="96">
        <v>90</v>
      </c>
      <c r="C91" s="97">
        <v>724.75886615120999</v>
      </c>
      <c r="D91" s="98">
        <v>0</v>
      </c>
      <c r="E91" s="99">
        <v>161.86281585693348</v>
      </c>
      <c r="F91" s="95">
        <v>0.98259445978703353</v>
      </c>
      <c r="G91" s="95">
        <f t="shared" si="1"/>
        <v>43.321726053694327</v>
      </c>
      <c r="H91" s="95">
        <v>42.567688008771633</v>
      </c>
      <c r="I91" s="95">
        <v>64.371590327351228</v>
      </c>
      <c r="J91" s="95"/>
      <c r="K91" s="96">
        <v>91</v>
      </c>
      <c r="L91" s="97">
        <v>707.12457599554</v>
      </c>
      <c r="M91" s="98">
        <v>0</v>
      </c>
      <c r="N91" s="95">
        <v>1.509395930304845</v>
      </c>
      <c r="O91" s="95">
        <v>64.371590327351228</v>
      </c>
      <c r="P91" s="95">
        <v>66.703993245902225</v>
      </c>
      <c r="R91" s="16">
        <v>64</v>
      </c>
      <c r="S91" s="16">
        <v>71.161235266134582</v>
      </c>
      <c r="T91" s="16">
        <v>2.378603081309123</v>
      </c>
      <c r="U91" s="16">
        <v>0.67004668032719428</v>
      </c>
      <c r="AB91" s="16"/>
      <c r="AC91" s="16"/>
      <c r="AP91" s="16"/>
      <c r="AQ91" s="16"/>
      <c r="AR91" s="16"/>
      <c r="AS91" s="16"/>
      <c r="AZ91" s="144"/>
      <c r="BA91" s="22"/>
      <c r="BB91" s="145"/>
      <c r="BC91" s="145"/>
      <c r="BD91" s="145"/>
      <c r="BM91" s="146"/>
      <c r="BN91" s="146"/>
      <c r="BO91" s="146"/>
      <c r="BP91" s="145"/>
      <c r="BQ91" s="145"/>
      <c r="BS91" s="16"/>
      <c r="BT91" s="16"/>
      <c r="BU91" s="16"/>
      <c r="BV91" s="16"/>
    </row>
    <row r="92" spans="2:74">
      <c r="B92" s="96">
        <v>91</v>
      </c>
      <c r="C92" s="97">
        <v>707.12457599554</v>
      </c>
      <c r="D92" s="98">
        <v>0</v>
      </c>
      <c r="E92" s="99">
        <v>161.77060699462902</v>
      </c>
      <c r="F92" s="95">
        <v>1.509395930304845</v>
      </c>
      <c r="G92" s="95">
        <f t="shared" si="1"/>
        <v>37.132658679264054</v>
      </c>
      <c r="H92" s="95">
        <v>56.047883891880048</v>
      </c>
      <c r="I92" s="95">
        <v>66.703993245902225</v>
      </c>
      <c r="J92" s="95"/>
      <c r="K92" s="96">
        <v>92</v>
      </c>
      <c r="L92" s="97">
        <v>668.93180161353098</v>
      </c>
      <c r="M92" s="98">
        <v>0</v>
      </c>
      <c r="N92" s="95">
        <v>1.571580887120567</v>
      </c>
      <c r="O92" s="95">
        <v>66.703993245902225</v>
      </c>
      <c r="P92" s="95">
        <v>76.764350546788066</v>
      </c>
      <c r="R92" s="16">
        <v>65</v>
      </c>
      <c r="S92" s="16">
        <v>70.282939059459338</v>
      </c>
      <c r="T92" s="16">
        <v>0.57099866204050898</v>
      </c>
      <c r="U92" s="16">
        <v>0.16084892892720107</v>
      </c>
      <c r="AB92" s="16"/>
      <c r="AC92" s="16"/>
      <c r="AP92" s="16"/>
      <c r="AQ92" s="16"/>
      <c r="AR92" s="16"/>
      <c r="AS92" s="16"/>
      <c r="AZ92" s="144"/>
      <c r="BA92" s="22"/>
      <c r="BB92" s="145"/>
      <c r="BC92" s="145"/>
      <c r="BD92" s="145"/>
      <c r="BM92" s="146"/>
      <c r="BN92" s="146"/>
      <c r="BO92" s="146"/>
      <c r="BP92" s="145"/>
      <c r="BQ92" s="145"/>
      <c r="BS92" s="16"/>
      <c r="BT92" s="16"/>
      <c r="BU92" s="16"/>
      <c r="BV92" s="16"/>
    </row>
    <row r="93" spans="2:74">
      <c r="B93" s="96">
        <v>92</v>
      </c>
      <c r="C93" s="97">
        <v>668.93180161353098</v>
      </c>
      <c r="D93" s="98">
        <v>0</v>
      </c>
      <c r="E93" s="99">
        <v>143.897575378418</v>
      </c>
      <c r="F93" s="95">
        <v>1.571580887120567</v>
      </c>
      <c r="G93" s="95">
        <f t="shared" si="1"/>
        <v>39.455187994867764</v>
      </c>
      <c r="H93" s="95">
        <v>62.00701935048302</v>
      </c>
      <c r="I93" s="95">
        <v>76.764350546788066</v>
      </c>
      <c r="J93" s="95"/>
      <c r="K93" s="96">
        <v>93</v>
      </c>
      <c r="L93" s="97">
        <v>700.7708321427458</v>
      </c>
      <c r="M93" s="98">
        <v>0</v>
      </c>
      <c r="N93" s="95">
        <v>1.149908295885139</v>
      </c>
      <c r="O93" s="95">
        <v>76.764350546788066</v>
      </c>
      <c r="P93" s="95">
        <v>64.049602460993299</v>
      </c>
      <c r="R93" s="16">
        <v>66</v>
      </c>
      <c r="S93" s="16">
        <v>67.086630578422785</v>
      </c>
      <c r="T93" s="16">
        <v>-1.6094794685798064</v>
      </c>
      <c r="U93" s="16">
        <v>-0.45338643653952448</v>
      </c>
      <c r="AB93" s="16"/>
      <c r="AC93" s="16"/>
      <c r="AP93" s="16"/>
      <c r="AQ93" s="16"/>
      <c r="AR93" s="16"/>
      <c r="AS93" s="16"/>
      <c r="AZ93" s="144"/>
      <c r="BA93" s="22"/>
      <c r="BB93" s="145"/>
      <c r="BC93" s="145"/>
      <c r="BD93" s="145"/>
      <c r="BM93" s="146"/>
      <c r="BN93" s="146"/>
      <c r="BO93" s="146"/>
      <c r="BP93" s="145"/>
      <c r="BQ93" s="145"/>
      <c r="BS93" s="16"/>
      <c r="BT93" s="16"/>
      <c r="BU93" s="16"/>
      <c r="BV93" s="16"/>
    </row>
    <row r="94" spans="2:74">
      <c r="B94" s="96">
        <v>93</v>
      </c>
      <c r="C94" s="97">
        <v>700.7708321427458</v>
      </c>
      <c r="D94" s="98">
        <v>0</v>
      </c>
      <c r="E94" s="99">
        <v>158.30069732665999</v>
      </c>
      <c r="F94" s="95">
        <v>1.149908295885139</v>
      </c>
      <c r="G94" s="95">
        <f t="shared" si="1"/>
        <v>36.842970025369823</v>
      </c>
      <c r="H94" s="95">
        <v>42.366036877220267</v>
      </c>
      <c r="I94" s="95">
        <v>64.049602460993299</v>
      </c>
      <c r="J94" s="95"/>
      <c r="K94" s="96">
        <v>94</v>
      </c>
      <c r="L94" s="97">
        <v>713.00433146158696</v>
      </c>
      <c r="M94" s="98">
        <v>0</v>
      </c>
      <c r="N94" s="95">
        <v>1.1296418797645511</v>
      </c>
      <c r="O94" s="95">
        <v>64.049602460993299</v>
      </c>
      <c r="P94" s="95">
        <v>62.872827901391503</v>
      </c>
      <c r="R94" s="16">
        <v>67</v>
      </c>
      <c r="S94" s="16">
        <v>65.853749148778462</v>
      </c>
      <c r="T94" s="16">
        <v>2.9678948344233049</v>
      </c>
      <c r="U94" s="16">
        <v>0.83604872834482036</v>
      </c>
      <c r="AB94" s="16"/>
      <c r="AC94" s="16"/>
      <c r="AP94" s="16"/>
      <c r="AQ94" s="16"/>
      <c r="AR94" s="16"/>
      <c r="AS94" s="16"/>
      <c r="AZ94" s="144"/>
      <c r="BA94" s="22"/>
      <c r="BB94" s="145"/>
      <c r="BC94" s="145"/>
      <c r="BD94" s="145"/>
      <c r="BM94" s="146"/>
      <c r="BN94" s="146"/>
      <c r="BO94" s="146"/>
      <c r="BP94" s="145"/>
      <c r="BQ94" s="145"/>
      <c r="BS94" s="16"/>
      <c r="BT94" s="16"/>
      <c r="BU94" s="16"/>
      <c r="BV94" s="16"/>
    </row>
    <row r="95" spans="2:74">
      <c r="B95" s="96">
        <v>94</v>
      </c>
      <c r="C95" s="97">
        <v>713.00433146158696</v>
      </c>
      <c r="D95" s="98">
        <v>0</v>
      </c>
      <c r="E95" s="99">
        <v>164.50582885742151</v>
      </c>
      <c r="F95" s="95">
        <v>1.1296418797645511</v>
      </c>
      <c r="G95" s="95">
        <f t="shared" si="1"/>
        <v>36.056620767359092</v>
      </c>
      <c r="H95" s="95">
        <v>40.731068861597073</v>
      </c>
      <c r="I95" s="95">
        <v>62.872827901391503</v>
      </c>
      <c r="J95" s="95"/>
      <c r="K95" s="96">
        <v>95</v>
      </c>
      <c r="L95" s="97">
        <v>712.51545893533</v>
      </c>
      <c r="M95" s="98">
        <v>0</v>
      </c>
      <c r="N95" s="95">
        <v>1.3741115943749489</v>
      </c>
      <c r="O95" s="95">
        <v>62.872827901391503</v>
      </c>
      <c r="P95" s="95">
        <v>69.645679353926525</v>
      </c>
      <c r="R95" s="16">
        <v>68</v>
      </c>
      <c r="S95" s="16">
        <v>67.001845130776815</v>
      </c>
      <c r="T95" s="16">
        <v>-1.3811511995175465</v>
      </c>
      <c r="U95" s="16">
        <v>-0.38906692063869608</v>
      </c>
      <c r="AB95" s="16"/>
      <c r="AC95" s="16"/>
      <c r="AP95" s="16"/>
      <c r="AQ95" s="16"/>
      <c r="AR95" s="16"/>
      <c r="AS95" s="16"/>
      <c r="AZ95" s="144"/>
      <c r="BA95" s="22"/>
      <c r="BB95" s="145"/>
      <c r="BC95" s="145"/>
      <c r="BD95" s="145"/>
      <c r="BM95" s="146"/>
      <c r="BN95" s="146"/>
      <c r="BO95" s="146"/>
      <c r="BP95" s="145"/>
      <c r="BQ95" s="145"/>
      <c r="BS95" s="16"/>
      <c r="BT95" s="16"/>
      <c r="BU95" s="16"/>
      <c r="BV95" s="16"/>
    </row>
    <row r="96" spans="2:74">
      <c r="B96" s="96">
        <v>95</v>
      </c>
      <c r="C96" s="97">
        <v>712.51545893533</v>
      </c>
      <c r="D96" s="98">
        <v>0</v>
      </c>
      <c r="E96" s="99">
        <v>136.44079589843699</v>
      </c>
      <c r="F96" s="95">
        <v>1.3741115943749489</v>
      </c>
      <c r="G96" s="95">
        <f t="shared" si="1"/>
        <v>40.094713983270196</v>
      </c>
      <c r="H96" s="95">
        <v>55.094611357558968</v>
      </c>
      <c r="I96" s="95">
        <v>69.645679353926525</v>
      </c>
      <c r="J96" s="95"/>
      <c r="K96" s="96">
        <v>96</v>
      </c>
      <c r="L96" s="97">
        <v>726.83664018915704</v>
      </c>
      <c r="M96" s="98">
        <v>0</v>
      </c>
      <c r="N96" s="95">
        <v>1.441909579743512</v>
      </c>
      <c r="O96" s="95">
        <v>69.645679353926525</v>
      </c>
      <c r="P96" s="95">
        <v>67.831686251432657</v>
      </c>
      <c r="R96" s="16">
        <v>69</v>
      </c>
      <c r="S96" s="16">
        <v>66.01786282519204</v>
      </c>
      <c r="T96" s="16">
        <v>-0.65896220387459437</v>
      </c>
      <c r="U96" s="16">
        <v>-0.18562804388710952</v>
      </c>
      <c r="AB96" s="16"/>
      <c r="AC96" s="16"/>
      <c r="AP96" s="16"/>
      <c r="AQ96" s="16"/>
      <c r="AR96" s="16"/>
      <c r="AS96" s="16"/>
      <c r="AZ96" s="144"/>
      <c r="BA96" s="22"/>
      <c r="BB96" s="145"/>
      <c r="BC96" s="145"/>
      <c r="BD96" s="145"/>
      <c r="BM96" s="146"/>
      <c r="BN96" s="146"/>
      <c r="BO96" s="146"/>
      <c r="BP96" s="145"/>
      <c r="BQ96" s="145"/>
      <c r="BS96" s="16"/>
      <c r="BT96" s="16"/>
      <c r="BU96" s="16"/>
      <c r="BV96" s="16"/>
    </row>
    <row r="97" spans="2:74">
      <c r="B97" s="96">
        <v>96</v>
      </c>
      <c r="C97" s="97">
        <v>726.83664018915704</v>
      </c>
      <c r="D97" s="98">
        <v>0</v>
      </c>
      <c r="E97" s="99">
        <v>150.49606323242199</v>
      </c>
      <c r="F97" s="95">
        <v>1.441909579743512</v>
      </c>
      <c r="G97" s="95">
        <f t="shared" si="1"/>
        <v>34.774524102785612</v>
      </c>
      <c r="H97" s="95">
        <v>50.141719434828232</v>
      </c>
      <c r="I97" s="95">
        <v>67.831686251432657</v>
      </c>
      <c r="J97" s="95"/>
      <c r="K97" s="96">
        <v>97</v>
      </c>
      <c r="L97" s="97">
        <v>727.95792480468799</v>
      </c>
      <c r="M97" s="98">
        <v>0</v>
      </c>
      <c r="N97" s="95">
        <v>1.504812471894786</v>
      </c>
      <c r="O97" s="95">
        <v>67.831686251432657</v>
      </c>
      <c r="P97" s="95">
        <v>74.334321373591536</v>
      </c>
      <c r="R97" s="16">
        <v>70</v>
      </c>
      <c r="S97" s="16">
        <v>66.628477975027138</v>
      </c>
      <c r="T97" s="16">
        <v>2.0093216682223698</v>
      </c>
      <c r="U97" s="16">
        <v>0.56602100791062115</v>
      </c>
      <c r="AB97" s="16"/>
      <c r="AC97" s="16"/>
      <c r="AP97" s="16"/>
      <c r="AQ97" s="16"/>
      <c r="AR97" s="16"/>
      <c r="AS97" s="16"/>
      <c r="AZ97" s="144"/>
      <c r="BA97" s="22"/>
      <c r="BB97" s="145"/>
      <c r="BC97" s="145"/>
      <c r="BD97" s="145"/>
      <c r="BM97" s="146"/>
      <c r="BN97" s="146"/>
      <c r="BO97" s="146"/>
      <c r="BP97" s="145"/>
      <c r="BQ97" s="145"/>
      <c r="BS97" s="16"/>
      <c r="BT97" s="16"/>
      <c r="BU97" s="16"/>
      <c r="BV97" s="16"/>
    </row>
    <row r="98" spans="2:74">
      <c r="B98" s="96">
        <v>97</v>
      </c>
      <c r="C98" s="97">
        <v>727.95792480468799</v>
      </c>
      <c r="D98" s="98">
        <v>0</v>
      </c>
      <c r="E98" s="99">
        <v>146.5</v>
      </c>
      <c r="F98" s="95">
        <v>1.504812471894786</v>
      </c>
      <c r="G98" s="95">
        <f t="shared" si="1"/>
        <v>35.66568621987539</v>
      </c>
      <c r="H98" s="95">
        <v>53.670169442354492</v>
      </c>
      <c r="I98" s="95">
        <v>74.334321373591536</v>
      </c>
      <c r="J98" s="95"/>
      <c r="K98" s="96">
        <v>98</v>
      </c>
      <c r="L98" s="97">
        <v>713.44039969687287</v>
      </c>
      <c r="M98" s="98">
        <v>0</v>
      </c>
      <c r="N98" s="95">
        <v>1.5363580358557269</v>
      </c>
      <c r="O98" s="95">
        <v>74.334321373591536</v>
      </c>
      <c r="P98" s="95">
        <v>69.365920328304014</v>
      </c>
      <c r="R98" s="16">
        <v>71</v>
      </c>
      <c r="S98" s="16">
        <v>69.449756935937273</v>
      </c>
      <c r="T98" s="16">
        <v>-0.90617771587078266</v>
      </c>
      <c r="U98" s="16">
        <v>-0.25526805000669561</v>
      </c>
      <c r="AB98" s="16"/>
      <c r="AC98" s="16"/>
      <c r="AP98" s="16"/>
      <c r="AQ98" s="16"/>
      <c r="AR98" s="16"/>
      <c r="AS98" s="16"/>
      <c r="AZ98" s="144"/>
      <c r="BA98" s="22"/>
      <c r="BB98" s="145"/>
      <c r="BC98" s="145"/>
      <c r="BD98" s="145"/>
      <c r="BM98" s="146"/>
      <c r="BN98" s="146"/>
      <c r="BO98" s="146"/>
      <c r="BP98" s="145"/>
      <c r="BQ98" s="145"/>
      <c r="BS98" s="16"/>
      <c r="BT98" s="16"/>
      <c r="BU98" s="16"/>
      <c r="BV98" s="16"/>
    </row>
    <row r="99" spans="2:74">
      <c r="B99" s="96">
        <v>98</v>
      </c>
      <c r="C99" s="97">
        <v>713.44039969687287</v>
      </c>
      <c r="D99" s="98">
        <v>0</v>
      </c>
      <c r="E99" s="99">
        <v>146.55108642578102</v>
      </c>
      <c r="F99" s="95">
        <v>1.5363580358557269</v>
      </c>
      <c r="G99" s="95">
        <f t="shared" si="1"/>
        <v>35.708328521740633</v>
      </c>
      <c r="H99" s="95">
        <v>54.860777471352478</v>
      </c>
      <c r="I99" s="95">
        <v>69.365920328304014</v>
      </c>
      <c r="J99" s="95"/>
      <c r="K99" s="96">
        <v>99</v>
      </c>
      <c r="L99" s="97">
        <v>719.64674641927104</v>
      </c>
      <c r="M99" s="98">
        <v>0</v>
      </c>
      <c r="N99" s="95">
        <v>1.500327780168123</v>
      </c>
      <c r="O99" s="95">
        <v>69.365920328304014</v>
      </c>
      <c r="P99" s="95">
        <v>73.374459148036365</v>
      </c>
      <c r="R99" s="16">
        <v>72</v>
      </c>
      <c r="S99" s="16">
        <v>69.136200321683191</v>
      </c>
      <c r="T99" s="16">
        <v>-4.033180168125341</v>
      </c>
      <c r="U99" s="16">
        <v>-1.1361370058120488</v>
      </c>
      <c r="AB99" s="16"/>
      <c r="AC99" s="16"/>
      <c r="AP99" s="16"/>
      <c r="AQ99" s="16"/>
      <c r="AR99" s="16"/>
      <c r="AS99" s="16"/>
      <c r="AZ99" s="144"/>
      <c r="BA99" s="22"/>
      <c r="BB99" s="145"/>
      <c r="BC99" s="145"/>
      <c r="BD99" s="145"/>
      <c r="BM99" s="146"/>
      <c r="BN99" s="146"/>
      <c r="BO99" s="146"/>
      <c r="BP99" s="145"/>
      <c r="BQ99" s="145"/>
      <c r="BS99" s="16"/>
      <c r="BT99" s="16"/>
      <c r="BU99" s="16"/>
      <c r="BV99" s="16"/>
    </row>
    <row r="100" spans="2:74">
      <c r="B100" s="96">
        <v>99</v>
      </c>
      <c r="C100" s="97">
        <v>719.64674641927104</v>
      </c>
      <c r="D100" s="98">
        <v>0</v>
      </c>
      <c r="E100" s="99">
        <v>151.70742034912098</v>
      </c>
      <c r="F100" s="95">
        <v>1.500327780168123</v>
      </c>
      <c r="G100" s="95">
        <f t="shared" si="1"/>
        <v>38.248706246146639</v>
      </c>
      <c r="H100" s="95">
        <v>57.385596536583812</v>
      </c>
      <c r="I100" s="95">
        <v>73.374459148036365</v>
      </c>
      <c r="J100" s="95"/>
      <c r="K100" s="96">
        <v>100</v>
      </c>
      <c r="L100" s="97">
        <v>640.99720052083296</v>
      </c>
      <c r="M100" s="98">
        <v>1</v>
      </c>
      <c r="N100" s="95">
        <v>1.0820443694816011</v>
      </c>
      <c r="O100" s="95">
        <v>73.374459148036365</v>
      </c>
      <c r="P100" s="95">
        <v>64.97894466627524</v>
      </c>
      <c r="R100" s="16">
        <v>73</v>
      </c>
      <c r="S100" s="16">
        <v>67.077277431129488</v>
      </c>
      <c r="T100" s="16">
        <v>-0.36938461982059323</v>
      </c>
      <c r="U100" s="16">
        <v>-0.10405474550150283</v>
      </c>
      <c r="AB100" s="16"/>
      <c r="AC100" s="16"/>
      <c r="AP100" s="16"/>
      <c r="AQ100" s="16"/>
      <c r="AR100" s="16"/>
      <c r="AS100" s="16"/>
      <c r="AZ100" s="144"/>
      <c r="BA100" s="22"/>
      <c r="BB100" s="145"/>
      <c r="BC100" s="145"/>
      <c r="BD100" s="145"/>
      <c r="BM100" s="146"/>
      <c r="BN100" s="146"/>
      <c r="BO100" s="146"/>
      <c r="BP100" s="145"/>
      <c r="BQ100" s="145"/>
      <c r="BS100" s="16"/>
      <c r="BT100" s="16"/>
      <c r="BU100" s="16"/>
      <c r="BV100" s="16"/>
    </row>
    <row r="101" spans="2:74">
      <c r="B101" s="96">
        <v>100</v>
      </c>
      <c r="C101" s="97">
        <v>640.99720052083296</v>
      </c>
      <c r="D101" s="98">
        <v>1</v>
      </c>
      <c r="E101" s="99">
        <v>125.305088043213</v>
      </c>
      <c r="F101" s="95">
        <v>1.0820443694816011</v>
      </c>
      <c r="G101" s="95">
        <f t="shared" si="1"/>
        <v>47.5270417942384</v>
      </c>
      <c r="H101" s="95">
        <v>51.42636797157239</v>
      </c>
      <c r="I101" s="95">
        <v>64.97894466627524</v>
      </c>
      <c r="J101" s="95"/>
      <c r="K101" s="96">
        <v>101</v>
      </c>
      <c r="L101" s="97">
        <v>652.65735026041705</v>
      </c>
      <c r="M101" s="98">
        <v>1</v>
      </c>
      <c r="N101" s="95">
        <v>1.2380869206565399</v>
      </c>
      <c r="O101" s="95">
        <v>64.97894466627524</v>
      </c>
      <c r="P101" s="95">
        <v>64.55442549982827</v>
      </c>
      <c r="R101" s="16">
        <v>74</v>
      </c>
      <c r="S101" s="16">
        <v>63.723406508372861</v>
      </c>
      <c r="T101" s="16">
        <v>-1.7211488278656191</v>
      </c>
      <c r="U101" s="16">
        <v>-0.48484342239466033</v>
      </c>
      <c r="AB101" s="16"/>
      <c r="AC101" s="16"/>
      <c r="AP101" s="16"/>
      <c r="AQ101" s="16"/>
      <c r="AR101" s="16"/>
      <c r="AS101" s="16"/>
      <c r="AZ101" s="144"/>
      <c r="BA101" s="22"/>
      <c r="BB101" s="145"/>
      <c r="BC101" s="145"/>
      <c r="BD101" s="145"/>
      <c r="BM101" s="146"/>
      <c r="BN101" s="146"/>
      <c r="BO101" s="146"/>
      <c r="BP101" s="145"/>
      <c r="BQ101" s="145"/>
      <c r="BS101" s="16"/>
      <c r="BT101" s="16"/>
      <c r="BU101" s="16"/>
      <c r="BV101" s="16"/>
    </row>
    <row r="102" spans="2:74">
      <c r="B102" s="96">
        <v>101</v>
      </c>
      <c r="C102" s="97">
        <v>652.65735026041705</v>
      </c>
      <c r="D102" s="98">
        <v>1</v>
      </c>
      <c r="E102" s="99">
        <v>123.81193923950201</v>
      </c>
      <c r="F102" s="95">
        <v>1.2380869206565399</v>
      </c>
      <c r="G102" s="95">
        <f t="shared" si="1"/>
        <v>39.769396724898243</v>
      </c>
      <c r="H102" s="95">
        <v>49.237969927497552</v>
      </c>
      <c r="I102" s="95">
        <v>64.55442549982827</v>
      </c>
      <c r="J102" s="95"/>
      <c r="K102" s="96">
        <v>102</v>
      </c>
      <c r="L102" s="97">
        <v>648.81715371660698</v>
      </c>
      <c r="M102" s="98">
        <v>1</v>
      </c>
      <c r="N102" s="95">
        <v>1.463495568444712</v>
      </c>
      <c r="O102" s="95">
        <v>64.55442549982827</v>
      </c>
      <c r="P102" s="95">
        <v>70.222665765292476</v>
      </c>
      <c r="R102" s="16">
        <v>75</v>
      </c>
      <c r="S102" s="16">
        <v>62.973738650169466</v>
      </c>
      <c r="T102" s="16">
        <v>5.6095583693220021</v>
      </c>
      <c r="U102" s="16">
        <v>1.5801988961509132</v>
      </c>
      <c r="AB102" s="16"/>
      <c r="AC102" s="16"/>
      <c r="AP102" s="16"/>
      <c r="AQ102" s="16"/>
      <c r="AR102" s="16"/>
      <c r="AS102" s="16"/>
      <c r="AZ102" s="144"/>
      <c r="BA102" s="22"/>
      <c r="BB102" s="145"/>
      <c r="BC102" s="145"/>
      <c r="BD102" s="145"/>
      <c r="BM102" s="146"/>
      <c r="BN102" s="146"/>
      <c r="BO102" s="146"/>
      <c r="BP102" s="145"/>
      <c r="BQ102" s="145"/>
      <c r="BS102" s="16"/>
      <c r="BT102" s="16"/>
      <c r="BU102" s="16"/>
      <c r="BV102" s="16"/>
    </row>
    <row r="103" spans="2:74">
      <c r="B103" s="96">
        <v>102</v>
      </c>
      <c r="C103" s="97">
        <v>648.81715371660698</v>
      </c>
      <c r="D103" s="98">
        <v>1</v>
      </c>
      <c r="E103" s="99">
        <v>118.02198791503949</v>
      </c>
      <c r="F103" s="95">
        <v>1.463495568444712</v>
      </c>
      <c r="G103" s="95">
        <f t="shared" si="1"/>
        <v>35.493054441747589</v>
      </c>
      <c r="H103" s="95">
        <v>51.943927886064493</v>
      </c>
      <c r="I103" s="95">
        <v>70.222665765292476</v>
      </c>
      <c r="J103" s="95"/>
      <c r="K103" s="96">
        <v>103</v>
      </c>
      <c r="L103" s="97">
        <v>638.78240590713403</v>
      </c>
      <c r="M103" s="98">
        <v>1</v>
      </c>
      <c r="N103" s="95">
        <v>1.188892442484748</v>
      </c>
      <c r="O103" s="95">
        <v>70.222665765292476</v>
      </c>
      <c r="P103" s="95">
        <v>68.325561752041679</v>
      </c>
      <c r="R103" s="16">
        <v>76</v>
      </c>
      <c r="S103" s="16">
        <v>65.900327891353569</v>
      </c>
      <c r="T103" s="16">
        <v>-0.22488830013152494</v>
      </c>
      <c r="U103" s="16">
        <v>-6.3350485052184685E-2</v>
      </c>
      <c r="AB103" s="16"/>
      <c r="AC103" s="16"/>
      <c r="AP103" s="16"/>
      <c r="AQ103" s="16"/>
      <c r="AR103" s="16"/>
      <c r="AS103" s="16"/>
      <c r="AZ103" s="144"/>
      <c r="BA103" s="22"/>
      <c r="BB103" s="145"/>
      <c r="BC103" s="145"/>
      <c r="BD103" s="145"/>
      <c r="BM103" s="146"/>
      <c r="BN103" s="146"/>
      <c r="BO103" s="146"/>
      <c r="BP103" s="145"/>
      <c r="BQ103" s="145"/>
      <c r="BS103" s="16"/>
      <c r="BT103" s="16"/>
      <c r="BU103" s="16"/>
      <c r="BV103" s="16"/>
    </row>
    <row r="104" spans="2:74">
      <c r="B104" s="96">
        <v>103</v>
      </c>
      <c r="C104" s="97">
        <v>638.78240590713403</v>
      </c>
      <c r="D104" s="98">
        <v>1</v>
      </c>
      <c r="E104" s="99">
        <v>125.587826385498</v>
      </c>
      <c r="F104" s="95">
        <v>1.188892442484748</v>
      </c>
      <c r="G104" s="95">
        <f t="shared" si="1"/>
        <v>37.46083103922939</v>
      </c>
      <c r="H104" s="95">
        <v>44.536898911737893</v>
      </c>
      <c r="I104" s="95">
        <v>68.325561752041679</v>
      </c>
      <c r="J104" s="95"/>
      <c r="K104" s="96">
        <v>104</v>
      </c>
      <c r="L104" s="97">
        <v>641.95315160455095</v>
      </c>
      <c r="M104" s="98">
        <v>1</v>
      </c>
      <c r="N104" s="95">
        <v>1.0984049552036701</v>
      </c>
      <c r="O104" s="95">
        <v>68.325561752041679</v>
      </c>
      <c r="P104" s="95">
        <v>71.869851683952362</v>
      </c>
      <c r="R104" s="16">
        <v>77</v>
      </c>
      <c r="S104" s="16">
        <v>67.964068895029357</v>
      </c>
      <c r="T104" s="16">
        <v>0.6616483120137957</v>
      </c>
      <c r="U104" s="16">
        <v>0.1863847139914302</v>
      </c>
      <c r="AB104" s="16"/>
      <c r="AC104" s="16"/>
      <c r="AP104" s="16"/>
      <c r="AQ104" s="16"/>
      <c r="AR104" s="16"/>
      <c r="AS104" s="16"/>
      <c r="AZ104" s="144"/>
      <c r="BA104" s="22"/>
      <c r="BB104" s="145"/>
      <c r="BC104" s="145"/>
      <c r="BD104" s="145"/>
      <c r="BM104" s="146"/>
      <c r="BN104" s="146"/>
      <c r="BO104" s="146"/>
      <c r="BP104" s="145"/>
      <c r="BQ104" s="145"/>
      <c r="BS104" s="16"/>
      <c r="BT104" s="16"/>
      <c r="BU104" s="16"/>
      <c r="BV104" s="16"/>
    </row>
    <row r="105" spans="2:74">
      <c r="B105" s="96">
        <v>104</v>
      </c>
      <c r="C105" s="97">
        <v>641.95315160455095</v>
      </c>
      <c r="D105" s="98">
        <v>1</v>
      </c>
      <c r="E105" s="99">
        <v>11.503746032714847</v>
      </c>
      <c r="F105" s="95">
        <v>1.0984049552036701</v>
      </c>
      <c r="G105" s="95">
        <f t="shared" si="1"/>
        <v>48.439720727140696</v>
      </c>
      <c r="H105" s="95">
        <v>53.206429275373267</v>
      </c>
      <c r="I105" s="95">
        <v>71.869851683952362</v>
      </c>
      <c r="J105" s="95"/>
      <c r="K105" s="96">
        <v>105</v>
      </c>
      <c r="L105" s="97">
        <v>630.05253884804597</v>
      </c>
      <c r="M105" s="98">
        <v>1</v>
      </c>
      <c r="N105" s="95">
        <v>1.2885942487646409</v>
      </c>
      <c r="O105" s="95">
        <v>71.869851683952362</v>
      </c>
      <c r="P105" s="95">
        <v>74.610446843711003</v>
      </c>
      <c r="R105" s="16">
        <v>78</v>
      </c>
      <c r="S105" s="16">
        <v>69.237721187241803</v>
      </c>
      <c r="T105" s="16">
        <v>2.7884326677690012</v>
      </c>
      <c r="U105" s="16">
        <v>0.78549467417918772</v>
      </c>
      <c r="AB105" s="16"/>
      <c r="AC105" s="16"/>
      <c r="AP105" s="16"/>
      <c r="AQ105" s="16"/>
      <c r="AR105" s="16"/>
      <c r="AS105" s="16"/>
      <c r="AZ105" s="144"/>
      <c r="BA105" s="22"/>
      <c r="BB105" s="145"/>
      <c r="BC105" s="145"/>
      <c r="BD105" s="145"/>
      <c r="BM105" s="146"/>
      <c r="BN105" s="146"/>
      <c r="BO105" s="146"/>
      <c r="BP105" s="145"/>
      <c r="BQ105" s="145"/>
      <c r="BS105" s="16"/>
      <c r="BT105" s="16"/>
      <c r="BU105" s="16"/>
      <c r="BV105" s="16"/>
    </row>
    <row r="106" spans="2:74">
      <c r="B106" s="96">
        <v>105</v>
      </c>
      <c r="C106" s="97">
        <v>630.05253884804597</v>
      </c>
      <c r="D106" s="98">
        <v>1</v>
      </c>
      <c r="E106" s="99">
        <v>118.68120574951151</v>
      </c>
      <c r="F106" s="95">
        <v>1.2885942487646409</v>
      </c>
      <c r="G106" s="95">
        <f t="shared" si="1"/>
        <v>36.071973704760246</v>
      </c>
      <c r="H106" s="95">
        <v>46.482137857543407</v>
      </c>
      <c r="I106" s="95">
        <v>74.610446843711003</v>
      </c>
      <c r="J106" s="95"/>
      <c r="K106" s="96">
        <v>106</v>
      </c>
      <c r="L106" s="97">
        <v>623.37457607991098</v>
      </c>
      <c r="M106" s="98">
        <v>1</v>
      </c>
      <c r="N106" s="95">
        <v>1.2466414113637241</v>
      </c>
      <c r="O106" s="95">
        <v>74.610446843711003</v>
      </c>
      <c r="P106" s="95">
        <v>70.925226820562031</v>
      </c>
      <c r="R106" s="16">
        <v>79</v>
      </c>
      <c r="S106" s="16">
        <v>69.588856121137013</v>
      </c>
      <c r="T106" s="16">
        <v>-2.4819386260991081</v>
      </c>
      <c r="U106" s="16">
        <v>-0.69915605098697831</v>
      </c>
      <c r="AB106" s="16"/>
      <c r="AC106" s="16"/>
      <c r="AP106" s="16"/>
      <c r="AQ106" s="16"/>
      <c r="AR106" s="16"/>
      <c r="AS106" s="16"/>
      <c r="AZ106" s="144"/>
      <c r="BA106" s="22"/>
      <c r="BB106" s="145"/>
      <c r="BC106" s="145"/>
      <c r="BD106" s="145"/>
      <c r="BM106" s="146"/>
      <c r="BN106" s="146"/>
      <c r="BO106" s="146"/>
      <c r="BP106" s="145"/>
      <c r="BQ106" s="145"/>
      <c r="BS106" s="16"/>
      <c r="BT106" s="16"/>
      <c r="BU106" s="16"/>
      <c r="BV106" s="16"/>
    </row>
    <row r="107" spans="2:74">
      <c r="B107" s="96">
        <v>106</v>
      </c>
      <c r="C107" s="97">
        <v>623.37457607991098</v>
      </c>
      <c r="D107" s="98">
        <v>1</v>
      </c>
      <c r="E107" s="99">
        <v>129.0225296020505</v>
      </c>
      <c r="F107" s="95">
        <v>1.2466414113637241</v>
      </c>
      <c r="G107" s="95">
        <f t="shared" si="1"/>
        <v>37.354747793559397</v>
      </c>
      <c r="H107" s="95">
        <v>46.567975510498847</v>
      </c>
      <c r="I107" s="95">
        <v>70.925226820562031</v>
      </c>
      <c r="J107" s="95"/>
      <c r="K107" s="96">
        <v>107</v>
      </c>
      <c r="L107" s="97">
        <v>624.42333333333295</v>
      </c>
      <c r="M107" s="98">
        <v>1</v>
      </c>
      <c r="N107" s="95">
        <v>1.143590792554829</v>
      </c>
      <c r="O107" s="95">
        <v>70.925226820562031</v>
      </c>
      <c r="P107" s="95">
        <v>65.511481417691897</v>
      </c>
      <c r="R107" s="16">
        <v>80</v>
      </c>
      <c r="S107" s="16">
        <v>66.419541485774886</v>
      </c>
      <c r="T107" s="16">
        <v>0.16351896110919029</v>
      </c>
      <c r="U107" s="16">
        <v>4.6062892091043015E-2</v>
      </c>
      <c r="AB107" s="16"/>
      <c r="AC107" s="16"/>
      <c r="AP107" s="16"/>
      <c r="AQ107" s="16"/>
      <c r="AR107" s="16"/>
      <c r="AS107" s="16"/>
      <c r="AZ107" s="144"/>
      <c r="BA107" s="22"/>
      <c r="BB107" s="145"/>
      <c r="BC107" s="145"/>
      <c r="BD107" s="145"/>
      <c r="BM107" s="146"/>
      <c r="BN107" s="146"/>
      <c r="BO107" s="146"/>
      <c r="BP107" s="145"/>
      <c r="BQ107" s="145"/>
      <c r="BS107" s="16"/>
      <c r="BT107" s="16"/>
      <c r="BU107" s="16"/>
      <c r="BV107" s="16"/>
    </row>
    <row r="108" spans="2:74">
      <c r="B108" s="96">
        <v>107</v>
      </c>
      <c r="C108" s="97">
        <v>624.42333333333295</v>
      </c>
      <c r="D108" s="98">
        <v>1</v>
      </c>
      <c r="E108" s="99">
        <v>127.333694458008</v>
      </c>
      <c r="F108" s="95">
        <v>1.143590792554829</v>
      </c>
      <c r="G108" s="95">
        <f t="shared" si="1"/>
        <v>33.965253771619921</v>
      </c>
      <c r="H108" s="95">
        <v>38.842351480012717</v>
      </c>
      <c r="I108" s="95">
        <v>65.511481417691897</v>
      </c>
      <c r="J108" s="95"/>
      <c r="K108" s="96">
        <v>108</v>
      </c>
      <c r="L108" s="97">
        <v>642.36958333333303</v>
      </c>
      <c r="M108" s="98">
        <v>1</v>
      </c>
      <c r="N108" s="95">
        <v>1.1508666183883891</v>
      </c>
      <c r="O108" s="95">
        <v>65.511481417691897</v>
      </c>
      <c r="P108" s="95">
        <v>70.124608181045417</v>
      </c>
      <c r="R108" s="16">
        <v>81</v>
      </c>
      <c r="S108" s="16">
        <v>66.574210975603776</v>
      </c>
      <c r="T108" s="16">
        <v>-1.8600072103216263</v>
      </c>
      <c r="U108" s="16">
        <v>-0.5239594896912031</v>
      </c>
      <c r="AB108" s="16"/>
      <c r="AC108" s="16"/>
      <c r="AP108" s="16"/>
      <c r="AQ108" s="16"/>
      <c r="AR108" s="16"/>
      <c r="AS108" s="16"/>
      <c r="AZ108" s="144"/>
      <c r="BA108" s="22"/>
      <c r="BB108" s="145"/>
      <c r="BC108" s="145"/>
      <c r="BD108" s="145"/>
      <c r="BM108" s="146"/>
      <c r="BN108" s="146"/>
      <c r="BO108" s="146"/>
      <c r="BP108" s="145"/>
      <c r="BQ108" s="145"/>
      <c r="BS108" s="16"/>
      <c r="BT108" s="16"/>
      <c r="BU108" s="16"/>
      <c r="BV108" s="16"/>
    </row>
    <row r="109" spans="2:74">
      <c r="B109" s="96">
        <v>108</v>
      </c>
      <c r="C109" s="97">
        <v>642.36958333333303</v>
      </c>
      <c r="D109" s="98">
        <v>1</v>
      </c>
      <c r="E109" s="99">
        <v>139.33940124511702</v>
      </c>
      <c r="F109" s="95">
        <v>1.1508666183883891</v>
      </c>
      <c r="G109" s="95">
        <f t="shared" si="1"/>
        <v>35.354710741477433</v>
      </c>
      <c r="H109" s="95">
        <v>40.688556395143792</v>
      </c>
      <c r="I109" s="95">
        <v>70.124608181045417</v>
      </c>
      <c r="J109" s="95"/>
      <c r="K109" s="96">
        <v>109</v>
      </c>
      <c r="L109" s="97">
        <v>711.48442646089995</v>
      </c>
      <c r="M109" s="98">
        <v>1</v>
      </c>
      <c r="N109" s="95">
        <v>1.666727076572786</v>
      </c>
      <c r="O109" s="95">
        <v>70.124608181045417</v>
      </c>
      <c r="P109" s="95">
        <v>72.972381972795432</v>
      </c>
      <c r="R109" s="16">
        <v>82</v>
      </c>
      <c r="S109" s="16">
        <v>67.898468823645857</v>
      </c>
      <c r="T109" s="16">
        <v>7.3410092019324935</v>
      </c>
      <c r="U109" s="16">
        <v>2.0679443681284813</v>
      </c>
      <c r="AB109" s="16"/>
      <c r="AC109" s="16"/>
      <c r="AP109" s="16"/>
      <c r="AQ109" s="16"/>
      <c r="AR109" s="16"/>
      <c r="AS109" s="16"/>
      <c r="AZ109" s="144"/>
      <c r="BA109" s="22"/>
      <c r="BB109" s="145"/>
      <c r="BC109" s="145"/>
      <c r="BD109" s="145"/>
      <c r="BM109" s="146"/>
      <c r="BN109" s="146"/>
      <c r="BO109" s="146"/>
      <c r="BP109" s="145"/>
      <c r="BQ109" s="145"/>
      <c r="BS109" s="16"/>
      <c r="BT109" s="16"/>
      <c r="BU109" s="16"/>
      <c r="BV109" s="16"/>
    </row>
    <row r="110" spans="2:74">
      <c r="B110" s="96">
        <v>109</v>
      </c>
      <c r="C110" s="97">
        <v>711.48442646089995</v>
      </c>
      <c r="D110" s="98">
        <v>1</v>
      </c>
      <c r="E110" s="99">
        <v>147.29546356201149</v>
      </c>
      <c r="F110" s="95">
        <v>1.666727076572786</v>
      </c>
      <c r="G110" s="95">
        <f t="shared" si="1"/>
        <v>34.048463521669618</v>
      </c>
      <c r="H110" s="95">
        <v>56.749496067267543</v>
      </c>
      <c r="I110" s="95">
        <v>72.972381972795432</v>
      </c>
      <c r="J110" s="95"/>
      <c r="K110" s="96">
        <v>110</v>
      </c>
      <c r="L110" s="97">
        <v>695.00374999999997</v>
      </c>
      <c r="M110" s="98">
        <v>1</v>
      </c>
      <c r="N110" s="95">
        <v>1.138771062484818</v>
      </c>
      <c r="O110" s="95">
        <v>72.972381972795432</v>
      </c>
      <c r="P110" s="95">
        <v>67.699007601327494</v>
      </c>
      <c r="R110" s="16">
        <v>83</v>
      </c>
      <c r="S110" s="16">
        <v>73.025450884265183</v>
      </c>
      <c r="T110" s="16">
        <v>-5.4139383232649578</v>
      </c>
      <c r="U110" s="16">
        <v>-1.5250932068091525</v>
      </c>
      <c r="AB110" s="16"/>
      <c r="AC110" s="16"/>
      <c r="AP110" s="16"/>
      <c r="AQ110" s="16"/>
      <c r="AR110" s="16"/>
      <c r="AS110" s="16"/>
      <c r="AZ110" s="144"/>
      <c r="BA110" s="22"/>
      <c r="BB110" s="145"/>
      <c r="BC110" s="145"/>
      <c r="BD110" s="145"/>
      <c r="BM110" s="146"/>
      <c r="BN110" s="146"/>
      <c r="BO110" s="146"/>
      <c r="BP110" s="145"/>
      <c r="BQ110" s="145"/>
      <c r="BS110" s="16"/>
      <c r="BT110" s="16"/>
      <c r="BU110" s="16"/>
      <c r="BV110" s="16"/>
    </row>
    <row r="111" spans="2:74">
      <c r="B111" s="96">
        <v>110</v>
      </c>
      <c r="C111" s="97">
        <v>695.00374999999997</v>
      </c>
      <c r="D111" s="98">
        <v>1</v>
      </c>
      <c r="E111" s="99">
        <v>155.17568969726551</v>
      </c>
      <c r="F111" s="95">
        <v>1.138771062484818</v>
      </c>
      <c r="G111" s="95">
        <f t="shared" si="1"/>
        <v>44.960093687925067</v>
      </c>
      <c r="H111" s="95">
        <v>51.199253658415387</v>
      </c>
      <c r="I111" s="95">
        <v>67.699007601327494</v>
      </c>
      <c r="J111" s="95"/>
      <c r="K111" s="96">
        <v>111</v>
      </c>
      <c r="L111" s="97">
        <v>704.70166666666705</v>
      </c>
      <c r="M111" s="98">
        <v>1</v>
      </c>
      <c r="N111" s="95">
        <v>1.203686196081351</v>
      </c>
      <c r="O111" s="95">
        <v>67.699007601327494</v>
      </c>
      <c r="P111" s="95">
        <v>71.403148627653451</v>
      </c>
      <c r="R111" s="16">
        <v>84</v>
      </c>
      <c r="S111" s="16">
        <v>66.075592646127177</v>
      </c>
      <c r="T111" s="16">
        <v>0.86261951176271623</v>
      </c>
      <c r="U111" s="16">
        <v>0.24299781026263498</v>
      </c>
      <c r="AB111" s="16"/>
      <c r="AC111" s="16"/>
      <c r="AP111" s="16"/>
      <c r="AQ111" s="16"/>
      <c r="AR111" s="16"/>
      <c r="AS111" s="16"/>
      <c r="AZ111" s="144"/>
      <c r="BA111" s="22"/>
      <c r="BB111" s="145"/>
      <c r="BC111" s="145"/>
      <c r="BD111" s="145"/>
      <c r="BM111" s="146"/>
      <c r="BN111" s="146"/>
      <c r="BO111" s="146"/>
      <c r="BP111" s="145"/>
      <c r="BQ111" s="145"/>
      <c r="BS111" s="16"/>
      <c r="BT111" s="16"/>
      <c r="BU111" s="16"/>
      <c r="BV111" s="16"/>
    </row>
    <row r="112" spans="2:74">
      <c r="B112" s="96">
        <v>111</v>
      </c>
      <c r="C112" s="97">
        <v>704.70166666666705</v>
      </c>
      <c r="D112" s="98">
        <v>1</v>
      </c>
      <c r="E112" s="99">
        <v>156.66056823730449</v>
      </c>
      <c r="F112" s="95">
        <v>1.203686196081351</v>
      </c>
      <c r="G112" s="95">
        <f t="shared" si="1"/>
        <v>43.800046270323016</v>
      </c>
      <c r="H112" s="95">
        <v>52.721511083312272</v>
      </c>
      <c r="I112" s="95">
        <v>71.403148627653451</v>
      </c>
      <c r="J112" s="95"/>
      <c r="K112" s="96">
        <v>112</v>
      </c>
      <c r="L112" s="97">
        <v>688.14480482204272</v>
      </c>
      <c r="M112" s="98">
        <v>1</v>
      </c>
      <c r="N112" s="95">
        <v>1.298335183882245</v>
      </c>
      <c r="O112" s="95">
        <v>71.403148627653451</v>
      </c>
      <c r="P112" s="95">
        <v>70.324554741197659</v>
      </c>
      <c r="R112" s="16">
        <v>85</v>
      </c>
      <c r="S112" s="16">
        <v>67.231026462527396</v>
      </c>
      <c r="T112" s="16">
        <v>4.0268989567908449</v>
      </c>
      <c r="U112" s="16">
        <v>1.1343676039155388</v>
      </c>
      <c r="AB112" s="16"/>
      <c r="AC112" s="16"/>
      <c r="AP112" s="16"/>
      <c r="AQ112" s="16"/>
      <c r="AR112" s="16"/>
      <c r="AS112" s="16"/>
      <c r="AZ112" s="144"/>
      <c r="BA112" s="22"/>
      <c r="BB112" s="145"/>
      <c r="BC112" s="145"/>
      <c r="BD112" s="145"/>
      <c r="BM112" s="146"/>
      <c r="BN112" s="146"/>
      <c r="BO112" s="146"/>
      <c r="BP112" s="145"/>
      <c r="BQ112" s="145"/>
      <c r="BS112" s="16"/>
      <c r="BT112" s="16"/>
      <c r="BU112" s="16"/>
      <c r="BV112" s="16"/>
    </row>
    <row r="113" spans="2:74">
      <c r="B113" s="96">
        <v>112</v>
      </c>
      <c r="C113" s="97">
        <v>688.14480482204272</v>
      </c>
      <c r="D113" s="98">
        <v>1</v>
      </c>
      <c r="E113" s="99">
        <v>135.46499633789051</v>
      </c>
      <c r="F113" s="95">
        <v>1.298335183882245</v>
      </c>
      <c r="G113" s="95">
        <f t="shared" si="1"/>
        <v>36.591217069984715</v>
      </c>
      <c r="H113" s="95">
        <v>47.507664543033748</v>
      </c>
      <c r="I113" s="95">
        <v>70.324554741197659</v>
      </c>
      <c r="J113" s="95"/>
      <c r="K113" s="96">
        <v>113</v>
      </c>
      <c r="L113" s="97">
        <v>667.50250000000005</v>
      </c>
      <c r="M113" s="98">
        <v>1</v>
      </c>
      <c r="N113" s="95">
        <v>1.5152447309546779</v>
      </c>
      <c r="O113" s="95">
        <v>70.324554741197659</v>
      </c>
      <c r="P113" s="95">
        <v>71.308857160458842</v>
      </c>
      <c r="R113" s="16">
        <v>86</v>
      </c>
      <c r="S113" s="16">
        <v>67.460722501520308</v>
      </c>
      <c r="T113" s="16">
        <v>0.43166710610252323</v>
      </c>
      <c r="U113" s="16">
        <v>0.12159956981610133</v>
      </c>
      <c r="AB113" s="16"/>
      <c r="AC113" s="16"/>
      <c r="AP113" s="16"/>
      <c r="AQ113" s="16"/>
      <c r="AR113" s="16"/>
      <c r="AS113" s="16"/>
      <c r="AZ113" s="144"/>
      <c r="BA113" s="22"/>
      <c r="BB113" s="145"/>
      <c r="BC113" s="145"/>
      <c r="BD113" s="145"/>
      <c r="BM113" s="146"/>
      <c r="BN113" s="146"/>
      <c r="BO113" s="146"/>
      <c r="BP113" s="145"/>
      <c r="BQ113" s="145"/>
      <c r="BS113" s="16"/>
      <c r="BT113" s="16"/>
      <c r="BU113" s="16"/>
      <c r="BV113" s="16"/>
    </row>
    <row r="114" spans="2:74">
      <c r="B114" s="96">
        <v>113</v>
      </c>
      <c r="C114" s="97">
        <v>667.50250000000005</v>
      </c>
      <c r="D114" s="98">
        <v>1</v>
      </c>
      <c r="E114" s="99">
        <v>147.60440826415999</v>
      </c>
      <c r="F114" s="95">
        <v>1.5152447309546779</v>
      </c>
      <c r="G114" s="95">
        <f t="shared" si="1"/>
        <v>37.30620172120863</v>
      </c>
      <c r="H114" s="95">
        <v>56.52802558999371</v>
      </c>
      <c r="I114" s="95">
        <v>71.308857160458842</v>
      </c>
      <c r="J114" s="95"/>
      <c r="K114" s="96">
        <v>114</v>
      </c>
      <c r="L114" s="97">
        <v>689.09440251863487</v>
      </c>
      <c r="M114" s="98">
        <v>1</v>
      </c>
      <c r="N114" s="95">
        <v>1.2528808294425859</v>
      </c>
      <c r="O114" s="95">
        <v>71.308857160458842</v>
      </c>
      <c r="P114" s="95">
        <v>70.385945091367006</v>
      </c>
      <c r="R114" s="16">
        <v>87</v>
      </c>
      <c r="S114" s="16">
        <v>67.343364547052801</v>
      </c>
      <c r="T114" s="16">
        <v>0.80260801344604715</v>
      </c>
      <c r="U114" s="16">
        <v>0.22609271771292958</v>
      </c>
      <c r="AB114" s="16"/>
      <c r="AC114" s="16"/>
      <c r="AP114" s="16"/>
      <c r="AQ114" s="16"/>
      <c r="AR114" s="16"/>
      <c r="AS114" s="16"/>
      <c r="AZ114" s="144"/>
      <c r="BA114" s="22"/>
      <c r="BB114" s="145"/>
      <c r="BC114" s="145"/>
      <c r="BD114" s="145"/>
      <c r="BM114" s="146"/>
      <c r="BN114" s="146"/>
      <c r="BO114" s="146"/>
      <c r="BP114" s="145"/>
      <c r="BQ114" s="145"/>
      <c r="BS114" s="16"/>
      <c r="BT114" s="16"/>
      <c r="BU114" s="16"/>
      <c r="BV114" s="16"/>
    </row>
    <row r="115" spans="2:74">
      <c r="B115" s="96">
        <v>114</v>
      </c>
      <c r="C115" s="97">
        <v>689.09440251863487</v>
      </c>
      <c r="D115" s="98">
        <v>1</v>
      </c>
      <c r="E115" s="99">
        <v>152.22304534912098</v>
      </c>
      <c r="F115" s="95">
        <v>1.2528808294425859</v>
      </c>
      <c r="G115" s="95">
        <f t="shared" si="1"/>
        <v>41.23768859193688</v>
      </c>
      <c r="H115" s="95">
        <v>51.665909487360942</v>
      </c>
      <c r="I115" s="95">
        <v>70.385945091367006</v>
      </c>
      <c r="J115" s="95"/>
      <c r="K115" s="96">
        <v>115</v>
      </c>
      <c r="L115" s="97">
        <v>645.64840609516716</v>
      </c>
      <c r="M115" s="98">
        <v>1</v>
      </c>
      <c r="N115" s="95">
        <v>1.34522074239666</v>
      </c>
      <c r="O115" s="95">
        <v>70.385945091367006</v>
      </c>
      <c r="P115" s="95">
        <v>73.93785900282333</v>
      </c>
      <c r="R115" s="16">
        <v>88</v>
      </c>
      <c r="S115" s="16">
        <v>68.091361366831961</v>
      </c>
      <c r="T115" s="16">
        <v>3.3321873986789967</v>
      </c>
      <c r="U115" s="16">
        <v>0.93866905422662517</v>
      </c>
      <c r="AB115" s="16"/>
      <c r="AC115" s="16"/>
      <c r="AP115" s="16"/>
      <c r="AQ115" s="16"/>
      <c r="AR115" s="16"/>
      <c r="AS115" s="16"/>
      <c r="AZ115" s="144"/>
      <c r="BA115" s="22"/>
      <c r="BB115" s="145"/>
      <c r="BC115" s="145"/>
      <c r="BD115" s="145"/>
      <c r="BM115" s="146"/>
      <c r="BN115" s="146"/>
      <c r="BO115" s="146"/>
      <c r="BP115" s="145"/>
      <c r="BQ115" s="145"/>
      <c r="BS115" s="16"/>
      <c r="BT115" s="16"/>
      <c r="BU115" s="16"/>
      <c r="BV115" s="16"/>
    </row>
    <row r="116" spans="2:74">
      <c r="B116" s="96">
        <v>115</v>
      </c>
      <c r="C116" s="97">
        <v>645.64840609516716</v>
      </c>
      <c r="D116" s="98">
        <v>1</v>
      </c>
      <c r="E116" s="99">
        <v>131.341351849365</v>
      </c>
      <c r="F116" s="95">
        <v>1.34522074239666</v>
      </c>
      <c r="G116" s="95">
        <f t="shared" si="1"/>
        <v>37.931194693056405</v>
      </c>
      <c r="H116" s="95">
        <v>51.02582988498559</v>
      </c>
      <c r="I116" s="95">
        <v>73.93785900282333</v>
      </c>
      <c r="J116" s="95"/>
      <c r="K116" s="96">
        <v>116</v>
      </c>
      <c r="L116" s="97">
        <v>662.88833333333332</v>
      </c>
      <c r="M116" s="98">
        <v>1</v>
      </c>
      <c r="N116" s="95">
        <v>1.114403598163179</v>
      </c>
      <c r="O116" s="95">
        <v>73.93785900282333</v>
      </c>
      <c r="P116" s="95">
        <v>74.130595779774623</v>
      </c>
      <c r="R116" s="16">
        <v>89</v>
      </c>
      <c r="S116" s="16">
        <v>65.156697261298277</v>
      </c>
      <c r="T116" s="16">
        <v>-0.78510693394704845</v>
      </c>
      <c r="U116" s="16">
        <v>-0.2211627063492882</v>
      </c>
      <c r="AB116" s="16"/>
      <c r="AC116" s="16"/>
      <c r="AP116" s="16"/>
      <c r="AQ116" s="16"/>
      <c r="AR116" s="16"/>
      <c r="AS116" s="16"/>
      <c r="AZ116" s="144"/>
      <c r="BA116" s="22"/>
      <c r="BB116" s="145"/>
      <c r="BC116" s="145"/>
      <c r="BD116" s="145"/>
      <c r="BM116" s="146"/>
      <c r="BN116" s="146"/>
      <c r="BO116" s="146"/>
      <c r="BP116" s="145"/>
      <c r="BQ116" s="145"/>
      <c r="BS116" s="16"/>
      <c r="BT116" s="16"/>
      <c r="BU116" s="16"/>
      <c r="BV116" s="16"/>
    </row>
    <row r="117" spans="2:74">
      <c r="B117" s="96">
        <v>116</v>
      </c>
      <c r="C117" s="97">
        <v>662.88833333333332</v>
      </c>
      <c r="D117" s="98">
        <v>1</v>
      </c>
      <c r="E117" s="99">
        <v>136.75674438476551</v>
      </c>
      <c r="F117" s="95">
        <v>1.114403598163179</v>
      </c>
      <c r="G117" s="95">
        <f t="shared" si="1"/>
        <v>37.20057966119353</v>
      </c>
      <c r="H117" s="95">
        <v>41.456459828190042</v>
      </c>
      <c r="I117" s="95">
        <v>74.130595779774623</v>
      </c>
      <c r="J117" s="95"/>
      <c r="K117" s="96">
        <v>117</v>
      </c>
      <c r="L117" s="97">
        <v>690.7856465231016</v>
      </c>
      <c r="M117" s="98">
        <v>1</v>
      </c>
      <c r="N117" s="95">
        <v>1.342774740333613</v>
      </c>
      <c r="O117" s="95">
        <v>74.130595779774623</v>
      </c>
      <c r="P117" s="95">
        <v>68.108980073452841</v>
      </c>
      <c r="R117" s="16">
        <v>90</v>
      </c>
      <c r="S117" s="16">
        <v>67.995698507568378</v>
      </c>
      <c r="T117" s="16">
        <v>-1.2917052616661522</v>
      </c>
      <c r="U117" s="16">
        <v>-0.36387021834017985</v>
      </c>
      <c r="AB117" s="16"/>
      <c r="AC117" s="16"/>
      <c r="AP117" s="16"/>
      <c r="AQ117" s="16"/>
      <c r="AR117" s="16"/>
      <c r="AS117" s="16"/>
      <c r="AZ117" s="144"/>
      <c r="BA117" s="22"/>
      <c r="BB117" s="145"/>
      <c r="BC117" s="145"/>
      <c r="BD117" s="145"/>
      <c r="BM117" s="146"/>
      <c r="BN117" s="146"/>
      <c r="BO117" s="146"/>
      <c r="BP117" s="145"/>
      <c r="BQ117" s="145"/>
      <c r="BS117" s="16"/>
      <c r="BT117" s="16"/>
      <c r="BU117" s="16"/>
      <c r="BV117" s="16"/>
    </row>
    <row r="118" spans="2:74">
      <c r="B118" s="96">
        <v>117</v>
      </c>
      <c r="C118" s="97">
        <v>690.7856465231016</v>
      </c>
      <c r="D118" s="98">
        <v>1</v>
      </c>
      <c r="E118" s="99">
        <v>129.583866882324</v>
      </c>
      <c r="F118" s="95">
        <v>1.342774740333613</v>
      </c>
      <c r="G118" s="95">
        <f t="shared" si="1"/>
        <v>37.469031866388711</v>
      </c>
      <c r="H118" s="95">
        <v>50.312469534941968</v>
      </c>
      <c r="I118" s="95">
        <v>68.108980073452841</v>
      </c>
      <c r="J118" s="95"/>
      <c r="K118" s="96">
        <v>118</v>
      </c>
      <c r="L118" s="97">
        <v>667.48208333333298</v>
      </c>
      <c r="M118" s="98">
        <v>1</v>
      </c>
      <c r="N118" s="95">
        <v>1.5263754423283851</v>
      </c>
      <c r="O118" s="95">
        <v>68.108980073452841</v>
      </c>
      <c r="P118" s="95">
        <v>75.243421539993278</v>
      </c>
      <c r="R118" s="16">
        <v>91</v>
      </c>
      <c r="S118" s="16">
        <v>70.245225635782205</v>
      </c>
      <c r="T118" s="16">
        <v>6.5191249110058607</v>
      </c>
      <c r="U118" s="16">
        <v>1.8364215701148807</v>
      </c>
      <c r="AB118" s="16"/>
      <c r="AC118" s="16"/>
      <c r="AP118" s="16"/>
      <c r="AQ118" s="16"/>
      <c r="AR118" s="16"/>
      <c r="AS118" s="16"/>
      <c r="AZ118" s="144"/>
      <c r="BA118" s="22"/>
      <c r="BB118" s="145"/>
      <c r="BC118" s="145"/>
      <c r="BD118" s="145"/>
      <c r="BM118" s="146"/>
      <c r="BN118" s="146"/>
      <c r="BO118" s="146"/>
      <c r="BP118" s="145"/>
      <c r="BQ118" s="145"/>
      <c r="BS118" s="16"/>
      <c r="BT118" s="16"/>
      <c r="BU118" s="16"/>
      <c r="BV118" s="16"/>
    </row>
    <row r="119" spans="2:74">
      <c r="B119" s="96">
        <v>118</v>
      </c>
      <c r="C119" s="97">
        <v>667.48208333333298</v>
      </c>
      <c r="D119" s="98">
        <v>1</v>
      </c>
      <c r="E119" s="99">
        <v>128.2741622924805</v>
      </c>
      <c r="F119" s="95">
        <v>1.5263754423283851</v>
      </c>
      <c r="G119" s="95">
        <f t="shared" si="1"/>
        <v>38.580760816173239</v>
      </c>
      <c r="H119" s="95">
        <v>58.888725856152057</v>
      </c>
      <c r="I119" s="95">
        <v>75.243421539993278</v>
      </c>
      <c r="J119" s="95"/>
      <c r="K119" s="96">
        <v>119</v>
      </c>
      <c r="L119" s="97">
        <v>686.71458333333305</v>
      </c>
      <c r="M119" s="98">
        <v>1</v>
      </c>
      <c r="N119" s="95">
        <v>0.95828118421477382</v>
      </c>
      <c r="O119" s="95">
        <v>75.243421539993278</v>
      </c>
      <c r="P119" s="95">
        <v>71.631658995773378</v>
      </c>
      <c r="R119" s="16">
        <v>92</v>
      </c>
      <c r="S119" s="16">
        <v>69.026940706654344</v>
      </c>
      <c r="T119" s="16">
        <v>-4.9773382456610449</v>
      </c>
      <c r="U119" s="16">
        <v>-1.4021040309656194</v>
      </c>
      <c r="AB119" s="16"/>
      <c r="AC119" s="16"/>
      <c r="AP119" s="16"/>
      <c r="AQ119" s="16"/>
      <c r="AR119" s="16"/>
      <c r="AS119" s="16"/>
      <c r="AZ119" s="144"/>
      <c r="BA119" s="22"/>
      <c r="BB119" s="145"/>
      <c r="BC119" s="145"/>
      <c r="BD119" s="145"/>
      <c r="BM119" s="146"/>
      <c r="BN119" s="146"/>
      <c r="BO119" s="146"/>
      <c r="BP119" s="145"/>
      <c r="BQ119" s="145"/>
      <c r="BS119" s="16"/>
      <c r="BT119" s="16"/>
      <c r="BU119" s="16"/>
      <c r="BV119" s="16"/>
    </row>
    <row r="120" spans="2:74">
      <c r="B120" s="96">
        <v>119</v>
      </c>
      <c r="C120" s="97">
        <v>686.71458333333305</v>
      </c>
      <c r="D120" s="98">
        <v>1</v>
      </c>
      <c r="E120" s="99">
        <v>142.63636779785151</v>
      </c>
      <c r="F120" s="95">
        <v>0.95828118421477382</v>
      </c>
      <c r="G120" s="95">
        <f t="shared" si="1"/>
        <v>41.144687771922598</v>
      </c>
      <c r="H120" s="95">
        <v>39.428180122225108</v>
      </c>
      <c r="I120" s="95">
        <v>71.631658995773378</v>
      </c>
      <c r="J120" s="95"/>
      <c r="K120" s="96">
        <v>120</v>
      </c>
      <c r="L120" s="97">
        <v>696.90250000000003</v>
      </c>
      <c r="M120" s="98">
        <v>1</v>
      </c>
      <c r="N120" s="95">
        <v>1.297183217681702</v>
      </c>
      <c r="O120" s="95">
        <v>71.631658995773378</v>
      </c>
      <c r="P120" s="95">
        <v>65.342157842051137</v>
      </c>
      <c r="R120" s="16">
        <v>93</v>
      </c>
      <c r="S120" s="16">
        <v>64.305801793456368</v>
      </c>
      <c r="T120" s="16">
        <v>-1.4329738920648651</v>
      </c>
      <c r="U120" s="16">
        <v>-0.40366524659724007</v>
      </c>
      <c r="AB120" s="16"/>
      <c r="AC120" s="16"/>
      <c r="AP120" s="16"/>
      <c r="AQ120" s="16"/>
      <c r="AR120" s="16"/>
      <c r="AS120" s="16"/>
      <c r="AZ120" s="144"/>
      <c r="BA120" s="22"/>
      <c r="BB120" s="145"/>
      <c r="BC120" s="145"/>
      <c r="BD120" s="145"/>
      <c r="BM120" s="146"/>
      <c r="BN120" s="146"/>
      <c r="BO120" s="146"/>
      <c r="BP120" s="145"/>
      <c r="BQ120" s="145"/>
      <c r="BS120" s="16"/>
      <c r="BT120" s="16"/>
      <c r="BU120" s="16"/>
      <c r="BV120" s="16"/>
    </row>
    <row r="121" spans="2:74">
      <c r="B121" s="96">
        <v>120</v>
      </c>
      <c r="C121" s="97">
        <v>696.90250000000003</v>
      </c>
      <c r="D121" s="98">
        <v>1</v>
      </c>
      <c r="E121" s="99">
        <v>138.5293045043945</v>
      </c>
      <c r="F121" s="95">
        <v>1.297183217681702</v>
      </c>
      <c r="G121" s="95">
        <f t="shared" si="1"/>
        <v>34.988677636685267</v>
      </c>
      <c r="H121" s="95">
        <v>45.386725439183202</v>
      </c>
      <c r="I121" s="95">
        <v>65.342157842051137</v>
      </c>
      <c r="J121" s="95"/>
      <c r="K121" s="96">
        <v>121</v>
      </c>
      <c r="L121" s="97">
        <v>709.981619519422</v>
      </c>
      <c r="M121" s="98">
        <v>1</v>
      </c>
      <c r="N121" s="95">
        <v>1.2316516491505689</v>
      </c>
      <c r="O121" s="95">
        <v>65.342157842051137</v>
      </c>
      <c r="P121" s="95">
        <v>75.283854041605522</v>
      </c>
      <c r="R121" s="16">
        <v>94</v>
      </c>
      <c r="S121" s="16">
        <v>66.1406454420203</v>
      </c>
      <c r="T121" s="16">
        <v>3.5050339119062244</v>
      </c>
      <c r="U121" s="16">
        <v>0.9873594949748532</v>
      </c>
      <c r="AB121" s="16"/>
      <c r="AC121" s="16"/>
      <c r="AP121" s="16"/>
      <c r="AQ121" s="16"/>
      <c r="AR121" s="16"/>
      <c r="AS121" s="16"/>
      <c r="AZ121" s="144"/>
      <c r="BA121" s="22"/>
      <c r="BB121" s="145"/>
      <c r="BC121" s="145"/>
      <c r="BD121" s="145"/>
      <c r="BM121" s="146"/>
      <c r="BN121" s="146"/>
      <c r="BO121" s="146"/>
      <c r="BP121" s="145"/>
      <c r="BQ121" s="145"/>
      <c r="BS121" s="16"/>
      <c r="BT121" s="16"/>
      <c r="BU121" s="16"/>
      <c r="BV121" s="16"/>
    </row>
    <row r="122" spans="2:74">
      <c r="B122" s="96">
        <v>121</v>
      </c>
      <c r="C122" s="97">
        <v>709.981619519422</v>
      </c>
      <c r="D122" s="98">
        <v>1</v>
      </c>
      <c r="E122" s="99">
        <v>126.30654144287101</v>
      </c>
      <c r="F122" s="95">
        <v>1.2316516491505689</v>
      </c>
      <c r="G122" s="95">
        <f t="shared" si="1"/>
        <v>39.386629020213732</v>
      </c>
      <c r="H122" s="95">
        <v>48.510606587227898</v>
      </c>
      <c r="I122" s="95">
        <v>75.283854041605522</v>
      </c>
      <c r="J122" s="95"/>
      <c r="K122" s="96">
        <v>122</v>
      </c>
      <c r="L122" s="97">
        <v>705.76333333333298</v>
      </c>
      <c r="M122" s="98">
        <v>1</v>
      </c>
      <c r="N122" s="95">
        <v>1.190894877380436</v>
      </c>
      <c r="O122" s="95">
        <v>75.283854041605522</v>
      </c>
      <c r="P122" s="95">
        <v>62.194250343895327</v>
      </c>
      <c r="R122" s="16">
        <v>95</v>
      </c>
      <c r="S122" s="16">
        <v>68.677567708636062</v>
      </c>
      <c r="T122" s="16">
        <v>-0.84588145720340435</v>
      </c>
      <c r="U122" s="16">
        <v>-0.23828274116147591</v>
      </c>
      <c r="AB122" s="16"/>
      <c r="AC122" s="16"/>
      <c r="AP122" s="16"/>
      <c r="AQ122" s="16"/>
      <c r="AR122" s="16"/>
      <c r="AS122" s="16"/>
      <c r="AZ122" s="144"/>
      <c r="BA122" s="22"/>
      <c r="BB122" s="145"/>
      <c r="BC122" s="145"/>
      <c r="BD122" s="145"/>
      <c r="BM122" s="146"/>
      <c r="BN122" s="146"/>
      <c r="BO122" s="146"/>
      <c r="BP122" s="145"/>
      <c r="BQ122" s="145"/>
      <c r="BS122" s="16"/>
      <c r="BT122" s="16"/>
      <c r="BU122" s="16"/>
      <c r="BV122" s="16"/>
    </row>
    <row r="123" spans="2:74">
      <c r="B123" s="96">
        <v>122</v>
      </c>
      <c r="C123" s="97">
        <v>705.76333333333298</v>
      </c>
      <c r="D123" s="98">
        <v>1</v>
      </c>
      <c r="E123" s="99">
        <v>139.888107299805</v>
      </c>
      <c r="F123" s="95">
        <v>1.190894877380436</v>
      </c>
      <c r="G123" s="95">
        <f t="shared" si="1"/>
        <v>38.919209328749467</v>
      </c>
      <c r="H123" s="95">
        <v>46.348687021304613</v>
      </c>
      <c r="I123" s="95">
        <v>62.194250343895327</v>
      </c>
      <c r="J123" s="95"/>
      <c r="K123" s="96">
        <v>123</v>
      </c>
      <c r="L123" s="97">
        <v>668.11500000000001</v>
      </c>
      <c r="M123" s="98">
        <v>1</v>
      </c>
      <c r="N123" s="99">
        <v>1.274942816084236</v>
      </c>
      <c r="O123" s="95">
        <v>62.194250343895327</v>
      </c>
      <c r="P123" s="95">
        <v>70.692398636327113</v>
      </c>
      <c r="R123" s="16">
        <v>96</v>
      </c>
      <c r="S123" s="16">
        <v>68.615300480275664</v>
      </c>
      <c r="T123" s="16">
        <v>5.7190208933158715</v>
      </c>
      <c r="U123" s="16">
        <v>1.6110342218925922</v>
      </c>
      <c r="AB123" s="16"/>
      <c r="AC123" s="16"/>
      <c r="AP123" s="16"/>
      <c r="AQ123" s="16"/>
      <c r="AR123" s="16"/>
      <c r="AS123" s="16"/>
      <c r="AZ123" s="144"/>
      <c r="BA123" s="22"/>
      <c r="BB123" s="147"/>
      <c r="BC123" s="145"/>
      <c r="BD123" s="145"/>
      <c r="BM123" s="146"/>
      <c r="BN123" s="146"/>
      <c r="BO123" s="146"/>
      <c r="BP123" s="145"/>
      <c r="BQ123" s="145"/>
      <c r="BS123" s="16"/>
      <c r="BT123" s="16"/>
      <c r="BU123" s="16"/>
      <c r="BV123" s="16"/>
    </row>
    <row r="124" spans="2:74">
      <c r="B124" s="96">
        <v>123</v>
      </c>
      <c r="C124" s="97">
        <v>668.11500000000001</v>
      </c>
      <c r="D124" s="98">
        <v>1</v>
      </c>
      <c r="E124" s="95">
        <v>137.8668975830075</v>
      </c>
      <c r="F124" s="99">
        <v>1.274942816084236</v>
      </c>
      <c r="G124" s="95">
        <f t="shared" si="1"/>
        <v>40.61439128583968</v>
      </c>
      <c r="H124" s="95">
        <v>51.781026399515497</v>
      </c>
      <c r="I124" s="95">
        <v>70.692398636327113</v>
      </c>
      <c r="J124" s="95"/>
      <c r="K124" s="96">
        <v>124</v>
      </c>
      <c r="L124" s="97">
        <v>701.92739904877305</v>
      </c>
      <c r="M124" s="98">
        <v>1</v>
      </c>
      <c r="N124" s="99">
        <v>1.3504497226449419</v>
      </c>
      <c r="O124" s="95">
        <v>70.692398636327113</v>
      </c>
      <c r="P124" s="95">
        <v>69.832537328386323</v>
      </c>
      <c r="R124" s="16">
        <v>97</v>
      </c>
      <c r="S124" s="16">
        <v>71.417945326092834</v>
      </c>
      <c r="T124" s="16">
        <v>-2.0520249977888199</v>
      </c>
      <c r="U124" s="16">
        <v>-0.57805043158359903</v>
      </c>
      <c r="AB124" s="16"/>
      <c r="AC124" s="16"/>
      <c r="AP124" s="16"/>
      <c r="AQ124" s="16"/>
      <c r="AR124" s="16"/>
      <c r="AS124" s="16"/>
      <c r="AZ124" s="144"/>
      <c r="BA124" s="22"/>
      <c r="BB124" s="147"/>
      <c r="BC124" s="145"/>
      <c r="BD124" s="145"/>
      <c r="BM124" s="146"/>
      <c r="BN124" s="146"/>
      <c r="BO124" s="146"/>
      <c r="BP124" s="145"/>
      <c r="BQ124" s="145"/>
      <c r="BS124" s="16"/>
      <c r="BT124" s="16"/>
      <c r="BU124" s="16"/>
      <c r="BV124" s="16"/>
    </row>
    <row r="125" spans="2:74">
      <c r="B125" s="96">
        <v>124</v>
      </c>
      <c r="C125" s="97">
        <v>701.92739904877305</v>
      </c>
      <c r="D125" s="98">
        <v>1</v>
      </c>
      <c r="E125" s="95">
        <v>132.67355346679699</v>
      </c>
      <c r="F125" s="99">
        <v>1.3504497226449419</v>
      </c>
      <c r="G125" s="95">
        <f t="shared" si="1"/>
        <v>40.069689846213301</v>
      </c>
      <c r="H125" s="95">
        <v>54.112101539287593</v>
      </c>
      <c r="I125" s="95">
        <v>69.832537328386323</v>
      </c>
      <c r="J125" s="95"/>
      <c r="K125" s="96">
        <v>125</v>
      </c>
      <c r="L125" s="97">
        <v>725.2</v>
      </c>
      <c r="M125" s="98">
        <v>1</v>
      </c>
      <c r="N125" s="99">
        <v>1.419879124999339</v>
      </c>
      <c r="O125" s="95">
        <v>69.832537328386323</v>
      </c>
      <c r="P125" s="95">
        <v>76.766159713585552</v>
      </c>
      <c r="R125" s="16">
        <v>98</v>
      </c>
      <c r="S125" s="16">
        <v>69.284417414241233</v>
      </c>
      <c r="T125" s="16">
        <v>4.0900417337951325</v>
      </c>
      <c r="U125" s="16">
        <v>1.1521547700261106</v>
      </c>
      <c r="AB125" s="16"/>
      <c r="AC125" s="16"/>
      <c r="AP125" s="16"/>
      <c r="AQ125" s="16"/>
      <c r="AR125" s="16"/>
      <c r="AS125" s="16"/>
      <c r="AZ125" s="144"/>
      <c r="BA125" s="22"/>
      <c r="BB125" s="147"/>
      <c r="BC125" s="145"/>
      <c r="BD125" s="145"/>
      <c r="BM125" s="146"/>
      <c r="BN125" s="146"/>
      <c r="BO125" s="146"/>
      <c r="BP125" s="145"/>
      <c r="BQ125" s="145"/>
      <c r="BS125" s="16"/>
      <c r="BT125" s="16"/>
      <c r="BU125" s="16"/>
      <c r="BV125" s="16"/>
    </row>
    <row r="126" spans="2:74">
      <c r="B126" s="96">
        <v>125</v>
      </c>
      <c r="C126" s="97">
        <v>725.2</v>
      </c>
      <c r="D126" s="98">
        <v>1</v>
      </c>
      <c r="E126" s="95">
        <v>137.44827270507801</v>
      </c>
      <c r="F126" s="99">
        <v>1.419879124999339</v>
      </c>
      <c r="G126" s="95">
        <f t="shared" si="1"/>
        <v>46.985969249491873</v>
      </c>
      <c r="H126" s="95">
        <v>66.714396905214372</v>
      </c>
      <c r="I126" s="95">
        <v>76.766159713585552</v>
      </c>
      <c r="J126" s="95"/>
      <c r="K126" s="96">
        <v>126</v>
      </c>
      <c r="L126" s="97">
        <v>714.25666666666666</v>
      </c>
      <c r="M126" s="98">
        <v>1</v>
      </c>
      <c r="N126" s="99">
        <v>1.0303950748362769</v>
      </c>
      <c r="O126" s="95">
        <v>76.766159713585552</v>
      </c>
      <c r="P126" s="95">
        <v>72.218269535397511</v>
      </c>
      <c r="R126" s="16">
        <v>99</v>
      </c>
      <c r="S126" s="16">
        <v>70.331469541262408</v>
      </c>
      <c r="T126" s="16">
        <v>-5.3525248749871679</v>
      </c>
      <c r="U126" s="16">
        <v>-1.5077931883784477</v>
      </c>
      <c r="AB126" s="16"/>
      <c r="AC126" s="16"/>
      <c r="AP126" s="16"/>
      <c r="AQ126" s="16"/>
      <c r="AR126" s="16"/>
      <c r="AS126" s="16"/>
      <c r="AZ126" s="144"/>
      <c r="BA126" s="22"/>
      <c r="BB126" s="147"/>
      <c r="BC126" s="145"/>
      <c r="BD126" s="145"/>
      <c r="BM126" s="146"/>
      <c r="BN126" s="146"/>
      <c r="BO126" s="146"/>
      <c r="BP126" s="145"/>
      <c r="BQ126" s="145"/>
      <c r="BS126" s="16"/>
      <c r="BT126" s="16"/>
      <c r="BU126" s="16"/>
      <c r="BV126" s="16"/>
    </row>
    <row r="127" spans="2:74">
      <c r="B127" s="96">
        <v>126</v>
      </c>
      <c r="C127" s="97">
        <v>714.25666666666666</v>
      </c>
      <c r="D127" s="98">
        <v>1</v>
      </c>
      <c r="E127" s="95">
        <v>137.026611328125</v>
      </c>
      <c r="F127" s="99">
        <v>1.0303950748362769</v>
      </c>
      <c r="G127" s="95">
        <f t="shared" si="1"/>
        <v>39.994625170680152</v>
      </c>
      <c r="H127" s="95">
        <v>41.210264795791822</v>
      </c>
      <c r="I127" s="95">
        <v>72.218269535397511</v>
      </c>
      <c r="J127" s="95"/>
      <c r="K127" s="96">
        <v>127</v>
      </c>
      <c r="L127" s="97">
        <v>703.45625000000007</v>
      </c>
      <c r="M127" s="98">
        <v>1</v>
      </c>
      <c r="N127" s="99">
        <v>1.0037524842426491</v>
      </c>
      <c r="O127" s="95">
        <v>72.218269535397511</v>
      </c>
      <c r="P127" s="95">
        <v>70.220740351606921</v>
      </c>
      <c r="R127" s="16">
        <v>100</v>
      </c>
      <c r="S127" s="16">
        <v>68.665028513525357</v>
      </c>
      <c r="T127" s="16">
        <v>-4.1106030136970872</v>
      </c>
      <c r="U127" s="16">
        <v>-1.1579468323713762</v>
      </c>
      <c r="AB127" s="16"/>
      <c r="AC127" s="16"/>
      <c r="AP127" s="16"/>
      <c r="AQ127" s="16"/>
      <c r="AR127" s="16"/>
      <c r="AS127" s="16"/>
      <c r="AZ127" s="144"/>
      <c r="BA127" s="22"/>
      <c r="BB127" s="147"/>
      <c r="BC127" s="145"/>
      <c r="BD127" s="145"/>
      <c r="BM127" s="146"/>
      <c r="BN127" s="146"/>
      <c r="BO127" s="146"/>
      <c r="BP127" s="145"/>
      <c r="BQ127" s="145"/>
      <c r="BS127" s="16"/>
      <c r="BT127" s="16"/>
      <c r="BU127" s="16"/>
      <c r="BV127" s="16"/>
    </row>
    <row r="128" spans="2:74">
      <c r="B128" s="96">
        <v>127</v>
      </c>
      <c r="C128" s="97">
        <v>703.45625000000007</v>
      </c>
      <c r="D128" s="98">
        <v>1</v>
      </c>
      <c r="E128" s="95">
        <v>140.88607788085949</v>
      </c>
      <c r="F128" s="99">
        <v>1.0037524842426491</v>
      </c>
      <c r="G128" s="95">
        <f t="shared" si="1"/>
        <v>40.289125221457823</v>
      </c>
      <c r="H128" s="95">
        <v>40.44030952900146</v>
      </c>
      <c r="I128" s="95">
        <v>70.220740351606921</v>
      </c>
      <c r="J128" s="95"/>
      <c r="K128" s="96">
        <v>128</v>
      </c>
      <c r="L128" s="97">
        <v>713.25625000000002</v>
      </c>
      <c r="M128" s="98">
        <v>1</v>
      </c>
      <c r="N128" s="99">
        <v>1.3389111543071739</v>
      </c>
      <c r="O128" s="95">
        <v>70.220740351606921</v>
      </c>
      <c r="P128" s="95">
        <v>68.004364755691412</v>
      </c>
      <c r="R128" s="16">
        <v>101</v>
      </c>
      <c r="S128" s="16">
        <v>70.657898618639791</v>
      </c>
      <c r="T128" s="16">
        <v>-0.43523285334731554</v>
      </c>
      <c r="U128" s="16">
        <v>-0.12260403210871047</v>
      </c>
      <c r="AB128" s="16"/>
      <c r="AC128" s="16"/>
      <c r="AP128" s="16"/>
      <c r="AQ128" s="16"/>
      <c r="AR128" s="16"/>
      <c r="AS128" s="16"/>
      <c r="AZ128" s="144"/>
      <c r="BA128" s="22"/>
      <c r="BB128" s="147"/>
      <c r="BC128" s="145"/>
      <c r="BD128" s="145"/>
      <c r="BM128" s="146"/>
      <c r="BN128" s="146"/>
      <c r="BO128" s="146"/>
      <c r="BP128" s="145"/>
      <c r="BQ128" s="145"/>
      <c r="BS128" s="16"/>
      <c r="BT128" s="16"/>
      <c r="BU128" s="16"/>
      <c r="BV128" s="16"/>
    </row>
    <row r="129" spans="2:74">
      <c r="B129" s="96">
        <v>128</v>
      </c>
      <c r="C129" s="97">
        <v>713.25625000000002</v>
      </c>
      <c r="D129" s="98">
        <v>1</v>
      </c>
      <c r="E129" s="95">
        <v>140.52194976806652</v>
      </c>
      <c r="F129" s="99">
        <v>1.3389111543071739</v>
      </c>
      <c r="G129" s="95">
        <f t="shared" si="1"/>
        <v>43.899748157590459</v>
      </c>
      <c r="H129" s="95">
        <v>58.777862479473669</v>
      </c>
      <c r="I129" s="95">
        <v>68.004364755691412</v>
      </c>
      <c r="J129" s="95"/>
      <c r="K129" s="96">
        <v>129</v>
      </c>
      <c r="L129" s="97">
        <v>664.19500000000005</v>
      </c>
      <c r="M129" s="98">
        <v>1</v>
      </c>
      <c r="N129" s="99">
        <v>1.0003526140921251</v>
      </c>
      <c r="O129" s="95">
        <v>68.004364755691412</v>
      </c>
      <c r="P129" s="95">
        <v>67.693709664874461</v>
      </c>
      <c r="R129" s="16">
        <v>102</v>
      </c>
      <c r="S129" s="16">
        <v>70.29994564371367</v>
      </c>
      <c r="T129" s="16">
        <v>-1.9743838916719909</v>
      </c>
      <c r="U129" s="16">
        <v>-0.55617912156163418</v>
      </c>
      <c r="AB129" s="16"/>
      <c r="AC129" s="16"/>
      <c r="AP129" s="16"/>
      <c r="AQ129" s="16"/>
      <c r="AR129" s="16"/>
      <c r="AS129" s="16"/>
      <c r="AZ129" s="144"/>
      <c r="BA129" s="22"/>
      <c r="BB129" s="147"/>
      <c r="BC129" s="145"/>
      <c r="BD129" s="145"/>
      <c r="BM129" s="146"/>
      <c r="BN129" s="146"/>
      <c r="BO129" s="146"/>
      <c r="BP129" s="145"/>
      <c r="BQ129" s="145"/>
      <c r="BS129" s="16"/>
      <c r="BT129" s="16"/>
      <c r="BU129" s="16"/>
      <c r="BV129" s="16"/>
    </row>
    <row r="130" spans="2:74">
      <c r="B130" s="96">
        <v>129</v>
      </c>
      <c r="C130" s="97">
        <v>664.19500000000005</v>
      </c>
      <c r="D130" s="98">
        <v>1</v>
      </c>
      <c r="E130" s="95">
        <v>132.5</v>
      </c>
      <c r="F130" s="99">
        <v>1.0003526140921251</v>
      </c>
      <c r="G130" s="95">
        <f t="shared" ref="G130:G193" si="2">H130/F130</f>
        <v>41.211016861964197</v>
      </c>
      <c r="H130" s="95">
        <v>41.225548447260529</v>
      </c>
      <c r="I130" s="95">
        <v>67.693709664874461</v>
      </c>
      <c r="J130" s="95"/>
      <c r="K130" s="96">
        <v>130</v>
      </c>
      <c r="L130" s="97">
        <v>668.60500000000002</v>
      </c>
      <c r="M130" s="98">
        <v>1</v>
      </c>
      <c r="N130" s="99">
        <v>0.86175311717348058</v>
      </c>
      <c r="O130" s="95">
        <v>67.693709664874461</v>
      </c>
      <c r="P130" s="95">
        <v>58.524816254569409</v>
      </c>
      <c r="R130" s="16">
        <v>103</v>
      </c>
      <c r="S130" s="16">
        <v>68.77066245816539</v>
      </c>
      <c r="T130" s="16">
        <v>3.0991892257869722</v>
      </c>
      <c r="U130" s="16">
        <v>0.8730340378191469</v>
      </c>
      <c r="AB130" s="16"/>
      <c r="AC130" s="16"/>
      <c r="AP130" s="16"/>
      <c r="AQ130" s="16"/>
      <c r="AR130" s="16"/>
      <c r="AS130" s="16"/>
      <c r="AZ130" s="144"/>
      <c r="BA130" s="22"/>
      <c r="BB130" s="147"/>
      <c r="BC130" s="145"/>
      <c r="BD130" s="145"/>
      <c r="BM130" s="146"/>
      <c r="BN130" s="146"/>
      <c r="BO130" s="146"/>
      <c r="BP130" s="145"/>
      <c r="BQ130" s="145"/>
      <c r="BS130" s="16"/>
      <c r="BT130" s="16"/>
      <c r="BU130" s="16"/>
      <c r="BV130" s="16"/>
    </row>
    <row r="131" spans="2:74">
      <c r="B131" s="96">
        <v>130</v>
      </c>
      <c r="C131" s="97">
        <v>668.60500000000002</v>
      </c>
      <c r="D131" s="98">
        <v>1</v>
      </c>
      <c r="E131" s="95">
        <v>137.25347137451149</v>
      </c>
      <c r="F131" s="99">
        <v>0.86175311717348058</v>
      </c>
      <c r="G131" s="95">
        <f t="shared" si="2"/>
        <v>47.430869606513106</v>
      </c>
      <c r="H131" s="95">
        <v>40.873699733661567</v>
      </c>
      <c r="I131" s="95">
        <v>58.524816254569409</v>
      </c>
      <c r="J131" s="95"/>
      <c r="K131" s="96">
        <v>131</v>
      </c>
      <c r="L131" s="97">
        <v>647.12666666666701</v>
      </c>
      <c r="M131" s="98">
        <v>1</v>
      </c>
      <c r="N131" s="99">
        <v>0.92694058703904303</v>
      </c>
      <c r="O131" s="95">
        <v>58.524816254569409</v>
      </c>
      <c r="P131" s="95">
        <v>61.928463376395115</v>
      </c>
      <c r="R131" s="16">
        <v>104</v>
      </c>
      <c r="S131" s="16">
        <v>71.961260503808489</v>
      </c>
      <c r="T131" s="16">
        <v>2.6491863399025135</v>
      </c>
      <c r="U131" s="16">
        <v>0.74626932360773324</v>
      </c>
      <c r="AB131" s="16"/>
      <c r="AC131" s="16"/>
      <c r="AP131" s="16"/>
      <c r="AQ131" s="16"/>
      <c r="AR131" s="16"/>
      <c r="AS131" s="16"/>
      <c r="AZ131" s="144"/>
      <c r="BA131" s="22"/>
      <c r="BB131" s="147"/>
      <c r="BC131" s="145"/>
      <c r="BD131" s="145"/>
      <c r="BM131" s="146"/>
      <c r="BN131" s="146"/>
      <c r="BO131" s="146"/>
      <c r="BP131" s="145"/>
      <c r="BQ131" s="145"/>
      <c r="BS131" s="16"/>
      <c r="BT131" s="16"/>
      <c r="BU131" s="16"/>
      <c r="BV131" s="16"/>
    </row>
    <row r="132" spans="2:74">
      <c r="B132" s="96">
        <v>131</v>
      </c>
      <c r="C132" s="97">
        <v>647.12666666666701</v>
      </c>
      <c r="D132" s="98">
        <v>1</v>
      </c>
      <c r="E132" s="95">
        <v>133.13270568847651</v>
      </c>
      <c r="F132" s="99">
        <v>0.92694058703904303</v>
      </c>
      <c r="G132" s="95">
        <f t="shared" si="2"/>
        <v>46.974440735268963</v>
      </c>
      <c r="H132" s="95">
        <v>43.542515670980947</v>
      </c>
      <c r="I132" s="95">
        <v>61.928463376395115</v>
      </c>
      <c r="J132" s="95"/>
      <c r="K132" s="96">
        <v>132</v>
      </c>
      <c r="L132" s="97">
        <v>670.01374999999996</v>
      </c>
      <c r="M132" s="98">
        <v>1</v>
      </c>
      <c r="N132" s="99">
        <v>1.3206025611709189</v>
      </c>
      <c r="O132" s="95">
        <v>61.928463376395115</v>
      </c>
      <c r="P132" s="95">
        <v>68.344043148218205</v>
      </c>
      <c r="R132" s="16">
        <v>105</v>
      </c>
      <c r="S132" s="16">
        <v>72.654876307157679</v>
      </c>
      <c r="T132" s="16">
        <v>-1.7296494865956475</v>
      </c>
      <c r="U132" s="16">
        <v>-0.48723803720341397</v>
      </c>
      <c r="AB132" s="16"/>
      <c r="AC132" s="16"/>
      <c r="AP132" s="16"/>
      <c r="AQ132" s="16"/>
      <c r="AR132" s="16"/>
      <c r="AS132" s="16"/>
      <c r="AZ132" s="144"/>
      <c r="BA132" s="22"/>
      <c r="BB132" s="147"/>
      <c r="BC132" s="145"/>
      <c r="BD132" s="145"/>
      <c r="BM132" s="146"/>
      <c r="BN132" s="146"/>
      <c r="BO132" s="146"/>
      <c r="BP132" s="145"/>
      <c r="BQ132" s="145"/>
      <c r="BS132" s="16"/>
      <c r="BT132" s="16"/>
      <c r="BU132" s="16"/>
      <c r="BV132" s="16"/>
    </row>
    <row r="133" spans="2:74">
      <c r="B133" s="96">
        <v>132</v>
      </c>
      <c r="C133" s="97">
        <v>670.01374999999996</v>
      </c>
      <c r="D133" s="98">
        <v>1</v>
      </c>
      <c r="E133" s="95">
        <v>143.408317565918</v>
      </c>
      <c r="F133" s="99">
        <v>1.3206025611709189</v>
      </c>
      <c r="G133" s="95">
        <f t="shared" si="2"/>
        <v>38.219181789202629</v>
      </c>
      <c r="H133" s="95">
        <v>50.472349356677931</v>
      </c>
      <c r="I133" s="95">
        <v>68.344043148218205</v>
      </c>
      <c r="J133" s="95"/>
      <c r="K133" s="96">
        <v>133</v>
      </c>
      <c r="L133" s="97">
        <v>693.07583684429801</v>
      </c>
      <c r="M133" s="98">
        <v>1</v>
      </c>
      <c r="N133" s="99">
        <v>1.1539768405754891</v>
      </c>
      <c r="O133" s="95">
        <v>68.344043148218205</v>
      </c>
      <c r="P133" s="95">
        <v>65.851545528242426</v>
      </c>
      <c r="R133" s="16">
        <v>106</v>
      </c>
      <c r="S133" s="16">
        <v>70.464808254751034</v>
      </c>
      <c r="T133" s="16">
        <v>-4.9533268370591372</v>
      </c>
      <c r="U133" s="16">
        <v>-1.3953400757895278</v>
      </c>
      <c r="AB133" s="16"/>
      <c r="AC133" s="16"/>
      <c r="AP133" s="16"/>
      <c r="AQ133" s="16"/>
      <c r="AR133" s="16"/>
      <c r="AS133" s="16"/>
      <c r="AZ133" s="144"/>
      <c r="BA133" s="22"/>
      <c r="BB133" s="147"/>
      <c r="BC133" s="145"/>
      <c r="BD133" s="145"/>
      <c r="BM133" s="146"/>
      <c r="BN133" s="146"/>
      <c r="BO133" s="146"/>
      <c r="BP133" s="145"/>
      <c r="BQ133" s="145"/>
      <c r="BS133" s="16"/>
      <c r="BT133" s="16"/>
      <c r="BU133" s="16"/>
      <c r="BV133" s="16"/>
    </row>
    <row r="134" spans="2:74">
      <c r="B134" s="96">
        <v>133</v>
      </c>
      <c r="C134" s="97">
        <v>693.07583684429801</v>
      </c>
      <c r="D134" s="98">
        <v>1</v>
      </c>
      <c r="E134" s="95">
        <v>135.16513824462902</v>
      </c>
      <c r="F134" s="99">
        <v>1.1539768405754891</v>
      </c>
      <c r="G134" s="95">
        <f t="shared" si="2"/>
        <v>34.638455477510746</v>
      </c>
      <c r="H134" s="95">
        <v>39.971975414352599</v>
      </c>
      <c r="I134" s="95">
        <v>65.851545528242426</v>
      </c>
      <c r="J134" s="95"/>
      <c r="K134" s="96">
        <v>134</v>
      </c>
      <c r="L134" s="97">
        <v>704.38322299893548</v>
      </c>
      <c r="M134" s="98">
        <v>1</v>
      </c>
      <c r="N134" s="99">
        <v>0.96022045224195285</v>
      </c>
      <c r="O134" s="95">
        <v>65.851545528242426</v>
      </c>
      <c r="P134" s="95">
        <v>63.26554077459727</v>
      </c>
      <c r="R134" s="16">
        <v>107</v>
      </c>
      <c r="S134" s="16">
        <v>68.296421514992545</v>
      </c>
      <c r="T134" s="16">
        <v>1.8281866660528721</v>
      </c>
      <c r="U134" s="16">
        <v>0.51499572006481009</v>
      </c>
      <c r="AB134" s="16"/>
      <c r="AC134" s="16"/>
      <c r="AP134" s="16"/>
      <c r="AQ134" s="16"/>
      <c r="AR134" s="16"/>
      <c r="AS134" s="16"/>
      <c r="AZ134" s="144"/>
      <c r="BA134" s="22"/>
      <c r="BB134" s="147"/>
      <c r="BC134" s="145"/>
      <c r="BD134" s="145"/>
      <c r="BM134" s="146"/>
      <c r="BN134" s="146"/>
      <c r="BO134" s="146"/>
      <c r="BP134" s="145"/>
      <c r="BQ134" s="145"/>
      <c r="BS134" s="16"/>
      <c r="BT134" s="16"/>
      <c r="BU134" s="16"/>
      <c r="BV134" s="16"/>
    </row>
    <row r="135" spans="2:74">
      <c r="B135" s="96">
        <v>134</v>
      </c>
      <c r="C135" s="97">
        <v>704.38322299893548</v>
      </c>
      <c r="D135" s="98">
        <v>1</v>
      </c>
      <c r="E135" s="95">
        <v>138.05983734130899</v>
      </c>
      <c r="F135" s="99">
        <v>0.96022045224195285</v>
      </c>
      <c r="G135" s="95">
        <f t="shared" si="2"/>
        <v>37.671578973886355</v>
      </c>
      <c r="H135" s="95">
        <v>36.173020598973601</v>
      </c>
      <c r="I135" s="95">
        <v>63.26554077459727</v>
      </c>
      <c r="J135" s="95"/>
      <c r="K135" s="96">
        <v>135</v>
      </c>
      <c r="L135" s="97">
        <v>714.26931802398224</v>
      </c>
      <c r="M135" s="98">
        <v>1</v>
      </c>
      <c r="N135" s="99">
        <v>1.269597086942083</v>
      </c>
      <c r="O135" s="95">
        <v>63.26554077459727</v>
      </c>
      <c r="P135" s="95">
        <v>64.447435475774611</v>
      </c>
      <c r="R135" s="16">
        <v>108</v>
      </c>
      <c r="S135" s="16">
        <v>72.873168293285204</v>
      </c>
      <c r="T135" s="16">
        <v>9.9213679510228303E-2</v>
      </c>
      <c r="U135" s="16">
        <v>2.794825127456194E-2</v>
      </c>
      <c r="AB135" s="16"/>
      <c r="AC135" s="16"/>
      <c r="AP135" s="16"/>
      <c r="AQ135" s="16"/>
      <c r="AR135" s="16"/>
      <c r="AS135" s="16"/>
      <c r="AZ135" s="144"/>
      <c r="BA135" s="22"/>
      <c r="BB135" s="147"/>
      <c r="BC135" s="145"/>
      <c r="BD135" s="145"/>
      <c r="BM135" s="146"/>
      <c r="BN135" s="146"/>
      <c r="BO135" s="146"/>
      <c r="BP135" s="145"/>
      <c r="BQ135" s="145"/>
      <c r="BS135" s="16"/>
      <c r="BT135" s="16"/>
      <c r="BU135" s="16"/>
      <c r="BV135" s="16"/>
    </row>
    <row r="136" spans="2:74">
      <c r="B136" s="96">
        <v>135</v>
      </c>
      <c r="C136" s="97">
        <v>714.26931802398224</v>
      </c>
      <c r="D136" s="98">
        <v>1</v>
      </c>
      <c r="E136" s="95">
        <v>131.912483215332</v>
      </c>
      <c r="F136" s="99">
        <v>1.269597086942083</v>
      </c>
      <c r="G136" s="95">
        <f t="shared" si="2"/>
        <v>38.708693468373014</v>
      </c>
      <c r="H136" s="95">
        <v>49.144444466780413</v>
      </c>
      <c r="I136" s="95">
        <v>64.447435475774611</v>
      </c>
      <c r="J136" s="95"/>
      <c r="K136" s="96">
        <v>136</v>
      </c>
      <c r="L136" s="97">
        <v>718.40125</v>
      </c>
      <c r="M136" s="98">
        <v>1</v>
      </c>
      <c r="N136" s="99">
        <v>1.0859261072603921</v>
      </c>
      <c r="O136" s="95">
        <v>64.447435475774611</v>
      </c>
      <c r="P136" s="95">
        <v>63.228958040050841</v>
      </c>
      <c r="R136" s="16">
        <v>109</v>
      </c>
      <c r="S136" s="16">
        <v>69.4293130523006</v>
      </c>
      <c r="T136" s="16">
        <v>-1.7303054509731055</v>
      </c>
      <c r="U136" s="16">
        <v>-0.48742282076691912</v>
      </c>
      <c r="AB136" s="16"/>
      <c r="AC136" s="16"/>
      <c r="AP136" s="16"/>
      <c r="AQ136" s="16"/>
      <c r="AR136" s="16"/>
      <c r="AS136" s="16"/>
      <c r="AZ136" s="144"/>
      <c r="BA136" s="22"/>
      <c r="BB136" s="147"/>
      <c r="BC136" s="145"/>
      <c r="BD136" s="145"/>
      <c r="BM136" s="146"/>
      <c r="BN136" s="146"/>
      <c r="BO136" s="146"/>
      <c r="BP136" s="145"/>
      <c r="BQ136" s="145"/>
      <c r="BS136" s="16"/>
      <c r="BT136" s="16"/>
      <c r="BU136" s="16"/>
      <c r="BV136" s="16"/>
    </row>
    <row r="137" spans="2:74">
      <c r="B137" s="96">
        <v>136</v>
      </c>
      <c r="C137" s="97">
        <v>718.40125</v>
      </c>
      <c r="D137" s="98">
        <v>1</v>
      </c>
      <c r="E137" s="95">
        <v>156.16473388671901</v>
      </c>
      <c r="F137" s="99">
        <v>1.0859261072603921</v>
      </c>
      <c r="G137" s="95">
        <f t="shared" si="2"/>
        <v>37.50205214322721</v>
      </c>
      <c r="H137" s="95">
        <v>40.72445749817097</v>
      </c>
      <c r="I137" s="95">
        <v>63.228958040050841</v>
      </c>
      <c r="J137" s="95"/>
      <c r="K137" s="96">
        <v>137</v>
      </c>
      <c r="L137" s="97">
        <v>705.212083333333</v>
      </c>
      <c r="M137" s="98">
        <v>1</v>
      </c>
      <c r="N137" s="99">
        <v>1.2585432568467989</v>
      </c>
      <c r="O137" s="95">
        <v>63.228958040050841</v>
      </c>
      <c r="P137" s="95">
        <v>63.834056696938568</v>
      </c>
      <c r="R137" s="16">
        <v>110</v>
      </c>
      <c r="S137" s="16">
        <v>68.02617424280534</v>
      </c>
      <c r="T137" s="16">
        <v>3.3769743848481113</v>
      </c>
      <c r="U137" s="16">
        <v>0.95128543887704731</v>
      </c>
      <c r="AB137" s="16"/>
      <c r="AC137" s="16"/>
      <c r="AP137" s="16"/>
      <c r="AQ137" s="16"/>
      <c r="AR137" s="16"/>
      <c r="AS137" s="16"/>
      <c r="AZ137" s="144"/>
      <c r="BA137" s="22"/>
      <c r="BB137" s="147"/>
      <c r="BC137" s="145"/>
      <c r="BD137" s="145"/>
      <c r="BM137" s="146"/>
      <c r="BN137" s="146"/>
      <c r="BO137" s="146"/>
      <c r="BP137" s="145"/>
      <c r="BQ137" s="145"/>
      <c r="BS137" s="16"/>
      <c r="BT137" s="16"/>
      <c r="BU137" s="16"/>
      <c r="BV137" s="16"/>
    </row>
    <row r="138" spans="2:74">
      <c r="B138" s="96">
        <v>137</v>
      </c>
      <c r="C138" s="97">
        <v>705.212083333333</v>
      </c>
      <c r="D138" s="98">
        <v>1</v>
      </c>
      <c r="E138" s="95">
        <v>166.18666839599598</v>
      </c>
      <c r="F138" s="99">
        <v>1.2585432568467989</v>
      </c>
      <c r="G138" s="95">
        <f t="shared" si="2"/>
        <v>38.026939256359299</v>
      </c>
      <c r="H138" s="95">
        <v>47.858547979613817</v>
      </c>
      <c r="I138" s="95">
        <v>63.834056696938568</v>
      </c>
      <c r="J138" s="95"/>
      <c r="K138" s="96">
        <v>138</v>
      </c>
      <c r="L138" s="97">
        <v>680.30394431554396</v>
      </c>
      <c r="M138" s="98">
        <v>1</v>
      </c>
      <c r="N138" s="99">
        <v>1.4285656738923631</v>
      </c>
      <c r="O138" s="95">
        <v>63.834056696938568</v>
      </c>
      <c r="P138" s="95">
        <v>66.050057934347322</v>
      </c>
      <c r="R138" s="16">
        <v>111</v>
      </c>
      <c r="S138" s="16">
        <v>70.514560320888776</v>
      </c>
      <c r="T138" s="16">
        <v>-0.19000557969111753</v>
      </c>
      <c r="U138" s="16">
        <v>-5.3524107874949794E-2</v>
      </c>
      <c r="AB138" s="16"/>
      <c r="AC138" s="16"/>
      <c r="AP138" s="16"/>
      <c r="AQ138" s="16"/>
      <c r="AR138" s="16"/>
      <c r="AS138" s="16"/>
      <c r="AZ138" s="144"/>
      <c r="BA138" s="22"/>
      <c r="BB138" s="147"/>
      <c r="BC138" s="145"/>
      <c r="BD138" s="145"/>
      <c r="BM138" s="146"/>
      <c r="BN138" s="146"/>
      <c r="BO138" s="146"/>
      <c r="BP138" s="145"/>
      <c r="BQ138" s="145"/>
      <c r="BS138" s="16"/>
      <c r="BT138" s="16"/>
      <c r="BU138" s="16"/>
      <c r="BV138" s="16"/>
    </row>
    <row r="139" spans="2:74">
      <c r="B139" s="96">
        <v>138</v>
      </c>
      <c r="C139" s="97">
        <v>680.30394431554396</v>
      </c>
      <c r="D139" s="98">
        <v>1</v>
      </c>
      <c r="E139" s="95">
        <v>141.27748870849601</v>
      </c>
      <c r="F139" s="99">
        <v>1.4285656738923631</v>
      </c>
      <c r="G139" s="95">
        <f t="shared" si="2"/>
        <v>36.29179337722784</v>
      </c>
      <c r="H139" s="95">
        <v>51.84521026270189</v>
      </c>
      <c r="I139" s="95">
        <v>66.050057934347322</v>
      </c>
      <c r="J139" s="95"/>
      <c r="K139" s="96">
        <v>139</v>
      </c>
      <c r="L139" s="97">
        <v>668.28885596555369</v>
      </c>
      <c r="M139" s="98">
        <v>1</v>
      </c>
      <c r="N139" s="99">
        <v>1.099040955344972</v>
      </c>
      <c r="O139" s="95">
        <v>66.050057934347322</v>
      </c>
      <c r="P139" s="95">
        <v>61.077564903938878</v>
      </c>
      <c r="R139" s="16">
        <v>112</v>
      </c>
      <c r="S139" s="16">
        <v>72.610790518896778</v>
      </c>
      <c r="T139" s="16">
        <v>-1.3019333584379353</v>
      </c>
      <c r="U139" s="16">
        <v>-0.36675144822752481</v>
      </c>
      <c r="AB139" s="16"/>
      <c r="AC139" s="16"/>
      <c r="AP139" s="16"/>
      <c r="AQ139" s="16"/>
      <c r="AR139" s="16"/>
      <c r="AS139" s="16"/>
      <c r="AZ139" s="144"/>
      <c r="BA139" s="22"/>
      <c r="BB139" s="147"/>
      <c r="BC139" s="145"/>
      <c r="BD139" s="145"/>
      <c r="BM139" s="146"/>
      <c r="BN139" s="146"/>
      <c r="BO139" s="146"/>
      <c r="BP139" s="145"/>
      <c r="BQ139" s="145"/>
      <c r="BS139" s="16"/>
      <c r="BT139" s="16"/>
      <c r="BU139" s="16"/>
      <c r="BV139" s="16"/>
    </row>
    <row r="140" spans="2:74">
      <c r="B140" s="96">
        <v>139</v>
      </c>
      <c r="C140" s="97">
        <v>668.28885596555369</v>
      </c>
      <c r="D140" s="98">
        <v>1</v>
      </c>
      <c r="E140" s="95">
        <v>129.03977966308599</v>
      </c>
      <c r="F140" s="99">
        <v>1.099040955344972</v>
      </c>
      <c r="G140" s="95">
        <f t="shared" si="2"/>
        <v>40.157629888298302</v>
      </c>
      <c r="H140" s="95">
        <v>44.13487991682517</v>
      </c>
      <c r="I140" s="95">
        <v>61.077564903938878</v>
      </c>
      <c r="J140" s="95"/>
      <c r="K140" s="96">
        <v>140</v>
      </c>
      <c r="L140" s="97">
        <v>698.23425224967752</v>
      </c>
      <c r="M140" s="98">
        <v>1</v>
      </c>
      <c r="N140" s="99">
        <v>1.0809342294830779</v>
      </c>
      <c r="O140" s="95">
        <v>61.077564903938878</v>
      </c>
      <c r="P140" s="95">
        <v>60.272700044010151</v>
      </c>
      <c r="R140" s="16">
        <v>113</v>
      </c>
      <c r="S140" s="16">
        <v>70.04844308916168</v>
      </c>
      <c r="T140" s="16">
        <v>0.33750200220532633</v>
      </c>
      <c r="U140" s="16">
        <v>9.507348996495768E-2</v>
      </c>
      <c r="AB140" s="16"/>
      <c r="AC140" s="16"/>
      <c r="AP140" s="16"/>
      <c r="AQ140" s="16"/>
      <c r="AR140" s="16"/>
      <c r="AS140" s="16"/>
      <c r="AZ140" s="144"/>
      <c r="BA140" s="22"/>
      <c r="BB140" s="147"/>
      <c r="BC140" s="145"/>
      <c r="BD140" s="145"/>
      <c r="BM140" s="146"/>
      <c r="BN140" s="146"/>
      <c r="BO140" s="146"/>
      <c r="BP140" s="145"/>
      <c r="BQ140" s="145"/>
      <c r="BS140" s="16"/>
      <c r="BT140" s="16"/>
      <c r="BU140" s="16"/>
      <c r="BV140" s="16"/>
    </row>
    <row r="141" spans="2:74">
      <c r="B141" s="96">
        <v>140</v>
      </c>
      <c r="C141" s="97">
        <v>698.23425224967752</v>
      </c>
      <c r="D141" s="98">
        <v>1</v>
      </c>
      <c r="E141" s="95">
        <v>125.1565132141115</v>
      </c>
      <c r="F141" s="99">
        <v>1.0809342294830779</v>
      </c>
      <c r="G141" s="95">
        <f t="shared" si="2"/>
        <v>37.049606854811259</v>
      </c>
      <c r="H141" s="95">
        <v>40.048188238256373</v>
      </c>
      <c r="I141" s="95">
        <v>60.272700044010151</v>
      </c>
      <c r="J141" s="95"/>
      <c r="K141" s="96">
        <v>141</v>
      </c>
      <c r="L141" s="97">
        <v>704.92624999999998</v>
      </c>
      <c r="M141" s="98">
        <v>1</v>
      </c>
      <c r="N141" s="99">
        <v>0.86952809460296265</v>
      </c>
      <c r="O141" s="95">
        <v>60.272700044010151</v>
      </c>
      <c r="P141" s="95">
        <v>58.032997498437133</v>
      </c>
      <c r="R141" s="16">
        <v>114</v>
      </c>
      <c r="S141" s="16">
        <v>71.608719293207244</v>
      </c>
      <c r="T141" s="16">
        <v>2.3291397096160864</v>
      </c>
      <c r="U141" s="16">
        <v>0.65611296929270413</v>
      </c>
      <c r="AB141" s="16"/>
      <c r="AC141" s="16"/>
      <c r="AP141" s="16"/>
      <c r="AQ141" s="16"/>
      <c r="AR141" s="16"/>
      <c r="AS141" s="16"/>
      <c r="AZ141" s="144"/>
      <c r="BA141" s="22"/>
      <c r="BB141" s="147"/>
      <c r="BC141" s="145"/>
      <c r="BD141" s="145"/>
      <c r="BM141" s="146"/>
      <c r="BN141" s="146"/>
      <c r="BO141" s="146"/>
      <c r="BP141" s="145"/>
      <c r="BQ141" s="145"/>
      <c r="BS141" s="16"/>
      <c r="BT141" s="16"/>
      <c r="BU141" s="16"/>
      <c r="BV141" s="16"/>
    </row>
    <row r="142" spans="2:74">
      <c r="B142" s="96">
        <v>141</v>
      </c>
      <c r="C142" s="97">
        <v>704.92624999999998</v>
      </c>
      <c r="D142" s="98">
        <v>1</v>
      </c>
      <c r="E142" s="95">
        <v>137.41946411132801</v>
      </c>
      <c r="F142" s="99">
        <v>0.86952809460296265</v>
      </c>
      <c r="G142" s="95">
        <f t="shared" si="2"/>
        <v>40.981776317753265</v>
      </c>
      <c r="H142" s="95">
        <v>35.634805875020817</v>
      </c>
      <c r="I142" s="95">
        <v>58.032997498437133</v>
      </c>
      <c r="J142" s="95"/>
      <c r="K142" s="96">
        <v>142</v>
      </c>
      <c r="L142" s="97">
        <v>689.02166666666665</v>
      </c>
      <c r="M142" s="98">
        <v>1</v>
      </c>
      <c r="N142" s="99">
        <v>1.3931929112242301</v>
      </c>
      <c r="O142" s="95">
        <v>58.032997498437133</v>
      </c>
      <c r="P142" s="95">
        <v>65.613034062777999</v>
      </c>
      <c r="R142" s="16">
        <v>115</v>
      </c>
      <c r="S142" s="16">
        <v>70.293318083864207</v>
      </c>
      <c r="T142" s="16">
        <v>3.8372776959104158</v>
      </c>
      <c r="U142" s="16">
        <v>1.0809517577111942</v>
      </c>
      <c r="AB142" s="16"/>
      <c r="AC142" s="16"/>
      <c r="AP142" s="16"/>
      <c r="AQ142" s="16"/>
      <c r="AR142" s="16"/>
      <c r="AS142" s="16"/>
      <c r="AZ142" s="144"/>
      <c r="BA142" s="22"/>
      <c r="BB142" s="147"/>
      <c r="BC142" s="145"/>
      <c r="BD142" s="145"/>
      <c r="BM142" s="146"/>
      <c r="BN142" s="146"/>
      <c r="BO142" s="146"/>
      <c r="BP142" s="145"/>
      <c r="BQ142" s="145"/>
      <c r="BS142" s="16"/>
      <c r="BT142" s="16"/>
      <c r="BU142" s="16"/>
      <c r="BV142" s="16"/>
    </row>
    <row r="143" spans="2:74">
      <c r="B143" s="96">
        <v>142</v>
      </c>
      <c r="C143" s="97">
        <v>689.02166666666665</v>
      </c>
      <c r="D143" s="98">
        <v>1</v>
      </c>
      <c r="E143" s="95">
        <v>126.12967300414999</v>
      </c>
      <c r="F143" s="99">
        <v>1.3931929112242301</v>
      </c>
      <c r="G143" s="95">
        <f t="shared" si="2"/>
        <v>35.097197822240993</v>
      </c>
      <c r="H143" s="95">
        <v>48.897167209780633</v>
      </c>
      <c r="I143" s="95">
        <v>65.613034062777999</v>
      </c>
      <c r="J143" s="95"/>
      <c r="K143" s="96">
        <v>143</v>
      </c>
      <c r="L143" s="97">
        <v>653.39458333333334</v>
      </c>
      <c r="M143" s="98">
        <v>1</v>
      </c>
      <c r="N143" s="99">
        <v>1.1964638502089029</v>
      </c>
      <c r="O143" s="95">
        <v>65.613034062777999</v>
      </c>
      <c r="P143" s="95">
        <v>61.321288927861836</v>
      </c>
      <c r="R143" s="16">
        <v>116</v>
      </c>
      <c r="S143" s="16">
        <v>71.765767187688567</v>
      </c>
      <c r="T143" s="16">
        <v>-3.6567871142357262</v>
      </c>
      <c r="U143" s="16">
        <v>-1.0301080015453319</v>
      </c>
      <c r="AB143" s="16"/>
      <c r="AC143" s="16"/>
      <c r="AP143" s="16"/>
      <c r="AQ143" s="16"/>
      <c r="AR143" s="16"/>
      <c r="AS143" s="16"/>
      <c r="AZ143" s="144"/>
      <c r="BA143" s="22"/>
      <c r="BB143" s="147"/>
      <c r="BC143" s="145"/>
      <c r="BD143" s="145"/>
      <c r="BM143" s="146"/>
      <c r="BN143" s="146"/>
      <c r="BO143" s="146"/>
      <c r="BP143" s="145"/>
      <c r="BQ143" s="145"/>
      <c r="BS143" s="16"/>
      <c r="BT143" s="16"/>
      <c r="BU143" s="16"/>
      <c r="BV143" s="16"/>
    </row>
    <row r="144" spans="2:74">
      <c r="B144" s="96">
        <v>143</v>
      </c>
      <c r="C144" s="97">
        <v>653.39458333333334</v>
      </c>
      <c r="D144" s="98">
        <v>1</v>
      </c>
      <c r="E144" s="95">
        <v>120.37379455566401</v>
      </c>
      <c r="F144" s="99">
        <v>1.1964638502089029</v>
      </c>
      <c r="G144" s="95">
        <f t="shared" si="2"/>
        <v>46.233080815702856</v>
      </c>
      <c r="H144" s="95">
        <v>55.316209879775201</v>
      </c>
      <c r="I144" s="95">
        <v>61.321288927861836</v>
      </c>
      <c r="J144" s="95"/>
      <c r="K144" s="96">
        <v>144</v>
      </c>
      <c r="L144" s="97">
        <v>661.83689059678659</v>
      </c>
      <c r="M144" s="98">
        <v>1</v>
      </c>
      <c r="N144" s="99">
        <v>1.2897245276284159</v>
      </c>
      <c r="O144" s="95">
        <v>61.321288927861836</v>
      </c>
      <c r="P144" s="95">
        <v>62.538488021570139</v>
      </c>
      <c r="R144" s="16">
        <v>117</v>
      </c>
      <c r="S144" s="16">
        <v>71.972136861130394</v>
      </c>
      <c r="T144" s="16">
        <v>3.2712846788628838</v>
      </c>
      <c r="U144" s="16">
        <v>0.92151290675656294</v>
      </c>
      <c r="AB144" s="16"/>
      <c r="AC144" s="16"/>
      <c r="AP144" s="16"/>
      <c r="AQ144" s="16"/>
      <c r="AR144" s="16"/>
      <c r="AS144" s="16"/>
      <c r="AZ144" s="144"/>
      <c r="BA144" s="22"/>
      <c r="BB144" s="147"/>
      <c r="BC144" s="145"/>
      <c r="BD144" s="145"/>
      <c r="BM144" s="146"/>
      <c r="BN144" s="146"/>
      <c r="BO144" s="146"/>
      <c r="BP144" s="145"/>
      <c r="BQ144" s="145"/>
      <c r="BS144" s="16"/>
      <c r="BT144" s="16"/>
      <c r="BU144" s="16"/>
      <c r="BV144" s="16"/>
    </row>
    <row r="145" spans="2:74">
      <c r="B145" s="96">
        <v>144</v>
      </c>
      <c r="C145" s="97">
        <v>661.83689059678659</v>
      </c>
      <c r="D145" s="98">
        <v>1</v>
      </c>
      <c r="E145" s="95">
        <v>133.83407592773449</v>
      </c>
      <c r="F145" s="99">
        <v>1.2897245276284159</v>
      </c>
      <c r="G145" s="95">
        <f t="shared" si="2"/>
        <v>42.895612845733901</v>
      </c>
      <c r="H145" s="95">
        <v>55.323524014795566</v>
      </c>
      <c r="I145" s="95">
        <v>62.538488021570139</v>
      </c>
      <c r="J145" s="95"/>
      <c r="K145" s="96">
        <v>145</v>
      </c>
      <c r="L145" s="97">
        <v>575.39210897134694</v>
      </c>
      <c r="M145" s="98">
        <v>1</v>
      </c>
      <c r="N145" s="99">
        <v>1.6617449047731421</v>
      </c>
      <c r="O145" s="95">
        <v>62.538488021570139</v>
      </c>
      <c r="P145" s="95">
        <v>69.171506265426956</v>
      </c>
      <c r="R145" s="16">
        <v>118</v>
      </c>
      <c r="S145" s="16">
        <v>68.748394242667217</v>
      </c>
      <c r="T145" s="16">
        <v>2.883264753106161</v>
      </c>
      <c r="U145" s="16">
        <v>0.81220864107344459</v>
      </c>
      <c r="AB145" s="16"/>
      <c r="AC145" s="16"/>
      <c r="AP145" s="16"/>
      <c r="AQ145" s="16"/>
      <c r="AR145" s="16"/>
      <c r="AS145" s="16"/>
      <c r="AZ145" s="144"/>
      <c r="BA145" s="22"/>
      <c r="BB145" s="147"/>
      <c r="BC145" s="145"/>
      <c r="BD145" s="145"/>
      <c r="BM145" s="146"/>
      <c r="BN145" s="146"/>
      <c r="BO145" s="146"/>
      <c r="BP145" s="145"/>
      <c r="BQ145" s="145"/>
      <c r="BS145" s="16"/>
      <c r="BT145" s="16"/>
      <c r="BU145" s="16"/>
      <c r="BV145" s="16"/>
    </row>
    <row r="146" spans="2:74">
      <c r="B146" s="96">
        <v>145</v>
      </c>
      <c r="C146" s="97">
        <v>575.39210897134694</v>
      </c>
      <c r="D146" s="98">
        <v>1</v>
      </c>
      <c r="E146" s="95">
        <v>109.08871841430664</v>
      </c>
      <c r="F146" s="99">
        <v>1.6617449047731421</v>
      </c>
      <c r="G146" s="95">
        <f t="shared" si="2"/>
        <v>33.668168676378826</v>
      </c>
      <c r="H146" s="95">
        <v>55.947907751015222</v>
      </c>
      <c r="I146" s="95">
        <v>69.171506265426956</v>
      </c>
      <c r="J146" s="95"/>
      <c r="K146" s="96">
        <v>146</v>
      </c>
      <c r="L146" s="97">
        <v>603.90921152388148</v>
      </c>
      <c r="M146" s="98">
        <v>1</v>
      </c>
      <c r="N146" s="99">
        <v>1.1247547435549641</v>
      </c>
      <c r="O146" s="95">
        <v>69.171506265426956</v>
      </c>
      <c r="P146" s="95">
        <v>66.621836193205979</v>
      </c>
      <c r="R146" s="16">
        <v>119</v>
      </c>
      <c r="S146" s="16">
        <v>70.372534681360236</v>
      </c>
      <c r="T146" s="16">
        <v>-5.0303768393090991</v>
      </c>
      <c r="U146" s="16">
        <v>-1.4170448732954555</v>
      </c>
      <c r="AB146" s="16"/>
      <c r="AC146" s="16"/>
      <c r="AP146" s="16"/>
      <c r="AQ146" s="16"/>
      <c r="AR146" s="16"/>
      <c r="AS146" s="16"/>
      <c r="AZ146" s="144"/>
      <c r="BA146" s="22"/>
      <c r="BB146" s="147"/>
      <c r="BC146" s="145"/>
      <c r="BD146" s="145"/>
      <c r="BM146" s="146"/>
      <c r="BN146" s="146"/>
      <c r="BO146" s="146"/>
      <c r="BP146" s="145"/>
      <c r="BQ146" s="145"/>
      <c r="BS146" s="16"/>
      <c r="BT146" s="16"/>
      <c r="BU146" s="16"/>
      <c r="BV146" s="16"/>
    </row>
    <row r="147" spans="2:74">
      <c r="B147" s="96">
        <v>146</v>
      </c>
      <c r="C147" s="97">
        <v>603.90921152388148</v>
      </c>
      <c r="D147" s="98">
        <v>1</v>
      </c>
      <c r="E147" s="95">
        <v>110.85870361328099</v>
      </c>
      <c r="F147" s="99">
        <v>1.1247547435549641</v>
      </c>
      <c r="G147" s="95">
        <f t="shared" si="2"/>
        <v>37.989391209283106</v>
      </c>
      <c r="H147" s="95">
        <v>42.728747967406427</v>
      </c>
      <c r="I147" s="95">
        <v>66.621836193205979</v>
      </c>
      <c r="J147" s="95"/>
      <c r="K147" s="96">
        <v>147</v>
      </c>
      <c r="L147" s="97">
        <v>654.45624999999995</v>
      </c>
      <c r="M147" s="98">
        <v>1</v>
      </c>
      <c r="N147" s="99">
        <v>1.0751617359564609</v>
      </c>
      <c r="O147" s="95">
        <v>66.621836193205979</v>
      </c>
      <c r="P147" s="95">
        <v>63.069528988683089</v>
      </c>
      <c r="R147" s="16">
        <v>120</v>
      </c>
      <c r="S147" s="16">
        <v>67.367119874621451</v>
      </c>
      <c r="T147" s="16">
        <v>7.916734166984071</v>
      </c>
      <c r="U147" s="16">
        <v>2.2301246850739993</v>
      </c>
      <c r="AB147" s="16"/>
      <c r="AC147" s="16"/>
      <c r="AP147" s="16"/>
      <c r="AQ147" s="16"/>
      <c r="AR147" s="16"/>
      <c r="AS147" s="16"/>
      <c r="AZ147" s="144"/>
      <c r="BA147" s="22"/>
      <c r="BB147" s="147"/>
      <c r="BC147" s="145"/>
      <c r="BD147" s="145"/>
      <c r="BM147" s="146"/>
      <c r="BN147" s="146"/>
      <c r="BO147" s="146"/>
      <c r="BP147" s="145"/>
      <c r="BQ147" s="145"/>
      <c r="BS147" s="16"/>
      <c r="BT147" s="16"/>
      <c r="BU147" s="16"/>
      <c r="BV147" s="16"/>
    </row>
    <row r="148" spans="2:74">
      <c r="B148" s="96">
        <v>147</v>
      </c>
      <c r="C148" s="97">
        <v>654.45624999999995</v>
      </c>
      <c r="D148" s="98">
        <v>1</v>
      </c>
      <c r="E148" s="95">
        <v>129.0676727294925</v>
      </c>
      <c r="F148" s="99">
        <v>1.0751617359564609</v>
      </c>
      <c r="G148" s="95">
        <f t="shared" si="2"/>
        <v>32.619870493108877</v>
      </c>
      <c r="H148" s="95">
        <v>35.071636586045877</v>
      </c>
      <c r="I148" s="95">
        <v>63.069528988683089</v>
      </c>
      <c r="J148" s="95"/>
      <c r="K148" s="96">
        <v>148</v>
      </c>
      <c r="L148" s="97">
        <v>661.15291666666667</v>
      </c>
      <c r="M148" s="98">
        <v>1</v>
      </c>
      <c r="N148" s="99">
        <v>1.0589248760228029</v>
      </c>
      <c r="O148" s="95">
        <v>63.069528988683089</v>
      </c>
      <c r="P148" s="95">
        <v>64.228574127251989</v>
      </c>
      <c r="R148" s="16">
        <v>121</v>
      </c>
      <c r="S148" s="16">
        <v>70.418499090594025</v>
      </c>
      <c r="T148" s="16">
        <v>-8.2242487466986987</v>
      </c>
      <c r="U148" s="16">
        <v>-2.3167507913416303</v>
      </c>
      <c r="AB148" s="16"/>
      <c r="AC148" s="16"/>
      <c r="AP148" s="16"/>
      <c r="AQ148" s="16"/>
      <c r="AR148" s="16"/>
      <c r="AS148" s="16"/>
      <c r="AZ148" s="144"/>
      <c r="BA148" s="22"/>
      <c r="BB148" s="147"/>
      <c r="BC148" s="145"/>
      <c r="BD148" s="145"/>
      <c r="BM148" s="146"/>
      <c r="BN148" s="146"/>
      <c r="BO148" s="146"/>
      <c r="BP148" s="145"/>
      <c r="BQ148" s="145"/>
      <c r="BS148" s="16"/>
      <c r="BT148" s="16"/>
      <c r="BU148" s="16"/>
      <c r="BV148" s="16"/>
    </row>
    <row r="149" spans="2:74">
      <c r="B149" s="96">
        <v>148</v>
      </c>
      <c r="C149" s="97">
        <v>661.15291666666667</v>
      </c>
      <c r="D149" s="98">
        <v>1</v>
      </c>
      <c r="E149" s="95">
        <v>128.89278030395502</v>
      </c>
      <c r="F149" s="99">
        <v>1.0589248760228029</v>
      </c>
      <c r="G149" s="95">
        <f t="shared" si="2"/>
        <v>40.277141678132871</v>
      </c>
      <c r="H149" s="95">
        <v>42.650467258069718</v>
      </c>
      <c r="I149" s="95">
        <v>64.228574127251989</v>
      </c>
      <c r="J149" s="95"/>
      <c r="K149" s="96">
        <v>149</v>
      </c>
      <c r="L149" s="97">
        <v>663.2048705958606</v>
      </c>
      <c r="M149" s="98">
        <v>1</v>
      </c>
      <c r="N149" s="99">
        <v>1.3418594669316679</v>
      </c>
      <c r="O149" s="95">
        <v>64.228574127251989</v>
      </c>
      <c r="P149" s="95">
        <v>67.297255616003369</v>
      </c>
      <c r="R149" s="16">
        <v>122</v>
      </c>
      <c r="S149" s="16">
        <v>67.702043675787934</v>
      </c>
      <c r="T149" s="16">
        <v>2.9903549605391788</v>
      </c>
      <c r="U149" s="16">
        <v>0.84237569103225984</v>
      </c>
      <c r="AB149" s="16"/>
      <c r="AC149" s="16"/>
      <c r="AP149" s="16"/>
      <c r="AQ149" s="16"/>
      <c r="AR149" s="16"/>
      <c r="AS149" s="16"/>
      <c r="AZ149" s="144"/>
      <c r="BA149" s="22"/>
      <c r="BB149" s="147"/>
      <c r="BC149" s="145"/>
      <c r="BD149" s="145"/>
      <c r="BM149" s="146"/>
      <c r="BN149" s="146"/>
      <c r="BO149" s="146"/>
      <c r="BP149" s="145"/>
      <c r="BQ149" s="145"/>
      <c r="BS149" s="16"/>
      <c r="BT149" s="16"/>
      <c r="BU149" s="16"/>
      <c r="BV149" s="16"/>
    </row>
    <row r="150" spans="2:74">
      <c r="B150" s="96">
        <v>149</v>
      </c>
      <c r="C150" s="97">
        <v>663.2048705958606</v>
      </c>
      <c r="D150" s="98">
        <v>1</v>
      </c>
      <c r="E150" s="95">
        <v>126.245391845703</v>
      </c>
      <c r="F150" s="99">
        <v>1.3418594669316679</v>
      </c>
      <c r="G150" s="95">
        <f t="shared" si="2"/>
        <v>31.625090514632728</v>
      </c>
      <c r="H150" s="95">
        <v>42.436427099630819</v>
      </c>
      <c r="I150" s="95">
        <v>67.297255616003369</v>
      </c>
      <c r="J150" s="95"/>
      <c r="K150" s="96">
        <v>150</v>
      </c>
      <c r="L150" s="97">
        <v>628.9834432440008</v>
      </c>
      <c r="M150" s="98">
        <v>1</v>
      </c>
      <c r="N150" s="99">
        <v>1.4376292217508611</v>
      </c>
      <c r="O150" s="95">
        <v>67.297255616003369</v>
      </c>
      <c r="P150" s="95">
        <v>68.879663669225266</v>
      </c>
      <c r="R150" s="16">
        <v>123</v>
      </c>
      <c r="S150" s="16">
        <v>70.422412168005721</v>
      </c>
      <c r="T150" s="16">
        <v>-0.58987483961939802</v>
      </c>
      <c r="U150" s="16">
        <v>-0.16616630206246166</v>
      </c>
      <c r="AB150" s="16"/>
      <c r="AC150" s="16"/>
      <c r="AP150" s="16"/>
      <c r="AQ150" s="16"/>
      <c r="AR150" s="16"/>
      <c r="AS150" s="16"/>
      <c r="AZ150" s="144"/>
      <c r="BA150" s="22"/>
      <c r="BB150" s="147"/>
      <c r="BC150" s="145"/>
      <c r="BD150" s="145"/>
      <c r="BM150" s="146"/>
      <c r="BN150" s="146"/>
      <c r="BO150" s="146"/>
      <c r="BP150" s="145"/>
      <c r="BQ150" s="145"/>
      <c r="BS150" s="16"/>
      <c r="BT150" s="16"/>
      <c r="BU150" s="16"/>
      <c r="BV150" s="16"/>
    </row>
    <row r="151" spans="2:74">
      <c r="B151" s="96">
        <v>150</v>
      </c>
      <c r="C151" s="97">
        <v>628.9834432440008</v>
      </c>
      <c r="D151" s="98">
        <v>1</v>
      </c>
      <c r="E151" s="95">
        <v>171.019123077393</v>
      </c>
      <c r="F151" s="99">
        <v>1.4376292217508611</v>
      </c>
      <c r="G151" s="95">
        <f t="shared" si="2"/>
        <v>31.580589407827247</v>
      </c>
      <c r="H151" s="95">
        <v>45.401178172808173</v>
      </c>
      <c r="I151" s="95">
        <v>68.879663669225266</v>
      </c>
      <c r="J151" s="95"/>
      <c r="K151" s="96">
        <v>151</v>
      </c>
      <c r="L151" s="97">
        <v>658.00874999999996</v>
      </c>
      <c r="M151" s="98">
        <v>1</v>
      </c>
      <c r="N151" s="99">
        <v>1.1586494007824939</v>
      </c>
      <c r="O151" s="95">
        <v>68.879663669225266</v>
      </c>
      <c r="P151" s="95">
        <v>67.959501024632431</v>
      </c>
      <c r="R151" s="16">
        <v>124</v>
      </c>
      <c r="S151" s="16">
        <v>70.212135771159097</v>
      </c>
      <c r="T151" s="16">
        <v>6.5540239424264541</v>
      </c>
      <c r="U151" s="16">
        <v>1.8462525420554086</v>
      </c>
      <c r="AB151" s="16"/>
      <c r="AC151" s="16"/>
      <c r="AP151" s="16"/>
      <c r="AQ151" s="16"/>
      <c r="AR151" s="16"/>
      <c r="AS151" s="16"/>
      <c r="AZ151" s="144"/>
      <c r="BA151" s="22"/>
      <c r="BB151" s="147"/>
      <c r="BC151" s="145"/>
      <c r="BD151" s="145"/>
      <c r="BM151" s="146"/>
      <c r="BN151" s="146"/>
      <c r="BO151" s="146"/>
      <c r="BP151" s="145"/>
      <c r="BQ151" s="145"/>
      <c r="BS151" s="16"/>
      <c r="BT151" s="16"/>
      <c r="BU151" s="16"/>
      <c r="BV151" s="16"/>
    </row>
    <row r="152" spans="2:74">
      <c r="B152" s="96">
        <v>151</v>
      </c>
      <c r="C152" s="97">
        <v>658.00874999999996</v>
      </c>
      <c r="D152" s="98">
        <v>1</v>
      </c>
      <c r="E152" s="95">
        <v>135.3812255859375</v>
      </c>
      <c r="F152" s="99">
        <v>1.1586494007824939</v>
      </c>
      <c r="G152" s="95">
        <f t="shared" si="2"/>
        <v>43.429220065999296</v>
      </c>
      <c r="H152" s="95">
        <v>50.319239805921143</v>
      </c>
      <c r="I152" s="95">
        <v>67.959501024632431</v>
      </c>
      <c r="J152" s="95"/>
      <c r="K152" s="96">
        <v>152</v>
      </c>
      <c r="L152" s="97">
        <v>606.45402416547233</v>
      </c>
      <c r="M152" s="98">
        <v>1</v>
      </c>
      <c r="N152" s="99">
        <v>1.293621652277025</v>
      </c>
      <c r="O152" s="95">
        <v>67.959501024632431</v>
      </c>
      <c r="P152" s="95">
        <v>64.162351335901661</v>
      </c>
      <c r="R152" s="16">
        <v>125</v>
      </c>
      <c r="S152" s="16">
        <v>69.256932888166077</v>
      </c>
      <c r="T152" s="16">
        <v>2.961336647231434</v>
      </c>
      <c r="U152" s="16">
        <v>0.8342013030255615</v>
      </c>
      <c r="AB152" s="16"/>
      <c r="AC152" s="16"/>
      <c r="AP152" s="16"/>
      <c r="AQ152" s="16"/>
      <c r="AR152" s="16"/>
      <c r="AS152" s="16"/>
      <c r="AZ152" s="144"/>
      <c r="BA152" s="22"/>
      <c r="BB152" s="147"/>
      <c r="BC152" s="145"/>
      <c r="BD152" s="145"/>
      <c r="BM152" s="146"/>
      <c r="BN152" s="146"/>
      <c r="BO152" s="146"/>
      <c r="BP152" s="145"/>
      <c r="BQ152" s="145"/>
      <c r="BS152" s="16"/>
      <c r="BT152" s="16"/>
      <c r="BU152" s="16"/>
      <c r="BV152" s="16"/>
    </row>
    <row r="153" spans="2:74">
      <c r="B153" s="96">
        <v>152</v>
      </c>
      <c r="C153" s="97">
        <v>606.45402416547233</v>
      </c>
      <c r="D153" s="98">
        <v>1</v>
      </c>
      <c r="E153" s="95">
        <v>101.38427352905251</v>
      </c>
      <c r="F153" s="99">
        <v>1.293621652277025</v>
      </c>
      <c r="G153" s="95">
        <f t="shared" si="2"/>
        <v>39.479078026588915</v>
      </c>
      <c r="H153" s="95">
        <v>51.070990147129542</v>
      </c>
      <c r="I153" s="95">
        <v>64.162351335901661</v>
      </c>
      <c r="J153" s="95"/>
      <c r="K153" s="96">
        <v>153</v>
      </c>
      <c r="L153" s="97">
        <v>561.68256366949595</v>
      </c>
      <c r="M153" s="98">
        <v>1</v>
      </c>
      <c r="N153" s="99">
        <v>0.90914911600207016</v>
      </c>
      <c r="O153" s="95">
        <v>64.162351335901661</v>
      </c>
      <c r="P153" s="95">
        <v>67.496937476463643</v>
      </c>
      <c r="R153" s="16">
        <v>126</v>
      </c>
      <c r="S153" s="16">
        <v>67.752714089679841</v>
      </c>
      <c r="T153" s="16">
        <v>2.4680262619270792</v>
      </c>
      <c r="U153" s="16">
        <v>0.69523697196861578</v>
      </c>
      <c r="AB153" s="16"/>
      <c r="AC153" s="16"/>
      <c r="AP153" s="16"/>
      <c r="AQ153" s="16"/>
      <c r="AR153" s="16"/>
      <c r="AS153" s="16"/>
      <c r="AZ153" s="144"/>
      <c r="BA153" s="22"/>
      <c r="BB153" s="147"/>
      <c r="BC153" s="145"/>
      <c r="BD153" s="145"/>
      <c r="BM153" s="146"/>
      <c r="BN153" s="146"/>
      <c r="BO153" s="146"/>
      <c r="BP153" s="145"/>
      <c r="BQ153" s="145"/>
      <c r="BS153" s="16"/>
      <c r="BT153" s="16"/>
      <c r="BU153" s="16"/>
      <c r="BV153" s="16"/>
    </row>
    <row r="154" spans="2:74">
      <c r="B154" s="96">
        <v>153</v>
      </c>
      <c r="C154" s="97">
        <v>561.68256366949595</v>
      </c>
      <c r="D154" s="98">
        <v>1</v>
      </c>
      <c r="E154" s="95">
        <v>101.9524765014647</v>
      </c>
      <c r="F154" s="99">
        <v>0.90914911600207016</v>
      </c>
      <c r="G154" s="95">
        <f t="shared" si="2"/>
        <v>40.982579463493984</v>
      </c>
      <c r="H154" s="95">
        <v>37.259275890720147</v>
      </c>
      <c r="I154" s="95">
        <v>67.496937476463643</v>
      </c>
      <c r="J154" s="95"/>
      <c r="K154" s="96">
        <v>154</v>
      </c>
      <c r="L154" s="97">
        <v>630.11958333333303</v>
      </c>
      <c r="M154" s="98">
        <v>1</v>
      </c>
      <c r="N154" s="99">
        <v>0.91470263218896608</v>
      </c>
      <c r="O154" s="95">
        <v>67.496937476463643</v>
      </c>
      <c r="P154" s="95">
        <v>65.472917233835361</v>
      </c>
      <c r="R154" s="16">
        <v>127</v>
      </c>
      <c r="S154" s="16">
        <v>69.89131387698859</v>
      </c>
      <c r="T154" s="16">
        <v>-1.8869491212971781</v>
      </c>
      <c r="U154" s="16">
        <v>-0.53154896023073661</v>
      </c>
      <c r="AB154" s="16"/>
      <c r="AC154" s="16"/>
      <c r="AP154" s="16"/>
      <c r="AQ154" s="16"/>
      <c r="AR154" s="16"/>
      <c r="AS154" s="16"/>
      <c r="AZ154" s="144"/>
      <c r="BA154" s="22"/>
      <c r="BB154" s="147"/>
      <c r="BC154" s="145"/>
      <c r="BD154" s="145"/>
      <c r="BM154" s="146"/>
      <c r="BN154" s="146"/>
      <c r="BO154" s="146"/>
      <c r="BP154" s="145"/>
      <c r="BQ154" s="145"/>
      <c r="BS154" s="16"/>
      <c r="BT154" s="16"/>
      <c r="BU154" s="16"/>
      <c r="BV154" s="16"/>
    </row>
    <row r="155" spans="2:74">
      <c r="B155" s="96">
        <v>154</v>
      </c>
      <c r="C155" s="97">
        <v>630.11958333333303</v>
      </c>
      <c r="D155" s="98">
        <v>1</v>
      </c>
      <c r="E155" s="95">
        <v>122.462902069092</v>
      </c>
      <c r="F155" s="99">
        <v>0.91470263218896608</v>
      </c>
      <c r="G155" s="95">
        <f t="shared" si="2"/>
        <v>42.78938903793987</v>
      </c>
      <c r="H155" s="95">
        <v>39.139566782761293</v>
      </c>
      <c r="I155" s="95">
        <v>65.472917233835361</v>
      </c>
      <c r="J155" s="95"/>
      <c r="K155" s="96">
        <v>155</v>
      </c>
      <c r="L155" s="97">
        <v>678.95624999999995</v>
      </c>
      <c r="M155" s="98">
        <v>1</v>
      </c>
      <c r="N155" s="99">
        <v>1.1351089300319961</v>
      </c>
      <c r="O155" s="95">
        <v>65.472917233835361</v>
      </c>
      <c r="P155" s="95">
        <v>66.946769959731597</v>
      </c>
      <c r="R155" s="16">
        <v>128</v>
      </c>
      <c r="S155" s="16">
        <v>67.246431478218597</v>
      </c>
      <c r="T155" s="16">
        <v>0.44727818665586483</v>
      </c>
      <c r="U155" s="16">
        <v>0.12599717309143635</v>
      </c>
      <c r="AB155" s="16"/>
      <c r="AC155" s="16"/>
      <c r="AP155" s="16"/>
      <c r="AQ155" s="16"/>
      <c r="AR155" s="16"/>
      <c r="AS155" s="16"/>
      <c r="AZ155" s="144"/>
      <c r="BA155" s="22"/>
      <c r="BB155" s="147"/>
      <c r="BC155" s="145"/>
      <c r="BD155" s="145"/>
      <c r="BM155" s="146"/>
      <c r="BN155" s="146"/>
      <c r="BO155" s="146"/>
      <c r="BP155" s="145"/>
      <c r="BQ155" s="145"/>
      <c r="BS155" s="16"/>
      <c r="BT155" s="16"/>
      <c r="BU155" s="16"/>
      <c r="BV155" s="16"/>
    </row>
    <row r="156" spans="2:74">
      <c r="B156" s="96">
        <v>155</v>
      </c>
      <c r="C156" s="97">
        <v>678.95624999999995</v>
      </c>
      <c r="D156" s="98">
        <v>1</v>
      </c>
      <c r="E156" s="95">
        <v>129.03644180297849</v>
      </c>
      <c r="F156" s="99">
        <v>1.1351089300319961</v>
      </c>
      <c r="G156" s="95">
        <f t="shared" si="2"/>
        <v>40.649395932367902</v>
      </c>
      <c r="H156" s="95">
        <v>46.141492323237102</v>
      </c>
      <c r="I156" s="95">
        <v>66.946769959731597</v>
      </c>
      <c r="J156" s="95"/>
      <c r="K156" s="96">
        <v>156</v>
      </c>
      <c r="L156" s="97">
        <v>665.50344827586298</v>
      </c>
      <c r="M156" s="98">
        <v>1</v>
      </c>
      <c r="N156" s="99">
        <v>1.015228373295384</v>
      </c>
      <c r="O156" s="95">
        <v>66.946769959731597</v>
      </c>
      <c r="P156" s="95">
        <v>68.660014000391371</v>
      </c>
      <c r="R156" s="16">
        <v>129</v>
      </c>
      <c r="S156" s="16">
        <v>65.781462161642622</v>
      </c>
      <c r="T156" s="16">
        <v>-7.2566459070732137</v>
      </c>
      <c r="U156" s="16">
        <v>-2.044179433950891</v>
      </c>
      <c r="AB156" s="16"/>
      <c r="AC156" s="16"/>
      <c r="AP156" s="16"/>
      <c r="AQ156" s="16"/>
      <c r="AR156" s="16"/>
      <c r="AS156" s="16"/>
      <c r="AZ156" s="144"/>
      <c r="BA156" s="22"/>
      <c r="BB156" s="147"/>
      <c r="BC156" s="145"/>
      <c r="BD156" s="145"/>
      <c r="BM156" s="146"/>
      <c r="BN156" s="146"/>
      <c r="BO156" s="146"/>
      <c r="BP156" s="145"/>
      <c r="BQ156" s="145"/>
      <c r="BS156" s="16"/>
      <c r="BT156" s="16"/>
      <c r="BU156" s="16"/>
      <c r="BV156" s="16"/>
    </row>
    <row r="157" spans="2:74">
      <c r="B157" s="96">
        <v>156</v>
      </c>
      <c r="C157" s="97">
        <v>665.50344827586298</v>
      </c>
      <c r="D157" s="98">
        <v>1</v>
      </c>
      <c r="E157" s="95">
        <v>119.99042892456049</v>
      </c>
      <c r="F157" s="99">
        <v>1.015228373295384</v>
      </c>
      <c r="G157" s="95">
        <f t="shared" si="2"/>
        <v>45.529125831695005</v>
      </c>
      <c r="H157" s="95">
        <v>46.222460355672567</v>
      </c>
      <c r="I157" s="95">
        <v>68.660014000391371</v>
      </c>
      <c r="J157" s="95"/>
      <c r="K157" s="96">
        <v>157</v>
      </c>
      <c r="L157" s="97">
        <v>661.06063869890795</v>
      </c>
      <c r="M157" s="98">
        <v>1</v>
      </c>
      <c r="N157" s="99">
        <v>1.221770679921294</v>
      </c>
      <c r="O157" s="95">
        <v>68.660014000391371</v>
      </c>
      <c r="P157" s="95">
        <v>65.801693897396078</v>
      </c>
      <c r="R157" s="16">
        <v>130</v>
      </c>
      <c r="S157" s="16">
        <v>63.819739998421404</v>
      </c>
      <c r="T157" s="16">
        <v>-1.8912766220262895</v>
      </c>
      <c r="U157" s="16">
        <v>-0.53276800661995538</v>
      </c>
      <c r="AB157" s="16"/>
      <c r="AC157" s="16"/>
      <c r="AP157" s="16"/>
      <c r="AQ157" s="16"/>
      <c r="AR157" s="16"/>
      <c r="AS157" s="16"/>
      <c r="AZ157" s="144"/>
      <c r="BA157" s="22"/>
      <c r="BB157" s="147"/>
      <c r="BC157" s="145"/>
      <c r="BD157" s="145"/>
      <c r="BM157" s="146"/>
      <c r="BN157" s="146"/>
      <c r="BO157" s="146"/>
      <c r="BP157" s="145"/>
      <c r="BQ157" s="145"/>
      <c r="BS157" s="16"/>
      <c r="BT157" s="16"/>
      <c r="BU157" s="16"/>
      <c r="BV157" s="16"/>
    </row>
    <row r="158" spans="2:74">
      <c r="B158" s="96">
        <v>157</v>
      </c>
      <c r="C158" s="97">
        <v>661.06063869890795</v>
      </c>
      <c r="D158" s="98">
        <v>1</v>
      </c>
      <c r="E158" s="95">
        <v>160.5294570922855</v>
      </c>
      <c r="F158" s="99">
        <v>1.221770679921294</v>
      </c>
      <c r="G158" s="95">
        <f t="shared" si="2"/>
        <v>42.020675041386149</v>
      </c>
      <c r="H158" s="95">
        <v>51.339628716066102</v>
      </c>
      <c r="I158" s="95">
        <v>65.801693897396078</v>
      </c>
      <c r="J158" s="95"/>
      <c r="K158" s="96">
        <v>158</v>
      </c>
      <c r="L158" s="97">
        <v>626.34981913433796</v>
      </c>
      <c r="M158" s="98">
        <v>1</v>
      </c>
      <c r="N158" s="99">
        <v>1.172805061942505</v>
      </c>
      <c r="O158" s="95">
        <v>65.801693897396078</v>
      </c>
      <c r="P158" s="95">
        <v>66.716928822789583</v>
      </c>
      <c r="R158" s="16">
        <v>131</v>
      </c>
      <c r="S158" s="16">
        <v>67.982129162547622</v>
      </c>
      <c r="T158" s="16">
        <v>0.36191398567058286</v>
      </c>
      <c r="U158" s="16">
        <v>0.10195028610199747</v>
      </c>
      <c r="AB158" s="16"/>
      <c r="AC158" s="16"/>
      <c r="AP158" s="16"/>
      <c r="AQ158" s="16"/>
      <c r="AR158" s="16"/>
      <c r="AS158" s="16"/>
      <c r="AZ158" s="144"/>
      <c r="BA158" s="22"/>
      <c r="BB158" s="147"/>
      <c r="BC158" s="145"/>
      <c r="BD158" s="145"/>
      <c r="BM158" s="146"/>
      <c r="BN158" s="146"/>
      <c r="BO158" s="146"/>
      <c r="BP158" s="145"/>
      <c r="BQ158" s="145"/>
      <c r="BS158" s="16"/>
      <c r="BT158" s="16"/>
      <c r="BU158" s="16"/>
      <c r="BV158" s="16"/>
    </row>
    <row r="159" spans="2:74">
      <c r="B159" s="96">
        <v>158</v>
      </c>
      <c r="C159" s="97">
        <v>626.34981913433796</v>
      </c>
      <c r="D159" s="98">
        <v>1</v>
      </c>
      <c r="E159" s="95">
        <v>121.47845458984401</v>
      </c>
      <c r="F159" s="99">
        <v>1.172805061942505</v>
      </c>
      <c r="G159" s="95">
        <f t="shared" si="2"/>
        <v>43.726694697768906</v>
      </c>
      <c r="H159" s="95">
        <v>51.282888883557867</v>
      </c>
      <c r="I159" s="95">
        <v>66.716928822789583</v>
      </c>
      <c r="J159" s="95"/>
      <c r="K159" s="96">
        <v>159</v>
      </c>
      <c r="L159" s="97">
        <v>663.81088033536719</v>
      </c>
      <c r="M159" s="98">
        <v>1</v>
      </c>
      <c r="N159" s="99">
        <v>1.164962539583851</v>
      </c>
      <c r="O159" s="95">
        <v>66.716928822789583</v>
      </c>
      <c r="P159" s="95">
        <v>66.952717578988768</v>
      </c>
      <c r="R159" s="16">
        <v>132</v>
      </c>
      <c r="S159" s="16">
        <v>68.066975283440229</v>
      </c>
      <c r="T159" s="16">
        <v>-2.2154297551978033</v>
      </c>
      <c r="U159" s="16">
        <v>-0.6240811527711374</v>
      </c>
      <c r="AB159" s="16"/>
      <c r="AC159" s="16"/>
      <c r="AP159" s="16"/>
      <c r="AQ159" s="16"/>
      <c r="AR159" s="16"/>
      <c r="AS159" s="16"/>
      <c r="AZ159" s="144"/>
      <c r="BA159" s="22"/>
      <c r="BB159" s="147"/>
      <c r="BC159" s="145"/>
      <c r="BD159" s="145"/>
      <c r="BM159" s="146"/>
      <c r="BN159" s="146"/>
      <c r="BO159" s="146"/>
      <c r="BP159" s="145"/>
      <c r="BQ159" s="145"/>
      <c r="BS159" s="16"/>
      <c r="BT159" s="16"/>
      <c r="BU159" s="16"/>
      <c r="BV159" s="16"/>
    </row>
    <row r="160" spans="2:74">
      <c r="B160" s="96">
        <v>159</v>
      </c>
      <c r="C160" s="97">
        <v>663.81088033536719</v>
      </c>
      <c r="D160" s="98">
        <v>1</v>
      </c>
      <c r="E160" s="95">
        <v>118.36663818359349</v>
      </c>
      <c r="F160" s="99">
        <v>1.164962539583851</v>
      </c>
      <c r="G160" s="95">
        <f t="shared" si="2"/>
        <v>39.114275439012424</v>
      </c>
      <c r="H160" s="95">
        <v>45.566665649414162</v>
      </c>
      <c r="I160" s="95">
        <v>66.952717578988768</v>
      </c>
      <c r="J160" s="95"/>
      <c r="K160" s="96">
        <v>160</v>
      </c>
      <c r="L160" s="97">
        <v>685.25183874871959</v>
      </c>
      <c r="M160" s="98">
        <v>1</v>
      </c>
      <c r="N160" s="99">
        <v>1.2590728358134391</v>
      </c>
      <c r="O160" s="95">
        <v>66.952717578988768</v>
      </c>
      <c r="P160" s="95">
        <v>64.887568876080721</v>
      </c>
      <c r="R160" s="16">
        <v>133</v>
      </c>
      <c r="S160" s="16">
        <v>65.20944200966224</v>
      </c>
      <c r="T160" s="16">
        <v>-1.9439012350649705</v>
      </c>
      <c r="U160" s="16">
        <v>-0.54759223162292003</v>
      </c>
      <c r="AB160" s="16"/>
      <c r="AC160" s="16"/>
      <c r="AP160" s="16"/>
      <c r="AQ160" s="16"/>
      <c r="AR160" s="16"/>
      <c r="AS160" s="16"/>
      <c r="AZ160" s="144"/>
      <c r="BA160" s="22"/>
      <c r="BB160" s="147"/>
      <c r="BC160" s="145"/>
      <c r="BD160" s="145"/>
      <c r="BM160" s="146"/>
      <c r="BN160" s="146"/>
      <c r="BO160" s="146"/>
      <c r="BP160" s="145"/>
      <c r="BQ160" s="145"/>
      <c r="BS160" s="16"/>
      <c r="BT160" s="16"/>
      <c r="BU160" s="16"/>
      <c r="BV160" s="16"/>
    </row>
    <row r="161" spans="2:74">
      <c r="B161" s="96">
        <v>160</v>
      </c>
      <c r="C161" s="97">
        <v>685.25183874871959</v>
      </c>
      <c r="D161" s="98">
        <v>1</v>
      </c>
      <c r="E161" s="95">
        <v>160.28733062744152</v>
      </c>
      <c r="F161" s="99">
        <v>1.2590728358134391</v>
      </c>
      <c r="G161" s="95">
        <f t="shared" si="2"/>
        <v>37.629441452277341</v>
      </c>
      <c r="H161" s="95">
        <v>47.37820755939461</v>
      </c>
      <c r="I161" s="95">
        <v>64.887568876080721</v>
      </c>
      <c r="J161" s="95"/>
      <c r="K161" s="96">
        <v>161</v>
      </c>
      <c r="L161" s="97">
        <v>598.88047752809075</v>
      </c>
      <c r="M161" s="98">
        <v>1</v>
      </c>
      <c r="N161" s="99">
        <v>1.0842315280287651</v>
      </c>
      <c r="O161" s="95">
        <v>64.887568876080721</v>
      </c>
      <c r="P161" s="95">
        <v>65.046484345328921</v>
      </c>
      <c r="R161" s="16">
        <v>134</v>
      </c>
      <c r="S161" s="16">
        <v>66.915701354252249</v>
      </c>
      <c r="T161" s="16">
        <v>-2.4682658784776379</v>
      </c>
      <c r="U161" s="16">
        <v>-0.69530447136585238</v>
      </c>
      <c r="AB161" s="16"/>
      <c r="AC161" s="16"/>
      <c r="AP161" s="16"/>
      <c r="AQ161" s="16"/>
      <c r="AR161" s="16"/>
      <c r="AS161" s="16"/>
      <c r="AZ161" s="144"/>
      <c r="BA161" s="22"/>
      <c r="BB161" s="147"/>
      <c r="BC161" s="145"/>
      <c r="BD161" s="145"/>
      <c r="BM161" s="146"/>
      <c r="BN161" s="146"/>
      <c r="BO161" s="146"/>
      <c r="BP161" s="145"/>
      <c r="BQ161" s="145"/>
      <c r="BS161" s="16"/>
      <c r="BT161" s="16"/>
      <c r="BU161" s="16"/>
      <c r="BV161" s="16"/>
    </row>
    <row r="162" spans="2:74">
      <c r="B162" s="96">
        <v>161</v>
      </c>
      <c r="C162" s="97">
        <v>598.88047752809075</v>
      </c>
      <c r="D162" s="98">
        <v>1</v>
      </c>
      <c r="E162" s="95">
        <v>133.63132476806649</v>
      </c>
      <c r="F162" s="99">
        <v>1.0842315280287651</v>
      </c>
      <c r="G162" s="95">
        <f t="shared" si="2"/>
        <v>47.442477180659552</v>
      </c>
      <c r="H162" s="95">
        <v>51.438629527056328</v>
      </c>
      <c r="I162" s="95">
        <v>65.046484345328921</v>
      </c>
      <c r="J162" s="95"/>
      <c r="K162" s="96">
        <v>162</v>
      </c>
      <c r="L162" s="97">
        <v>502.821666666667</v>
      </c>
      <c r="M162" s="98">
        <v>1</v>
      </c>
      <c r="N162" s="99">
        <v>0.91110017944513966</v>
      </c>
      <c r="O162" s="95">
        <v>65.046484345328921</v>
      </c>
      <c r="P162" s="95">
        <v>68.074413185859925</v>
      </c>
      <c r="R162" s="16">
        <v>135</v>
      </c>
      <c r="S162" s="16">
        <v>65.54726789842158</v>
      </c>
      <c r="T162" s="16">
        <v>-2.3183098583707391</v>
      </c>
      <c r="U162" s="16">
        <v>-0.65306222663942026</v>
      </c>
      <c r="AB162" s="16"/>
      <c r="AC162" s="16"/>
      <c r="AP162" s="16"/>
      <c r="AQ162" s="16"/>
      <c r="AR162" s="16"/>
      <c r="AS162" s="16"/>
      <c r="AZ162" s="144"/>
      <c r="BA162" s="22"/>
      <c r="BB162" s="147"/>
      <c r="BC162" s="145"/>
      <c r="BD162" s="145"/>
      <c r="BM162" s="146"/>
      <c r="BN162" s="146"/>
      <c r="BO162" s="146"/>
      <c r="BP162" s="145"/>
      <c r="BQ162" s="145"/>
      <c r="BS162" s="16"/>
      <c r="BT162" s="16"/>
      <c r="BU162" s="16"/>
      <c r="BV162" s="16"/>
    </row>
    <row r="163" spans="2:74">
      <c r="B163" s="96">
        <v>162</v>
      </c>
      <c r="C163" s="97">
        <v>502.821666666667</v>
      </c>
      <c r="D163" s="98">
        <v>1</v>
      </c>
      <c r="E163" s="95">
        <v>83.190185546875</v>
      </c>
      <c r="F163" s="99">
        <v>0.91110017944513966</v>
      </c>
      <c r="G163" s="95">
        <f t="shared" si="2"/>
        <v>61.773378367969144</v>
      </c>
      <c r="H163" s="95">
        <v>56.281736115989197</v>
      </c>
      <c r="I163" s="95">
        <v>68.074413185859925</v>
      </c>
      <c r="J163" s="95"/>
      <c r="K163" s="96">
        <v>163</v>
      </c>
      <c r="L163" s="97">
        <v>610.09083333333297</v>
      </c>
      <c r="M163" s="98">
        <v>1</v>
      </c>
      <c r="N163" s="99">
        <v>1.3765268502390959</v>
      </c>
      <c r="O163" s="95">
        <v>68.074413185859925</v>
      </c>
      <c r="P163" s="95">
        <v>69.897359107073598</v>
      </c>
      <c r="R163" s="16">
        <v>136</v>
      </c>
      <c r="S163" s="16">
        <v>67.018290983176513</v>
      </c>
      <c r="T163" s="16">
        <v>-3.1842342862379454</v>
      </c>
      <c r="U163" s="16">
        <v>-0.89699102369929529</v>
      </c>
      <c r="AB163" s="16"/>
      <c r="AC163" s="16"/>
      <c r="AP163" s="16"/>
      <c r="AQ163" s="16"/>
      <c r="AR163" s="16"/>
      <c r="AS163" s="16"/>
      <c r="AZ163" s="144"/>
      <c r="BA163" s="22"/>
      <c r="BB163" s="147"/>
      <c r="BC163" s="145"/>
      <c r="BD163" s="145"/>
      <c r="BM163" s="146"/>
      <c r="BN163" s="146"/>
      <c r="BO163" s="146"/>
      <c r="BP163" s="145"/>
      <c r="BQ163" s="145"/>
      <c r="BS163" s="16"/>
      <c r="BT163" s="16"/>
      <c r="BU163" s="16"/>
      <c r="BV163" s="16"/>
    </row>
    <row r="164" spans="2:74">
      <c r="B164" s="96">
        <v>163</v>
      </c>
      <c r="C164" s="97">
        <v>610.09083333333297</v>
      </c>
      <c r="D164" s="98">
        <v>1</v>
      </c>
      <c r="E164" s="95">
        <v>138.46876525878901</v>
      </c>
      <c r="F164" s="99">
        <v>1.3765268502390959</v>
      </c>
      <c r="G164" s="95">
        <f t="shared" si="2"/>
        <v>41.202645773993353</v>
      </c>
      <c r="H164" s="95">
        <v>56.716548208792268</v>
      </c>
      <c r="I164" s="95">
        <v>69.897359107073598</v>
      </c>
      <c r="J164" s="95"/>
      <c r="K164" s="96">
        <v>164</v>
      </c>
      <c r="L164" s="97">
        <v>616.13416666666706</v>
      </c>
      <c r="M164" s="98">
        <v>1</v>
      </c>
      <c r="N164" s="99">
        <v>0.79296757932793649</v>
      </c>
      <c r="O164" s="95">
        <v>69.897359107073598</v>
      </c>
      <c r="P164" s="95">
        <v>70.795790664883313</v>
      </c>
      <c r="R164" s="16">
        <v>137</v>
      </c>
      <c r="S164" s="16">
        <v>69.353112651321027</v>
      </c>
      <c r="T164" s="16">
        <v>-3.3030547169737048</v>
      </c>
      <c r="U164" s="16">
        <v>-0.93046244892158358</v>
      </c>
      <c r="AB164" s="16"/>
      <c r="AC164" s="16"/>
      <c r="AP164" s="16"/>
      <c r="AQ164" s="16"/>
      <c r="AR164" s="16"/>
      <c r="AS164" s="16"/>
      <c r="AZ164" s="144"/>
      <c r="BA164" s="22"/>
      <c r="BB164" s="147"/>
      <c r="BC164" s="145"/>
      <c r="BD164" s="145"/>
      <c r="BM164" s="146"/>
      <c r="BN164" s="146"/>
      <c r="BO164" s="146"/>
      <c r="BP164" s="145"/>
      <c r="BQ164" s="145"/>
      <c r="BS164" s="16"/>
      <c r="BT164" s="16"/>
      <c r="BU164" s="16"/>
      <c r="BV164" s="16"/>
    </row>
    <row r="165" spans="2:74">
      <c r="B165" s="96">
        <v>164</v>
      </c>
      <c r="C165" s="97">
        <v>616.13416666666706</v>
      </c>
      <c r="D165" s="98">
        <v>1</v>
      </c>
      <c r="E165" s="95">
        <v>114.356155395508</v>
      </c>
      <c r="F165" s="99">
        <v>0.79296757932793649</v>
      </c>
      <c r="G165" s="95">
        <f t="shared" si="2"/>
        <v>59.880331753387381</v>
      </c>
      <c r="H165" s="95">
        <v>47.483161719837362</v>
      </c>
      <c r="I165" s="95">
        <v>70.795790664883313</v>
      </c>
      <c r="J165" s="95"/>
      <c r="K165" s="96">
        <v>165</v>
      </c>
      <c r="L165" s="97">
        <v>687.980416666667</v>
      </c>
      <c r="M165" s="98">
        <v>1</v>
      </c>
      <c r="N165" s="99">
        <v>0.78169346849623633</v>
      </c>
      <c r="O165" s="95">
        <v>70.795790664883313</v>
      </c>
      <c r="P165" s="95">
        <v>70.169856577879102</v>
      </c>
      <c r="R165" s="16">
        <v>138</v>
      </c>
      <c r="S165" s="16">
        <v>67.391149608728966</v>
      </c>
      <c r="T165" s="16">
        <v>-6.3135847047900882</v>
      </c>
      <c r="U165" s="16">
        <v>-1.7785213958778043</v>
      </c>
      <c r="AB165" s="16"/>
      <c r="AC165" s="16"/>
      <c r="AP165" s="16"/>
      <c r="AQ165" s="16"/>
      <c r="AR165" s="16"/>
      <c r="AS165" s="16"/>
      <c r="AZ165" s="144"/>
      <c r="BA165" s="22"/>
      <c r="BB165" s="147"/>
      <c r="BC165" s="145"/>
      <c r="BD165" s="145"/>
      <c r="BM165" s="146"/>
      <c r="BN165" s="146"/>
      <c r="BO165" s="146"/>
      <c r="BP165" s="145"/>
      <c r="BQ165" s="145"/>
      <c r="BS165" s="16"/>
      <c r="BT165" s="16"/>
      <c r="BU165" s="16"/>
      <c r="BV165" s="16"/>
    </row>
    <row r="166" spans="2:74">
      <c r="B166" s="96">
        <v>165</v>
      </c>
      <c r="C166" s="97">
        <v>687.980416666667</v>
      </c>
      <c r="D166" s="98">
        <v>1</v>
      </c>
      <c r="E166" s="95">
        <v>123</v>
      </c>
      <c r="F166" s="99">
        <v>0.78169346849623633</v>
      </c>
      <c r="G166" s="95">
        <f t="shared" si="2"/>
        <v>50.393872463367707</v>
      </c>
      <c r="H166" s="95">
        <v>39.392560956846879</v>
      </c>
      <c r="I166" s="95">
        <v>70.169856577879102</v>
      </c>
      <c r="J166" s="95"/>
      <c r="K166" s="96">
        <v>166</v>
      </c>
      <c r="L166" s="97">
        <v>681.02944580767598</v>
      </c>
      <c r="M166" s="98">
        <v>1</v>
      </c>
      <c r="N166" s="99">
        <v>0.89331905939629463</v>
      </c>
      <c r="O166" s="95">
        <v>70.169856577879102</v>
      </c>
      <c r="P166" s="95">
        <v>71.010501322654008</v>
      </c>
      <c r="R166" s="16">
        <v>139</v>
      </c>
      <c r="S166" s="16">
        <v>64.855176004724171</v>
      </c>
      <c r="T166" s="16">
        <v>-4.5824759607140209</v>
      </c>
      <c r="U166" s="16">
        <v>-1.2908722894051283</v>
      </c>
      <c r="AB166" s="16"/>
      <c r="AC166" s="16"/>
      <c r="AP166" s="16"/>
      <c r="AQ166" s="16"/>
      <c r="AR166" s="16"/>
      <c r="AS166" s="16"/>
      <c r="AZ166" s="144"/>
      <c r="BA166" s="22"/>
      <c r="BB166" s="147"/>
      <c r="BC166" s="145"/>
      <c r="BD166" s="145"/>
      <c r="BM166" s="146"/>
      <c r="BN166" s="146"/>
      <c r="BO166" s="146"/>
      <c r="BP166" s="145"/>
      <c r="BQ166" s="145"/>
      <c r="BS166" s="16"/>
      <c r="BT166" s="16"/>
      <c r="BU166" s="16"/>
      <c r="BV166" s="16"/>
    </row>
    <row r="167" spans="2:74">
      <c r="B167" s="96">
        <v>166</v>
      </c>
      <c r="C167" s="97">
        <v>681.02944580767598</v>
      </c>
      <c r="D167" s="98">
        <v>1</v>
      </c>
      <c r="E167" s="95">
        <v>114.5</v>
      </c>
      <c r="F167" s="99">
        <v>0.89331905939629463</v>
      </c>
      <c r="G167" s="95">
        <f t="shared" si="2"/>
        <v>57.807189239458062</v>
      </c>
      <c r="H167" s="95">
        <v>51.640263917736277</v>
      </c>
      <c r="I167" s="95">
        <v>71.010501322654008</v>
      </c>
      <c r="J167" s="95"/>
      <c r="K167" s="96">
        <v>167</v>
      </c>
      <c r="L167" s="97">
        <v>678.65</v>
      </c>
      <c r="M167" s="98">
        <v>1</v>
      </c>
      <c r="N167" s="99">
        <v>0.91784048801026541</v>
      </c>
      <c r="O167" s="95">
        <v>71.010501322654008</v>
      </c>
      <c r="P167" s="95">
        <v>72.159216502573969</v>
      </c>
      <c r="R167" s="16">
        <v>140</v>
      </c>
      <c r="S167" s="16">
        <v>62.510907950120568</v>
      </c>
      <c r="T167" s="16">
        <v>-4.4779104516834352</v>
      </c>
      <c r="U167" s="16">
        <v>-1.2614164408218893</v>
      </c>
      <c r="AB167" s="16"/>
      <c r="AC167" s="16"/>
      <c r="AP167" s="16"/>
      <c r="AQ167" s="16"/>
      <c r="AR167" s="16"/>
      <c r="AS167" s="16"/>
      <c r="AZ167" s="144"/>
      <c r="BA167" s="22"/>
      <c r="BB167" s="147"/>
      <c r="BC167" s="145"/>
      <c r="BD167" s="145"/>
      <c r="BM167" s="146"/>
      <c r="BN167" s="146"/>
      <c r="BO167" s="146"/>
      <c r="BP167" s="145"/>
      <c r="BQ167" s="145"/>
      <c r="BS167" s="16"/>
      <c r="BT167" s="16"/>
      <c r="BU167" s="16"/>
      <c r="BV167" s="16"/>
    </row>
    <row r="168" spans="2:74">
      <c r="B168" s="96">
        <v>167</v>
      </c>
      <c r="C168" s="97">
        <v>678.65</v>
      </c>
      <c r="D168" s="98">
        <v>1</v>
      </c>
      <c r="E168" s="95">
        <v>152.7522811889645</v>
      </c>
      <c r="F168" s="99">
        <v>0.91784048801026541</v>
      </c>
      <c r="G168" s="95">
        <f t="shared" si="2"/>
        <v>59.111882052233412</v>
      </c>
      <c r="H168" s="95">
        <v>54.255278670027167</v>
      </c>
      <c r="I168" s="95">
        <v>72.159216502573969</v>
      </c>
      <c r="J168" s="95"/>
      <c r="K168" s="96">
        <v>168</v>
      </c>
      <c r="L168" s="97">
        <v>656.30772497758346</v>
      </c>
      <c r="M168" s="98">
        <v>1</v>
      </c>
      <c r="N168" s="99">
        <v>1.082829573932478</v>
      </c>
      <c r="O168" s="95">
        <v>72.159216502573969</v>
      </c>
      <c r="P168" s="95">
        <v>76.992015467709294</v>
      </c>
      <c r="R168" s="16">
        <v>141</v>
      </c>
      <c r="S168" s="16">
        <v>66.887800244646144</v>
      </c>
      <c r="T168" s="16">
        <v>-1.2747661818681451</v>
      </c>
      <c r="U168" s="16">
        <v>-0.35909852092011035</v>
      </c>
      <c r="AB168" s="16"/>
      <c r="AC168" s="16"/>
      <c r="AP168" s="16"/>
      <c r="AQ168" s="16"/>
      <c r="AR168" s="16"/>
      <c r="AS168" s="16"/>
      <c r="AZ168" s="144"/>
      <c r="BA168" s="22"/>
      <c r="BB168" s="147"/>
      <c r="BC168" s="145"/>
      <c r="BD168" s="145"/>
      <c r="BM168" s="146"/>
      <c r="BN168" s="146"/>
      <c r="BO168" s="146"/>
      <c r="BP168" s="145"/>
      <c r="BQ168" s="145"/>
      <c r="BS168" s="16"/>
      <c r="BT168" s="16"/>
      <c r="BU168" s="16"/>
      <c r="BV168" s="16"/>
    </row>
    <row r="169" spans="2:74">
      <c r="B169" s="96">
        <v>168</v>
      </c>
      <c r="C169" s="97">
        <v>656.30772497758346</v>
      </c>
      <c r="D169" s="98">
        <v>1</v>
      </c>
      <c r="E169" s="95">
        <v>159.2653732299805</v>
      </c>
      <c r="F169" s="99">
        <v>1.082829573932478</v>
      </c>
      <c r="G169" s="95">
        <f t="shared" si="2"/>
        <v>54.7383437383493</v>
      </c>
      <c r="H169" s="95">
        <v>59.272297427966301</v>
      </c>
      <c r="I169" s="95">
        <v>76.992015467709294</v>
      </c>
      <c r="J169" s="95"/>
      <c r="K169" s="96">
        <v>169</v>
      </c>
      <c r="L169" s="97">
        <v>637.32666666666705</v>
      </c>
      <c r="M169" s="98">
        <v>1</v>
      </c>
      <c r="N169" s="99">
        <v>0.77000513821635819</v>
      </c>
      <c r="O169" s="95">
        <v>76.992015467709294</v>
      </c>
      <c r="P169" s="95">
        <v>71.955953433802748</v>
      </c>
      <c r="R169" s="16">
        <v>142</v>
      </c>
      <c r="S169" s="16">
        <v>68.481980299233442</v>
      </c>
      <c r="T169" s="16">
        <v>-7.1606913713716054</v>
      </c>
      <c r="U169" s="16">
        <v>-2.0171492755295821</v>
      </c>
      <c r="AB169" s="16"/>
      <c r="AC169" s="16"/>
      <c r="AP169" s="16"/>
      <c r="AQ169" s="16"/>
      <c r="AR169" s="16"/>
      <c r="AS169" s="16"/>
      <c r="AZ169" s="144"/>
      <c r="BA169" s="22"/>
      <c r="BB169" s="147"/>
      <c r="BC169" s="145"/>
      <c r="BD169" s="145"/>
      <c r="BM169" s="146"/>
      <c r="BN169" s="146"/>
      <c r="BO169" s="146"/>
      <c r="BP169" s="145"/>
      <c r="BQ169" s="145"/>
      <c r="BS169" s="16"/>
      <c r="BT169" s="16"/>
      <c r="BU169" s="16"/>
      <c r="BV169" s="16"/>
    </row>
    <row r="170" spans="2:74">
      <c r="B170" s="96">
        <v>169</v>
      </c>
      <c r="C170" s="97">
        <v>637.32666666666705</v>
      </c>
      <c r="D170" s="98">
        <v>1</v>
      </c>
      <c r="E170" s="95">
        <v>111.8407020568846</v>
      </c>
      <c r="F170" s="99">
        <v>0.77000513821635819</v>
      </c>
      <c r="G170" s="95">
        <f t="shared" si="2"/>
        <v>57.645002951263166</v>
      </c>
      <c r="H170" s="95">
        <v>44.38694846496977</v>
      </c>
      <c r="I170" s="95">
        <v>71.955953433802748</v>
      </c>
      <c r="J170" s="95"/>
      <c r="K170" s="96">
        <v>170</v>
      </c>
      <c r="L170" s="97">
        <v>657.31458333333296</v>
      </c>
      <c r="M170" s="98">
        <v>1</v>
      </c>
      <c r="N170" s="99">
        <v>1.0008555377048449</v>
      </c>
      <c r="O170" s="95">
        <v>71.955953433802748</v>
      </c>
      <c r="P170" s="95">
        <v>72.686191509979125</v>
      </c>
      <c r="R170" s="16">
        <v>143</v>
      </c>
      <c r="S170" s="16">
        <v>67.693507846265732</v>
      </c>
      <c r="T170" s="16">
        <v>-5.1550198246955929</v>
      </c>
      <c r="U170" s="16">
        <v>-1.4521564979463097</v>
      </c>
      <c r="AB170" s="16"/>
      <c r="AC170" s="16"/>
      <c r="AP170" s="16"/>
      <c r="AQ170" s="16"/>
      <c r="AR170" s="16"/>
      <c r="AS170" s="16"/>
      <c r="AZ170" s="144"/>
      <c r="BA170" s="22"/>
      <c r="BB170" s="147"/>
      <c r="BC170" s="145"/>
      <c r="BD170" s="145"/>
      <c r="BM170" s="146"/>
      <c r="BN170" s="146"/>
      <c r="BO170" s="146"/>
      <c r="BP170" s="145"/>
      <c r="BQ170" s="145"/>
      <c r="BS170" s="16"/>
      <c r="BT170" s="16"/>
      <c r="BU170" s="16"/>
      <c r="BV170" s="16"/>
    </row>
    <row r="171" spans="2:74">
      <c r="B171" s="96">
        <v>170</v>
      </c>
      <c r="C171" s="97">
        <v>657.31458333333296</v>
      </c>
      <c r="D171" s="98">
        <v>1</v>
      </c>
      <c r="E171" s="95">
        <v>140.4569358825685</v>
      </c>
      <c r="F171" s="99">
        <v>1.0008555377048449</v>
      </c>
      <c r="G171" s="95">
        <f t="shared" si="2"/>
        <v>55.232592208494815</v>
      </c>
      <c r="H171" s="95">
        <v>55.279845773665507</v>
      </c>
      <c r="I171" s="95">
        <v>72.686191509979125</v>
      </c>
      <c r="J171" s="95"/>
      <c r="K171" s="96">
        <v>171</v>
      </c>
      <c r="L171" s="97">
        <v>581.79333333333295</v>
      </c>
      <c r="M171" s="98">
        <v>1</v>
      </c>
      <c r="N171" s="99">
        <v>1.0008829528608421</v>
      </c>
      <c r="O171" s="95">
        <v>72.686191509979125</v>
      </c>
      <c r="P171" s="95">
        <v>75.33497715286704</v>
      </c>
      <c r="R171" s="16">
        <v>144</v>
      </c>
      <c r="S171" s="16">
        <v>73.524939893090277</v>
      </c>
      <c r="T171" s="16">
        <v>-4.3534336276633212</v>
      </c>
      <c r="U171" s="16">
        <v>-1.2263516234222391</v>
      </c>
      <c r="AB171" s="16"/>
      <c r="AC171" s="16"/>
      <c r="AP171" s="16"/>
      <c r="AQ171" s="16"/>
      <c r="AR171" s="16"/>
      <c r="AS171" s="16"/>
      <c r="AZ171" s="144"/>
      <c r="BA171" s="22"/>
      <c r="BB171" s="147"/>
      <c r="BC171" s="145"/>
      <c r="BD171" s="145"/>
      <c r="BM171" s="146"/>
      <c r="BN171" s="146"/>
      <c r="BO171" s="146"/>
      <c r="BP171" s="145"/>
      <c r="BQ171" s="145"/>
      <c r="BS171" s="16"/>
      <c r="BT171" s="16"/>
      <c r="BU171" s="16"/>
      <c r="BV171" s="16"/>
    </row>
    <row r="172" spans="2:74">
      <c r="B172" s="96">
        <v>171</v>
      </c>
      <c r="C172" s="97">
        <v>581.79333333333295</v>
      </c>
      <c r="D172" s="98">
        <v>1</v>
      </c>
      <c r="E172" s="95">
        <v>118.95716857910151</v>
      </c>
      <c r="F172" s="99">
        <v>1.0008829528608421</v>
      </c>
      <c r="G172" s="95">
        <f t="shared" si="2"/>
        <v>46.258229943459675</v>
      </c>
      <c r="H172" s="95">
        <v>46.299073779925742</v>
      </c>
      <c r="I172" s="95">
        <v>75.33497715286704</v>
      </c>
      <c r="J172" s="95"/>
      <c r="K172" s="96">
        <v>172</v>
      </c>
      <c r="L172" s="97">
        <v>688.06208333333302</v>
      </c>
      <c r="M172" s="98">
        <v>1</v>
      </c>
      <c r="N172" s="99">
        <v>0.84334359351435217</v>
      </c>
      <c r="O172" s="95">
        <v>75.33497715286704</v>
      </c>
      <c r="P172" s="95">
        <v>68.757091267557684</v>
      </c>
      <c r="R172" s="16">
        <v>145</v>
      </c>
      <c r="S172" s="16">
        <v>70.19527596919022</v>
      </c>
      <c r="T172" s="16">
        <v>-3.5734397759842409</v>
      </c>
      <c r="U172" s="16">
        <v>-1.0066292598635633</v>
      </c>
      <c r="AB172" s="16"/>
      <c r="AC172" s="16"/>
      <c r="AP172" s="16"/>
      <c r="AQ172" s="16"/>
      <c r="AR172" s="16"/>
      <c r="AS172" s="16"/>
      <c r="AZ172" s="144"/>
      <c r="BA172" s="22"/>
      <c r="BB172" s="147"/>
      <c r="BC172" s="145"/>
      <c r="BD172" s="145"/>
      <c r="BM172" s="146"/>
      <c r="BN172" s="146"/>
      <c r="BO172" s="146"/>
      <c r="BP172" s="145"/>
      <c r="BQ172" s="145"/>
      <c r="BS172" s="16"/>
      <c r="BT172" s="16"/>
      <c r="BU172" s="16"/>
      <c r="BV172" s="16"/>
    </row>
    <row r="173" spans="2:74">
      <c r="B173" s="96">
        <v>172</v>
      </c>
      <c r="C173" s="97">
        <v>688.06208333333302</v>
      </c>
      <c r="D173" s="98">
        <v>1</v>
      </c>
      <c r="E173" s="95">
        <v>105.24128341674799</v>
      </c>
      <c r="F173" s="99">
        <v>0.84334359351435217</v>
      </c>
      <c r="G173" s="95">
        <f t="shared" si="2"/>
        <v>53.302654118608146</v>
      </c>
      <c r="H173" s="95">
        <v>44.952451868239578</v>
      </c>
      <c r="I173" s="95">
        <v>68.757091267557684</v>
      </c>
      <c r="J173" s="95"/>
      <c r="K173" s="96">
        <v>173</v>
      </c>
      <c r="L173" s="97">
        <v>635.76914424969505</v>
      </c>
      <c r="M173" s="98">
        <v>1</v>
      </c>
      <c r="N173" s="99">
        <v>1.002931977568758</v>
      </c>
      <c r="O173" s="95">
        <v>68.757091267557684</v>
      </c>
      <c r="P173" s="95">
        <v>72.22216027196329</v>
      </c>
      <c r="R173" s="16">
        <v>146</v>
      </c>
      <c r="S173" s="16">
        <v>67.694040363219031</v>
      </c>
      <c r="T173" s="16">
        <v>-4.6245113745359419</v>
      </c>
      <c r="U173" s="16">
        <v>-1.3027135628436779</v>
      </c>
      <c r="AB173" s="16"/>
      <c r="AC173" s="16"/>
      <c r="AP173" s="16"/>
      <c r="AQ173" s="16"/>
      <c r="AR173" s="16"/>
      <c r="AS173" s="16"/>
      <c r="AZ173" s="144"/>
      <c r="BA173" s="22"/>
      <c r="BB173" s="147"/>
      <c r="BC173" s="145"/>
      <c r="BD173" s="145"/>
      <c r="BM173" s="146"/>
      <c r="BN173" s="146"/>
      <c r="BO173" s="146"/>
      <c r="BP173" s="145"/>
      <c r="BQ173" s="145"/>
      <c r="BS173" s="16"/>
      <c r="BT173" s="16"/>
      <c r="BU173" s="16"/>
      <c r="BV173" s="16"/>
    </row>
    <row r="174" spans="2:74">
      <c r="B174" s="96">
        <v>173</v>
      </c>
      <c r="C174" s="97">
        <v>635.76914424969505</v>
      </c>
      <c r="D174" s="98">
        <v>1</v>
      </c>
      <c r="E174" s="95">
        <v>116.28018188476599</v>
      </c>
      <c r="F174" s="99">
        <v>1.002931977568758</v>
      </c>
      <c r="G174" s="95">
        <f t="shared" si="2"/>
        <v>44.441923504702309</v>
      </c>
      <c r="H174" s="95">
        <v>44.572226227530557</v>
      </c>
      <c r="I174" s="95">
        <v>72.22216027196329</v>
      </c>
      <c r="J174" s="95"/>
      <c r="K174" s="96">
        <v>174</v>
      </c>
      <c r="L174" s="97">
        <v>595.10846362700011</v>
      </c>
      <c r="M174" s="98">
        <v>1</v>
      </c>
      <c r="N174" s="99">
        <v>1.137763978283771</v>
      </c>
      <c r="O174" s="95">
        <v>72.22216027196329</v>
      </c>
      <c r="P174" s="95">
        <v>73.835577913892351</v>
      </c>
      <c r="R174" s="16">
        <v>147</v>
      </c>
      <c r="S174" s="16">
        <v>66.201318352230658</v>
      </c>
      <c r="T174" s="16">
        <v>-1.9727442249786691</v>
      </c>
      <c r="U174" s="16">
        <v>-0.555717231457591</v>
      </c>
      <c r="AB174" s="16"/>
      <c r="AC174" s="16"/>
      <c r="AP174" s="16"/>
      <c r="AQ174" s="16"/>
      <c r="AR174" s="16"/>
      <c r="AS174" s="16"/>
      <c r="AZ174" s="144"/>
      <c r="BA174" s="22"/>
      <c r="BB174" s="147"/>
      <c r="BC174" s="145"/>
      <c r="BD174" s="145"/>
      <c r="BM174" s="146"/>
      <c r="BN174" s="146"/>
      <c r="BO174" s="146"/>
      <c r="BP174" s="145"/>
      <c r="BQ174" s="145"/>
      <c r="BS174" s="16"/>
      <c r="BT174" s="16"/>
      <c r="BU174" s="16"/>
      <c r="BV174" s="16"/>
    </row>
    <row r="175" spans="2:74">
      <c r="B175" s="96">
        <v>174</v>
      </c>
      <c r="C175" s="97">
        <v>595.10846362700011</v>
      </c>
      <c r="D175" s="98">
        <v>1</v>
      </c>
      <c r="E175" s="95">
        <v>113</v>
      </c>
      <c r="F175" s="99">
        <v>1.137763978283771</v>
      </c>
      <c r="G175" s="95">
        <f t="shared" si="2"/>
        <v>50.141925577997959</v>
      </c>
      <c r="H175" s="95">
        <v>57.049676724431727</v>
      </c>
      <c r="I175" s="95">
        <v>73.835577913892351</v>
      </c>
      <c r="J175" s="95"/>
      <c r="K175" s="96">
        <v>175</v>
      </c>
      <c r="L175" s="97">
        <v>560.92750000000001</v>
      </c>
      <c r="M175" s="98">
        <v>1</v>
      </c>
      <c r="N175" s="99">
        <v>0.8682270593130812</v>
      </c>
      <c r="O175" s="95">
        <v>73.835577913892351</v>
      </c>
      <c r="P175" s="95">
        <v>69.478534047044761</v>
      </c>
      <c r="R175" s="16">
        <v>148</v>
      </c>
      <c r="S175" s="16">
        <v>69.10476673277833</v>
      </c>
      <c r="T175" s="16">
        <v>-1.8075111167749611</v>
      </c>
      <c r="U175" s="16">
        <v>-0.50917146831534177</v>
      </c>
      <c r="AB175" s="16"/>
      <c r="AC175" s="16"/>
      <c r="AP175" s="16"/>
      <c r="AQ175" s="16"/>
      <c r="AR175" s="16"/>
      <c r="AS175" s="16"/>
      <c r="AZ175" s="144"/>
      <c r="BA175" s="22"/>
      <c r="BB175" s="147"/>
      <c r="BC175" s="145"/>
      <c r="BD175" s="145"/>
      <c r="BM175" s="146"/>
      <c r="BN175" s="146"/>
      <c r="BO175" s="146"/>
      <c r="BP175" s="145"/>
      <c r="BQ175" s="145"/>
      <c r="BS175" s="16"/>
      <c r="BT175" s="16"/>
      <c r="BU175" s="16"/>
      <c r="BV175" s="16"/>
    </row>
    <row r="176" spans="2:74">
      <c r="B176" s="96">
        <v>175</v>
      </c>
      <c r="C176" s="97">
        <v>560.92750000000001</v>
      </c>
      <c r="D176" s="98">
        <v>1</v>
      </c>
      <c r="E176" s="95">
        <v>108.463764190674</v>
      </c>
      <c r="F176" s="99">
        <v>0.8682270593130812</v>
      </c>
      <c r="G176" s="95">
        <f t="shared" si="2"/>
        <v>44.04223282403396</v>
      </c>
      <c r="H176" s="95">
        <v>38.238658290393062</v>
      </c>
      <c r="I176" s="95">
        <v>69.478534047044761</v>
      </c>
      <c r="J176" s="95"/>
      <c r="K176" s="96">
        <v>176</v>
      </c>
      <c r="L176" s="97">
        <v>613.70458333333329</v>
      </c>
      <c r="M176" s="98">
        <v>1</v>
      </c>
      <c r="N176" s="99">
        <v>0.93890221070406432</v>
      </c>
      <c r="O176" s="95">
        <v>69.478534047044761</v>
      </c>
      <c r="P176" s="95">
        <v>66.342433518302599</v>
      </c>
      <c r="R176" s="16">
        <v>149</v>
      </c>
      <c r="S176" s="16">
        <v>71.81041707222154</v>
      </c>
      <c r="T176" s="16">
        <v>-2.9307534029962738</v>
      </c>
      <c r="U176" s="16">
        <v>-0.82558607779759852</v>
      </c>
      <c r="AB176" s="16"/>
      <c r="AC176" s="16"/>
      <c r="AP176" s="16"/>
      <c r="AQ176" s="16"/>
      <c r="AR176" s="16"/>
      <c r="AS176" s="16"/>
      <c r="AZ176" s="144"/>
      <c r="BA176" s="22"/>
      <c r="BB176" s="147"/>
      <c r="BC176" s="145"/>
      <c r="BD176" s="145"/>
      <c r="BM176" s="146"/>
      <c r="BN176" s="146"/>
      <c r="BO176" s="146"/>
      <c r="BP176" s="145"/>
      <c r="BQ176" s="145"/>
      <c r="BS176" s="16"/>
      <c r="BT176" s="16"/>
      <c r="BU176" s="16"/>
      <c r="BV176" s="16"/>
    </row>
    <row r="177" spans="2:74">
      <c r="B177" s="96">
        <v>176</v>
      </c>
      <c r="C177" s="97">
        <v>613.70458333333329</v>
      </c>
      <c r="D177" s="98">
        <v>1</v>
      </c>
      <c r="E177" s="95">
        <v>134.29217529296901</v>
      </c>
      <c r="F177" s="99">
        <v>0.93890221070406432</v>
      </c>
      <c r="G177" s="95">
        <f t="shared" si="2"/>
        <v>49.393639879047143</v>
      </c>
      <c r="H177" s="95">
        <v>46.375797677157792</v>
      </c>
      <c r="I177" s="95">
        <v>66.342433518302599</v>
      </c>
      <c r="J177" s="95"/>
      <c r="K177" s="96">
        <v>177</v>
      </c>
      <c r="L177" s="97">
        <v>648.1979258298993</v>
      </c>
      <c r="M177" s="98">
        <v>1</v>
      </c>
      <c r="N177" s="99">
        <v>1.385156229861864</v>
      </c>
      <c r="O177" s="95">
        <v>66.342433518302599</v>
      </c>
      <c r="P177" s="95">
        <v>76.15470033184657</v>
      </c>
      <c r="R177" s="16">
        <v>150</v>
      </c>
      <c r="S177" s="16">
        <v>69.120742682980591</v>
      </c>
      <c r="T177" s="16">
        <v>-1.1612416583481604</v>
      </c>
      <c r="U177" s="16">
        <v>-0.32711893982983992</v>
      </c>
      <c r="AB177" s="16"/>
      <c r="AC177" s="16"/>
      <c r="AP177" s="16"/>
      <c r="AQ177" s="16"/>
      <c r="AR177" s="16"/>
      <c r="AS177" s="16"/>
      <c r="AZ177" s="144"/>
      <c r="BA177" s="22"/>
      <c r="BB177" s="147"/>
      <c r="BC177" s="145"/>
      <c r="BD177" s="145"/>
      <c r="BM177" s="146"/>
      <c r="BN177" s="146"/>
      <c r="BO177" s="146"/>
      <c r="BP177" s="145"/>
      <c r="BQ177" s="145"/>
      <c r="BS177" s="16"/>
      <c r="BT177" s="16"/>
      <c r="BU177" s="16"/>
      <c r="BV177" s="16"/>
    </row>
    <row r="178" spans="2:74">
      <c r="B178" s="96">
        <v>177</v>
      </c>
      <c r="C178" s="97">
        <v>648.1979258298993</v>
      </c>
      <c r="D178" s="98">
        <v>1</v>
      </c>
      <c r="E178" s="95">
        <v>124.0721435546875</v>
      </c>
      <c r="F178" s="99">
        <v>1.385156229861864</v>
      </c>
      <c r="G178" s="95">
        <f t="shared" si="2"/>
        <v>44.92023120048907</v>
      </c>
      <c r="H178" s="95">
        <v>62.221538094192717</v>
      </c>
      <c r="I178" s="95">
        <v>76.15470033184657</v>
      </c>
      <c r="J178" s="95"/>
      <c r="K178" s="96">
        <v>178</v>
      </c>
      <c r="L178" s="97">
        <v>605.85625000000005</v>
      </c>
      <c r="M178" s="98">
        <v>1</v>
      </c>
      <c r="N178" s="99">
        <v>0.87268422465626194</v>
      </c>
      <c r="O178" s="95">
        <v>76.15470033184657</v>
      </c>
      <c r="P178" s="95">
        <v>72.080884507946053</v>
      </c>
      <c r="R178" s="16">
        <v>151</v>
      </c>
      <c r="S178" s="16">
        <v>71.260934586259864</v>
      </c>
      <c r="T178" s="16">
        <v>-7.0985832503582031</v>
      </c>
      <c r="U178" s="16">
        <v>-1.9996535694853916</v>
      </c>
      <c r="AB178" s="16"/>
      <c r="AC178" s="16"/>
      <c r="AP178" s="16"/>
      <c r="AQ178" s="16"/>
      <c r="AR178" s="16"/>
      <c r="AS178" s="16"/>
      <c r="AZ178" s="144"/>
      <c r="BA178" s="22"/>
      <c r="BB178" s="147"/>
      <c r="BC178" s="145"/>
      <c r="BD178" s="145"/>
      <c r="BM178" s="146"/>
      <c r="BN178" s="146"/>
      <c r="BO178" s="146"/>
      <c r="BP178" s="145"/>
      <c r="BQ178" s="145"/>
      <c r="BS178" s="16"/>
      <c r="BT178" s="16"/>
      <c r="BU178" s="16"/>
      <c r="BV178" s="16"/>
    </row>
    <row r="179" spans="2:74">
      <c r="B179" s="96">
        <v>178</v>
      </c>
      <c r="C179" s="97">
        <v>605.85625000000005</v>
      </c>
      <c r="D179" s="98">
        <v>1</v>
      </c>
      <c r="E179" s="95">
        <v>123.8913383483885</v>
      </c>
      <c r="F179" s="99">
        <v>0.87268422465626194</v>
      </c>
      <c r="G179" s="95">
        <f t="shared" si="2"/>
        <v>56.3865416139068</v>
      </c>
      <c r="H179" s="95">
        <v>49.207645349380307</v>
      </c>
      <c r="I179" s="95">
        <v>72.080884507946053</v>
      </c>
      <c r="J179" s="95"/>
      <c r="K179" s="96">
        <v>179</v>
      </c>
      <c r="L179" s="97">
        <v>569.82916666666699</v>
      </c>
      <c r="M179" s="98">
        <v>1</v>
      </c>
      <c r="N179" s="95">
        <v>0.90752892594126378</v>
      </c>
      <c r="O179" s="95">
        <v>72.080884507946053</v>
      </c>
      <c r="P179" s="95">
        <v>68.929888090836727</v>
      </c>
      <c r="R179" s="16">
        <v>152</v>
      </c>
      <c r="S179" s="16">
        <v>67.569955945606409</v>
      </c>
      <c r="T179" s="16">
        <v>-7.3018469142766662E-2</v>
      </c>
      <c r="U179" s="16">
        <v>-2.0569124473157986E-2</v>
      </c>
      <c r="AB179" s="16"/>
      <c r="AC179" s="16"/>
      <c r="AP179" s="16"/>
      <c r="AQ179" s="16"/>
      <c r="AR179" s="16"/>
      <c r="AS179" s="16"/>
      <c r="AZ179" s="144"/>
      <c r="BA179" s="22"/>
      <c r="BB179" s="145"/>
      <c r="BC179" s="145"/>
      <c r="BD179" s="145"/>
      <c r="BM179" s="146"/>
      <c r="BN179" s="146"/>
      <c r="BO179" s="146"/>
      <c r="BP179" s="145"/>
      <c r="BQ179" s="145"/>
      <c r="BS179" s="16"/>
      <c r="BT179" s="16"/>
      <c r="BU179" s="16"/>
      <c r="BV179" s="16"/>
    </row>
    <row r="180" spans="2:74">
      <c r="B180" s="96">
        <v>179</v>
      </c>
      <c r="C180" s="97">
        <v>569.82916666666699</v>
      </c>
      <c r="D180" s="98">
        <v>1</v>
      </c>
      <c r="E180" s="99">
        <v>112.869819641113</v>
      </c>
      <c r="F180" s="95">
        <v>0.90752892594126378</v>
      </c>
      <c r="G180" s="95">
        <f t="shared" si="2"/>
        <v>66.168662822230601</v>
      </c>
      <c r="H180" s="95">
        <v>60.049975502028573</v>
      </c>
      <c r="I180" s="95">
        <v>68.929888090836727</v>
      </c>
      <c r="J180" s="95"/>
      <c r="K180" s="96">
        <v>180</v>
      </c>
      <c r="L180" s="97">
        <v>559.06958333333296</v>
      </c>
      <c r="M180" s="98">
        <v>1</v>
      </c>
      <c r="N180" s="95">
        <v>0.63677530566640994</v>
      </c>
      <c r="O180" s="95">
        <v>68.929888090836727</v>
      </c>
      <c r="P180" s="95">
        <v>64.052614497132382</v>
      </c>
      <c r="R180" s="16">
        <v>153</v>
      </c>
      <c r="S180" s="16">
        <v>67.109414735593234</v>
      </c>
      <c r="T180" s="16">
        <v>-1.6364975017578729</v>
      </c>
      <c r="U180" s="16">
        <v>-0.4609973505176439</v>
      </c>
      <c r="AB180" s="16"/>
      <c r="AC180" s="16"/>
      <c r="AP180" s="16"/>
      <c r="AQ180" s="16"/>
      <c r="AR180" s="16"/>
      <c r="AS180" s="16"/>
      <c r="AZ180" s="144"/>
      <c r="BA180" s="22"/>
      <c r="BB180" s="145"/>
      <c r="BC180" s="145"/>
      <c r="BD180" s="145"/>
      <c r="BM180" s="146"/>
      <c r="BN180" s="146"/>
      <c r="BO180" s="146"/>
      <c r="BP180" s="145"/>
      <c r="BQ180" s="145"/>
      <c r="BS180" s="16"/>
      <c r="BT180" s="16"/>
      <c r="BU180" s="16"/>
      <c r="BV180" s="16"/>
    </row>
    <row r="181" spans="2:74">
      <c r="B181" s="96">
        <v>180</v>
      </c>
      <c r="C181" s="97">
        <v>559.06958333333296</v>
      </c>
      <c r="D181" s="98">
        <v>1</v>
      </c>
      <c r="E181" s="99">
        <v>130</v>
      </c>
      <c r="F181" s="95">
        <v>0.63677530566640994</v>
      </c>
      <c r="G181" s="95">
        <f t="shared" si="2"/>
        <v>64.37916074758536</v>
      </c>
      <c r="H181" s="95">
        <v>40.995059763590611</v>
      </c>
      <c r="I181" s="95">
        <v>64.052614497132382</v>
      </c>
      <c r="J181" s="95"/>
      <c r="K181" s="96">
        <v>181</v>
      </c>
      <c r="L181" s="97">
        <v>621.62625000000003</v>
      </c>
      <c r="M181" s="98">
        <v>1</v>
      </c>
      <c r="N181" s="95">
        <v>1.2198162456031321</v>
      </c>
      <c r="O181" s="95">
        <v>64.052614497132382</v>
      </c>
      <c r="P181" s="95">
        <v>73.323114174245191</v>
      </c>
      <c r="R181" s="16">
        <v>154</v>
      </c>
      <c r="S181" s="16">
        <v>67.2721107485213</v>
      </c>
      <c r="T181" s="16">
        <v>-0.32534078878970263</v>
      </c>
      <c r="U181" s="16">
        <v>-9.1647705839005722E-2</v>
      </c>
      <c r="AB181" s="16"/>
      <c r="AC181" s="16"/>
      <c r="AP181" s="16"/>
      <c r="AQ181" s="16"/>
      <c r="AR181" s="16"/>
      <c r="AS181" s="16"/>
      <c r="AZ181" s="144"/>
      <c r="BA181" s="22"/>
      <c r="BB181" s="145"/>
      <c r="BC181" s="145"/>
      <c r="BD181" s="145"/>
      <c r="BM181" s="146"/>
      <c r="BN181" s="146"/>
      <c r="BO181" s="146"/>
      <c r="BP181" s="145"/>
      <c r="BQ181" s="145"/>
      <c r="BS181" s="16"/>
      <c r="BT181" s="16"/>
      <c r="BU181" s="16"/>
      <c r="BV181" s="16"/>
    </row>
    <row r="182" spans="2:74">
      <c r="B182" s="96">
        <v>181</v>
      </c>
      <c r="C182" s="97">
        <v>621.62625000000003</v>
      </c>
      <c r="D182" s="98">
        <v>1</v>
      </c>
      <c r="E182" s="99">
        <v>103.9021453857421</v>
      </c>
      <c r="F182" s="95">
        <v>1.2198162456031321</v>
      </c>
      <c r="G182" s="95">
        <f t="shared" si="2"/>
        <v>61.700649368849064</v>
      </c>
      <c r="H182" s="95">
        <v>75.263454464384722</v>
      </c>
      <c r="I182" s="95">
        <v>73.323114174245191</v>
      </c>
      <c r="J182" s="95"/>
      <c r="K182" s="96">
        <v>182</v>
      </c>
      <c r="L182" s="97">
        <v>603.64669660632399</v>
      </c>
      <c r="M182" s="98">
        <v>1</v>
      </c>
      <c r="N182" s="95">
        <v>1.0703957875909009</v>
      </c>
      <c r="O182" s="95">
        <v>73.323114174245191</v>
      </c>
      <c r="P182" s="95">
        <v>77.079542590709963</v>
      </c>
      <c r="R182" s="16">
        <v>155</v>
      </c>
      <c r="S182" s="16">
        <v>66.996970726131764</v>
      </c>
      <c r="T182" s="16">
        <v>1.6630432742596071</v>
      </c>
      <c r="U182" s="16">
        <v>0.46847522981632805</v>
      </c>
      <c r="AB182" s="16"/>
      <c r="AC182" s="16"/>
      <c r="AP182" s="16"/>
      <c r="AQ182" s="16"/>
      <c r="AR182" s="16"/>
      <c r="AS182" s="16"/>
      <c r="AZ182" s="144"/>
      <c r="BA182" s="22"/>
      <c r="BB182" s="145"/>
      <c r="BC182" s="145"/>
      <c r="BD182" s="145"/>
      <c r="BM182" s="146"/>
      <c r="BN182" s="146"/>
      <c r="BO182" s="146"/>
      <c r="BP182" s="145"/>
      <c r="BQ182" s="145"/>
      <c r="BS182" s="16"/>
      <c r="BT182" s="16"/>
      <c r="BU182" s="16"/>
      <c r="BV182" s="16"/>
    </row>
    <row r="183" spans="2:74">
      <c r="B183" s="96">
        <v>182</v>
      </c>
      <c r="C183" s="97">
        <v>603.64669660632399</v>
      </c>
      <c r="D183" s="98">
        <v>1</v>
      </c>
      <c r="E183" s="99">
        <v>115.9343757629393</v>
      </c>
      <c r="F183" s="95">
        <v>1.0703957875909009</v>
      </c>
      <c r="G183" s="95">
        <f t="shared" si="2"/>
        <v>58.378170857869485</v>
      </c>
      <c r="H183" s="95">
        <v>62.487748173525389</v>
      </c>
      <c r="I183" s="95">
        <v>77.079542590709963</v>
      </c>
      <c r="J183" s="95"/>
      <c r="K183" s="96">
        <v>183</v>
      </c>
      <c r="L183" s="97">
        <v>576.60749999999996</v>
      </c>
      <c r="M183" s="98">
        <v>1</v>
      </c>
      <c r="N183" s="95">
        <v>1.192341098153141</v>
      </c>
      <c r="O183" s="95">
        <v>77.079542590709963</v>
      </c>
      <c r="P183" s="95">
        <v>79.123600642333685</v>
      </c>
      <c r="R183" s="16">
        <v>156</v>
      </c>
      <c r="S183" s="16">
        <v>69.547165348352792</v>
      </c>
      <c r="T183" s="16">
        <v>-3.745471450956714</v>
      </c>
      <c r="U183" s="16">
        <v>-1.0550901626649636</v>
      </c>
      <c r="AB183" s="16"/>
      <c r="AC183" s="16"/>
      <c r="AP183" s="16"/>
      <c r="AQ183" s="16"/>
      <c r="AR183" s="16"/>
      <c r="AS183" s="16"/>
      <c r="AZ183" s="144"/>
      <c r="BA183" s="22"/>
      <c r="BB183" s="145"/>
      <c r="BC183" s="145"/>
      <c r="BD183" s="145"/>
      <c r="BM183" s="146"/>
      <c r="BN183" s="146"/>
      <c r="BO183" s="146"/>
      <c r="BP183" s="145"/>
      <c r="BQ183" s="145"/>
      <c r="BS183" s="16"/>
      <c r="BT183" s="16"/>
      <c r="BU183" s="16"/>
      <c r="BV183" s="16"/>
    </row>
    <row r="184" spans="2:74">
      <c r="B184" s="96">
        <v>183</v>
      </c>
      <c r="C184" s="97">
        <v>576.60749999999996</v>
      </c>
      <c r="D184" s="98">
        <v>1</v>
      </c>
      <c r="E184" s="99">
        <v>116.5932807922365</v>
      </c>
      <c r="F184" s="95">
        <v>1.192341098153141</v>
      </c>
      <c r="G184" s="95">
        <f t="shared" si="2"/>
        <v>48.323763078941951</v>
      </c>
      <c r="H184" s="95">
        <v>57.618408736437857</v>
      </c>
      <c r="I184" s="95">
        <v>79.123600642333685</v>
      </c>
      <c r="J184" s="95"/>
      <c r="K184" s="96">
        <v>184</v>
      </c>
      <c r="L184" s="97">
        <v>612.81952040387</v>
      </c>
      <c r="M184" s="98">
        <v>1</v>
      </c>
      <c r="N184" s="95">
        <v>1.6649727528876781</v>
      </c>
      <c r="O184" s="95">
        <v>79.123600642333685</v>
      </c>
      <c r="P184" s="95">
        <v>71.006901810969978</v>
      </c>
      <c r="R184" s="16">
        <v>157</v>
      </c>
      <c r="S184" s="16">
        <v>68.972559161959865</v>
      </c>
      <c r="T184" s="16">
        <v>-2.2556303391702812</v>
      </c>
      <c r="U184" s="16">
        <v>-0.63540555912108143</v>
      </c>
      <c r="AB184" s="16"/>
      <c r="AC184" s="16"/>
      <c r="AP184" s="16"/>
      <c r="AQ184" s="16"/>
      <c r="AR184" s="16"/>
      <c r="AS184" s="16"/>
      <c r="AZ184" s="144"/>
      <c r="BA184" s="22"/>
      <c r="BB184" s="145"/>
      <c r="BC184" s="145"/>
      <c r="BD184" s="145"/>
      <c r="BM184" s="146"/>
      <c r="BN184" s="146"/>
      <c r="BO184" s="146"/>
      <c r="BP184" s="145"/>
      <c r="BQ184" s="145"/>
      <c r="BS184" s="16"/>
      <c r="BT184" s="16"/>
      <c r="BU184" s="16"/>
      <c r="BV184" s="16"/>
    </row>
    <row r="185" spans="2:74">
      <c r="B185" s="96">
        <v>184</v>
      </c>
      <c r="C185" s="97">
        <v>612.81952040387</v>
      </c>
      <c r="D185" s="98">
        <v>1</v>
      </c>
      <c r="E185" s="99">
        <v>125.3165855407715</v>
      </c>
      <c r="F185" s="95">
        <v>1.6649727528876781</v>
      </c>
      <c r="G185" s="95">
        <f t="shared" si="2"/>
        <v>57.80452811143212</v>
      </c>
      <c r="H185" s="95">
        <v>96.242964299064312</v>
      </c>
      <c r="I185" s="95">
        <v>71.006901810969978</v>
      </c>
      <c r="J185" s="95"/>
      <c r="K185" s="96">
        <v>185</v>
      </c>
      <c r="L185" s="97">
        <v>571.52374999999995</v>
      </c>
      <c r="M185" s="98">
        <v>1</v>
      </c>
      <c r="N185" s="95">
        <v>0.93936927781257051</v>
      </c>
      <c r="O185" s="95">
        <v>71.006901810969978</v>
      </c>
      <c r="P185" s="95">
        <v>66.331962848537231</v>
      </c>
      <c r="R185" s="16">
        <v>158</v>
      </c>
      <c r="S185" s="16">
        <v>68.317835306702847</v>
      </c>
      <c r="T185" s="16">
        <v>-1.3651177277140789</v>
      </c>
      <c r="U185" s="16">
        <v>-0.38455033077952527</v>
      </c>
      <c r="AB185" s="16"/>
      <c r="AC185" s="16"/>
      <c r="AP185" s="16"/>
      <c r="AQ185" s="16"/>
      <c r="AR185" s="16"/>
      <c r="AS185" s="16"/>
      <c r="AZ185" s="144"/>
      <c r="BA185" s="22"/>
      <c r="BB185" s="145"/>
      <c r="BC185" s="145"/>
      <c r="BD185" s="145"/>
      <c r="BM185" s="146"/>
      <c r="BN185" s="146"/>
      <c r="BO185" s="146"/>
      <c r="BP185" s="145"/>
      <c r="BQ185" s="145"/>
      <c r="BS185" s="16"/>
      <c r="BT185" s="16"/>
      <c r="BU185" s="16"/>
      <c r="BV185" s="16"/>
    </row>
    <row r="186" spans="2:74">
      <c r="B186" s="96">
        <v>185</v>
      </c>
      <c r="C186" s="97">
        <v>571.52374999999995</v>
      </c>
      <c r="D186" s="98">
        <v>1</v>
      </c>
      <c r="E186" s="99">
        <v>130.48527526855449</v>
      </c>
      <c r="F186" s="95">
        <v>0.93936927781257051</v>
      </c>
      <c r="G186" s="95">
        <f t="shared" si="2"/>
        <v>52.432015935432311</v>
      </c>
      <c r="H186" s="95">
        <v>49.253024943524238</v>
      </c>
      <c r="I186" s="95">
        <v>66.331962848537231</v>
      </c>
      <c r="J186" s="95"/>
      <c r="K186" s="96">
        <v>186</v>
      </c>
      <c r="L186" s="97">
        <v>582.6735617019275</v>
      </c>
      <c r="M186" s="98">
        <v>1</v>
      </c>
      <c r="N186" s="95">
        <v>0.87549987951346231</v>
      </c>
      <c r="O186" s="95">
        <v>66.331962848537231</v>
      </c>
      <c r="P186" s="95">
        <v>66.606210462850086</v>
      </c>
      <c r="R186" s="16">
        <v>159</v>
      </c>
      <c r="S186" s="16">
        <v>68.740762815220762</v>
      </c>
      <c r="T186" s="16">
        <v>-3.8531939391400414</v>
      </c>
      <c r="U186" s="16">
        <v>-1.0854353245673429</v>
      </c>
      <c r="AB186" s="16"/>
      <c r="AC186" s="16"/>
      <c r="AP186" s="16"/>
      <c r="AQ186" s="16"/>
      <c r="AR186" s="16"/>
      <c r="AS186" s="16"/>
      <c r="AZ186" s="144"/>
      <c r="BA186" s="22"/>
      <c r="BB186" s="145"/>
      <c r="BC186" s="145"/>
      <c r="BD186" s="145"/>
      <c r="BM186" s="146"/>
      <c r="BN186" s="146"/>
      <c r="BO186" s="146"/>
      <c r="BP186" s="145"/>
      <c r="BQ186" s="145"/>
      <c r="BS186" s="16"/>
      <c r="BT186" s="16"/>
      <c r="BU186" s="16"/>
      <c r="BV186" s="16"/>
    </row>
    <row r="187" spans="2:74">
      <c r="B187" s="96">
        <v>186</v>
      </c>
      <c r="C187" s="97">
        <v>582.6735617019275</v>
      </c>
      <c r="D187" s="98">
        <v>1</v>
      </c>
      <c r="E187" s="99">
        <v>124.789768218994</v>
      </c>
      <c r="F187" s="95">
        <v>0.87549987951346231</v>
      </c>
      <c r="G187" s="95">
        <f t="shared" si="2"/>
        <v>51.320895159685257</v>
      </c>
      <c r="H187" s="95">
        <v>44.931437528827473</v>
      </c>
      <c r="I187" s="95">
        <v>66.606210462850086</v>
      </c>
      <c r="J187" s="95"/>
      <c r="K187" s="96">
        <v>187</v>
      </c>
      <c r="L187" s="97">
        <v>676.64916666666704</v>
      </c>
      <c r="M187" s="98">
        <v>1</v>
      </c>
      <c r="N187" s="95">
        <v>1.214100235756236</v>
      </c>
      <c r="O187" s="95">
        <v>66.606210462850086</v>
      </c>
      <c r="P187" s="95">
        <v>71.310954959570424</v>
      </c>
      <c r="R187" s="16">
        <v>160</v>
      </c>
      <c r="S187" s="16">
        <v>68.516363505298912</v>
      </c>
      <c r="T187" s="16">
        <v>-3.4698791599699916</v>
      </c>
      <c r="U187" s="16">
        <v>-0.97745648718944556</v>
      </c>
      <c r="AB187" s="16"/>
      <c r="AC187" s="16"/>
      <c r="AP187" s="16"/>
      <c r="AQ187" s="16"/>
      <c r="AR187" s="16"/>
      <c r="AS187" s="16"/>
      <c r="AZ187" s="144"/>
      <c r="BA187" s="22"/>
      <c r="BB187" s="145"/>
      <c r="BC187" s="145"/>
      <c r="BD187" s="145"/>
      <c r="BM187" s="146"/>
      <c r="BN187" s="146"/>
      <c r="BO187" s="146"/>
      <c r="BP187" s="145"/>
      <c r="BQ187" s="145"/>
      <c r="BS187" s="16"/>
      <c r="BT187" s="16"/>
      <c r="BU187" s="16"/>
      <c r="BV187" s="16"/>
    </row>
    <row r="188" spans="2:74">
      <c r="B188" s="96">
        <v>187</v>
      </c>
      <c r="C188" s="97">
        <v>676.64916666666704</v>
      </c>
      <c r="D188" s="98">
        <v>1</v>
      </c>
      <c r="E188" s="99">
        <v>129.77413177490251</v>
      </c>
      <c r="F188" s="95">
        <v>1.214100235756236</v>
      </c>
      <c r="G188" s="95">
        <f t="shared" si="2"/>
        <v>44.903165613636247</v>
      </c>
      <c r="H188" s="95">
        <v>54.516943957717082</v>
      </c>
      <c r="I188" s="95">
        <v>71.310954959570424</v>
      </c>
      <c r="J188" s="95"/>
      <c r="K188" s="96">
        <v>188</v>
      </c>
      <c r="L188" s="97">
        <v>665.71639627845968</v>
      </c>
      <c r="M188" s="98">
        <v>1</v>
      </c>
      <c r="N188" s="95">
        <v>1.62043374945342</v>
      </c>
      <c r="O188" s="95">
        <v>71.310954959570424</v>
      </c>
      <c r="P188" s="95">
        <v>72.80022805749546</v>
      </c>
      <c r="R188" s="16">
        <v>161</v>
      </c>
      <c r="S188" s="16">
        <v>69.280330487040231</v>
      </c>
      <c r="T188" s="16">
        <v>-1.2059173011803068</v>
      </c>
      <c r="U188" s="16">
        <v>-0.33970395933409775</v>
      </c>
      <c r="AB188" s="16"/>
      <c r="AC188" s="16"/>
      <c r="AP188" s="16"/>
      <c r="AQ188" s="16"/>
      <c r="AR188" s="16"/>
      <c r="AS188" s="16"/>
      <c r="AZ188" s="144"/>
      <c r="BA188" s="22"/>
      <c r="BB188" s="145"/>
      <c r="BC188" s="145"/>
      <c r="BD188" s="145"/>
      <c r="BM188" s="146"/>
      <c r="BN188" s="146"/>
      <c r="BO188" s="146"/>
      <c r="BP188" s="145"/>
      <c r="BQ188" s="145"/>
      <c r="BS188" s="16"/>
      <c r="BT188" s="16"/>
      <c r="BU188" s="16"/>
      <c r="BV188" s="16"/>
    </row>
    <row r="189" spans="2:74">
      <c r="B189" s="96">
        <v>188</v>
      </c>
      <c r="C189" s="97">
        <v>665.71639627845968</v>
      </c>
      <c r="D189" s="98">
        <v>1</v>
      </c>
      <c r="E189" s="99">
        <v>138.04891967773449</v>
      </c>
      <c r="F189" s="95">
        <v>1.62043374945342</v>
      </c>
      <c r="G189" s="95">
        <f t="shared" si="2"/>
        <v>49.588898490601366</v>
      </c>
      <c r="H189" s="95">
        <v>80.355524712390206</v>
      </c>
      <c r="I189" s="95">
        <v>72.80022805749546</v>
      </c>
      <c r="J189" s="95"/>
      <c r="K189" s="96">
        <v>189</v>
      </c>
      <c r="L189" s="97">
        <v>575.995</v>
      </c>
      <c r="M189" s="98">
        <v>1</v>
      </c>
      <c r="N189" s="95">
        <v>2.7083469696770952</v>
      </c>
      <c r="O189" s="95">
        <v>72.80022805749546</v>
      </c>
      <c r="P189" s="95">
        <v>81.589633565886061</v>
      </c>
      <c r="R189" s="16">
        <v>162</v>
      </c>
      <c r="S189" s="16">
        <v>71.964577846025193</v>
      </c>
      <c r="T189" s="16">
        <v>-2.0672187389515955</v>
      </c>
      <c r="U189" s="16">
        <v>-0.58233047137160154</v>
      </c>
      <c r="AB189" s="16"/>
      <c r="AC189" s="16"/>
      <c r="AP189" s="16"/>
      <c r="AQ189" s="16"/>
      <c r="AR189" s="16"/>
      <c r="AS189" s="16"/>
      <c r="AZ189" s="144"/>
      <c r="BA189" s="22"/>
      <c r="BB189" s="145"/>
      <c r="BC189" s="145"/>
      <c r="BD189" s="145"/>
      <c r="BM189" s="146"/>
      <c r="BN189" s="146"/>
      <c r="BO189" s="146"/>
      <c r="BP189" s="145"/>
      <c r="BQ189" s="145"/>
      <c r="BS189" s="16"/>
      <c r="BT189" s="16"/>
      <c r="BU189" s="16"/>
      <c r="BV189" s="16"/>
    </row>
    <row r="190" spans="2:74">
      <c r="B190" s="96">
        <v>189</v>
      </c>
      <c r="C190" s="97">
        <v>575.995</v>
      </c>
      <c r="D190" s="98">
        <v>1</v>
      </c>
      <c r="E190" s="99">
        <v>113.68382263183599</v>
      </c>
      <c r="F190" s="95">
        <v>2.7083469696770952</v>
      </c>
      <c r="G190" s="95">
        <f t="shared" si="2"/>
        <v>56.920975251671081</v>
      </c>
      <c r="H190" s="95">
        <v>154.16175083392829</v>
      </c>
      <c r="I190" s="95">
        <v>81.589633565886061</v>
      </c>
      <c r="J190" s="95"/>
      <c r="K190" s="96">
        <v>190</v>
      </c>
      <c r="L190" s="97">
        <v>566.05208333333303</v>
      </c>
      <c r="M190" s="98">
        <v>1</v>
      </c>
      <c r="N190" s="95">
        <v>1.7825492843439981</v>
      </c>
      <c r="O190" s="95">
        <v>81.589633565886061</v>
      </c>
      <c r="P190" s="95">
        <v>80.868346551460817</v>
      </c>
      <c r="R190" s="16">
        <v>163</v>
      </c>
      <c r="S190" s="16">
        <v>67.139599415139102</v>
      </c>
      <c r="T190" s="16">
        <v>3.6561912497442108</v>
      </c>
      <c r="U190" s="16">
        <v>1.0299401479729549</v>
      </c>
      <c r="AB190" s="16"/>
      <c r="AC190" s="16"/>
      <c r="AP190" s="16"/>
      <c r="AQ190" s="16"/>
      <c r="AR190" s="16"/>
      <c r="AS190" s="16"/>
      <c r="AZ190" s="144"/>
      <c r="BA190" s="22"/>
      <c r="BB190" s="145"/>
      <c r="BC190" s="145"/>
      <c r="BD190" s="145"/>
      <c r="BM190" s="146"/>
      <c r="BN190" s="146"/>
      <c r="BO190" s="146"/>
      <c r="BP190" s="145"/>
      <c r="BQ190" s="145"/>
      <c r="BS190" s="16"/>
      <c r="BT190" s="16"/>
      <c r="BU190" s="16"/>
      <c r="BV190" s="16"/>
    </row>
    <row r="191" spans="2:74">
      <c r="B191" s="96">
        <v>190</v>
      </c>
      <c r="C191" s="97">
        <v>566.05208333333303</v>
      </c>
      <c r="D191" s="98">
        <v>1</v>
      </c>
      <c r="E191" s="99">
        <v>122.1875953674315</v>
      </c>
      <c r="F191" s="95">
        <v>1.7825492843439981</v>
      </c>
      <c r="G191" s="95">
        <f t="shared" si="2"/>
        <v>48.289587461019671</v>
      </c>
      <c r="H191" s="95">
        <v>86.078569569907515</v>
      </c>
      <c r="I191" s="95">
        <v>80.868346551460817</v>
      </c>
      <c r="J191" s="95"/>
      <c r="K191" s="96">
        <v>191</v>
      </c>
      <c r="L191" s="97">
        <v>584.52033418159101</v>
      </c>
      <c r="M191" s="98">
        <v>1</v>
      </c>
      <c r="N191" s="95">
        <v>1.5418281818412809</v>
      </c>
      <c r="O191" s="95">
        <v>80.868346551460817</v>
      </c>
      <c r="P191" s="95">
        <v>75.25723407253092</v>
      </c>
      <c r="R191" s="16">
        <v>164</v>
      </c>
      <c r="S191" s="16">
        <v>65.631842316135902</v>
      </c>
      <c r="T191" s="16">
        <v>4.5380142617432</v>
      </c>
      <c r="U191" s="16">
        <v>1.2783475373642332</v>
      </c>
      <c r="AB191" s="16"/>
      <c r="AC191" s="16"/>
      <c r="AP191" s="16"/>
      <c r="AQ191" s="16"/>
      <c r="AR191" s="16"/>
      <c r="AS191" s="16"/>
      <c r="AZ191" s="144"/>
      <c r="BA191" s="22"/>
      <c r="BB191" s="145"/>
      <c r="BC191" s="145"/>
      <c r="BD191" s="145"/>
      <c r="BM191" s="146"/>
      <c r="BN191" s="146"/>
      <c r="BO191" s="146"/>
      <c r="BP191" s="145"/>
      <c r="BQ191" s="145"/>
      <c r="BS191" s="16"/>
      <c r="BT191" s="16"/>
      <c r="BU191" s="16"/>
      <c r="BV191" s="16"/>
    </row>
    <row r="192" spans="2:74">
      <c r="B192" s="96">
        <v>191</v>
      </c>
      <c r="C192" s="97">
        <v>584.52033418159101</v>
      </c>
      <c r="D192" s="98">
        <v>1</v>
      </c>
      <c r="E192" s="99">
        <v>123.758087158203</v>
      </c>
      <c r="F192" s="95">
        <v>1.5418281818412809</v>
      </c>
      <c r="G192" s="95">
        <f t="shared" si="2"/>
        <v>47.961962967390008</v>
      </c>
      <c r="H192" s="95">
        <v>73.949106159549785</v>
      </c>
      <c r="I192" s="95">
        <v>75.25723407253092</v>
      </c>
      <c r="J192" s="95"/>
      <c r="K192" s="96">
        <v>192</v>
      </c>
      <c r="L192" s="97">
        <v>590.14374999999995</v>
      </c>
      <c r="M192" s="98">
        <v>1</v>
      </c>
      <c r="N192" s="95">
        <v>1.14949127642205</v>
      </c>
      <c r="O192" s="95">
        <v>75.25723407253092</v>
      </c>
      <c r="P192" s="95">
        <v>70.248386511613404</v>
      </c>
      <c r="R192" s="16">
        <v>165</v>
      </c>
      <c r="S192" s="16">
        <v>66.599756011766246</v>
      </c>
      <c r="T192" s="16">
        <v>4.4107453108877621</v>
      </c>
      <c r="U192" s="16">
        <v>1.2424961846524236</v>
      </c>
      <c r="AB192" s="16"/>
      <c r="AC192" s="16"/>
      <c r="AP192" s="16"/>
      <c r="AQ192" s="16"/>
      <c r="AR192" s="16"/>
      <c r="AS192" s="16"/>
      <c r="AZ192" s="144"/>
      <c r="BA192" s="22"/>
      <c r="BB192" s="145"/>
      <c r="BC192" s="145"/>
      <c r="BD192" s="145"/>
      <c r="BM192" s="146"/>
      <c r="BN192" s="146"/>
      <c r="BO192" s="146"/>
      <c r="BP192" s="145"/>
      <c r="BQ192" s="145"/>
      <c r="BS192" s="16"/>
      <c r="BT192" s="16"/>
      <c r="BU192" s="16"/>
      <c r="BV192" s="16"/>
    </row>
    <row r="193" spans="2:74">
      <c r="B193" s="96">
        <v>192</v>
      </c>
      <c r="C193" s="97">
        <v>590.14374999999995</v>
      </c>
      <c r="D193" s="98">
        <v>1</v>
      </c>
      <c r="E193" s="99">
        <v>116.079147338867</v>
      </c>
      <c r="F193" s="95">
        <v>1.14949127642205</v>
      </c>
      <c r="G193" s="95">
        <f t="shared" si="2"/>
        <v>45.661515647562034</v>
      </c>
      <c r="H193" s="95">
        <v>52.487513905081492</v>
      </c>
      <c r="I193" s="95">
        <v>70.248386511613404</v>
      </c>
      <c r="J193" s="95"/>
      <c r="K193" s="96">
        <v>193</v>
      </c>
      <c r="L193" s="97">
        <v>634.86936513899377</v>
      </c>
      <c r="M193" s="98">
        <v>1</v>
      </c>
      <c r="N193" s="95">
        <v>0.95755323898947176</v>
      </c>
      <c r="O193" s="95">
        <v>70.248386511613404</v>
      </c>
      <c r="P193" s="95">
        <v>71.051000046714833</v>
      </c>
      <c r="R193" s="16">
        <v>166</v>
      </c>
      <c r="S193" s="16">
        <v>67.159342259776665</v>
      </c>
      <c r="T193" s="16">
        <v>4.9998742427973042</v>
      </c>
      <c r="U193" s="16">
        <v>1.4084523663342523</v>
      </c>
      <c r="AB193" s="16"/>
      <c r="AC193" s="16"/>
      <c r="AP193" s="16"/>
      <c r="AQ193" s="16"/>
      <c r="AR193" s="16"/>
      <c r="AS193" s="16"/>
      <c r="AZ193" s="144"/>
      <c r="BA193" s="22"/>
      <c r="BB193" s="145"/>
      <c r="BC193" s="145"/>
      <c r="BD193" s="145"/>
      <c r="BM193" s="146"/>
      <c r="BN193" s="146"/>
      <c r="BO193" s="146"/>
      <c r="BP193" s="145"/>
      <c r="BQ193" s="145"/>
      <c r="BS193" s="16"/>
      <c r="BT193" s="16"/>
      <c r="BU193" s="16"/>
      <c r="BV193" s="16"/>
    </row>
    <row r="194" spans="2:74">
      <c r="B194" s="96">
        <v>193</v>
      </c>
      <c r="C194" s="97">
        <v>634.86936513899377</v>
      </c>
      <c r="D194" s="98">
        <v>1</v>
      </c>
      <c r="E194" s="99">
        <v>121.9766120910645</v>
      </c>
      <c r="F194" s="95">
        <v>0.95755323898947176</v>
      </c>
      <c r="G194" s="95">
        <f t="shared" ref="G194:G237" si="3">H194/F194</f>
        <v>53.429047759905309</v>
      </c>
      <c r="H194" s="95">
        <v>51.16115773862051</v>
      </c>
      <c r="I194" s="95">
        <v>71.051000046714833</v>
      </c>
      <c r="J194" s="95"/>
      <c r="K194" s="96">
        <v>194</v>
      </c>
      <c r="L194" s="97">
        <v>625.17875000000004</v>
      </c>
      <c r="M194" s="98">
        <v>1</v>
      </c>
      <c r="N194" s="95">
        <v>1.950909861145306</v>
      </c>
      <c r="O194" s="95">
        <v>71.051000046714833</v>
      </c>
      <c r="P194" s="95">
        <v>80.319076340922422</v>
      </c>
      <c r="R194" s="16">
        <v>167</v>
      </c>
      <c r="S194" s="16">
        <v>69.569197779268663</v>
      </c>
      <c r="T194" s="16">
        <v>7.4228176884406309</v>
      </c>
      <c r="U194" s="16">
        <v>2.0909896190314612</v>
      </c>
      <c r="AB194" s="16"/>
      <c r="AC194" s="16"/>
      <c r="AP194" s="16"/>
      <c r="AQ194" s="16"/>
      <c r="AR194" s="16"/>
      <c r="AS194" s="16"/>
      <c r="AZ194" s="144"/>
      <c r="BA194" s="22"/>
      <c r="BB194" s="145"/>
      <c r="BC194" s="145"/>
      <c r="BD194" s="145"/>
      <c r="BM194" s="146"/>
      <c r="BN194" s="146"/>
      <c r="BO194" s="146"/>
      <c r="BP194" s="145"/>
      <c r="BQ194" s="145"/>
      <c r="BS194" s="16"/>
      <c r="BT194" s="16"/>
      <c r="BU194" s="16"/>
      <c r="BV194" s="16"/>
    </row>
    <row r="195" spans="2:74">
      <c r="B195" s="96">
        <v>194</v>
      </c>
      <c r="C195" s="97">
        <v>625.17875000000004</v>
      </c>
      <c r="D195" s="98">
        <v>1</v>
      </c>
      <c r="E195" s="99">
        <v>120.52219390869149</v>
      </c>
      <c r="F195" s="95">
        <v>1.950909861145306</v>
      </c>
      <c r="G195" s="95">
        <f t="shared" si="3"/>
        <v>49.498449741672161</v>
      </c>
      <c r="H195" s="95">
        <v>96.567013712433535</v>
      </c>
      <c r="I195" s="95">
        <v>80.319076340922422</v>
      </c>
      <c r="J195" s="95"/>
      <c r="K195" s="96">
        <v>195</v>
      </c>
      <c r="L195" s="97">
        <v>616.18841655838185</v>
      </c>
      <c r="M195" s="98">
        <v>1</v>
      </c>
      <c r="N195" s="95">
        <v>1.4940345445717049</v>
      </c>
      <c r="O195" s="95">
        <v>80.319076340922422</v>
      </c>
      <c r="P195" s="95">
        <v>72.189227221701415</v>
      </c>
      <c r="R195" s="16">
        <v>168</v>
      </c>
      <c r="S195" s="16">
        <v>68.798072259572493</v>
      </c>
      <c r="T195" s="16">
        <v>3.1578811742302548</v>
      </c>
      <c r="U195" s="16">
        <v>0.88956741639137682</v>
      </c>
      <c r="AB195" s="16"/>
      <c r="AC195" s="16"/>
      <c r="AP195" s="16"/>
      <c r="AQ195" s="16"/>
      <c r="AR195" s="16"/>
      <c r="AS195" s="16"/>
      <c r="AZ195" s="144"/>
      <c r="BA195" s="22"/>
      <c r="BB195" s="145"/>
      <c r="BC195" s="145"/>
      <c r="BD195" s="145"/>
      <c r="BM195" s="146"/>
      <c r="BN195" s="146"/>
      <c r="BO195" s="146"/>
      <c r="BP195" s="145"/>
      <c r="BQ195" s="145"/>
      <c r="BS195" s="16"/>
      <c r="BT195" s="16"/>
      <c r="BU195" s="16"/>
      <c r="BV195" s="16"/>
    </row>
    <row r="196" spans="2:74">
      <c r="B196" s="96">
        <v>195</v>
      </c>
      <c r="C196" s="97">
        <v>616.18841655838185</v>
      </c>
      <c r="D196" s="98">
        <v>1</v>
      </c>
      <c r="E196" s="99">
        <v>113.6426277160645</v>
      </c>
      <c r="F196" s="95">
        <v>1.4940345445717049</v>
      </c>
      <c r="G196" s="95">
        <f t="shared" si="3"/>
        <v>47.588167225891937</v>
      </c>
      <c r="H196" s="95">
        <v>71.098365748337599</v>
      </c>
      <c r="I196" s="95">
        <v>72.189227221701415</v>
      </c>
      <c r="J196" s="95"/>
      <c r="K196" s="96">
        <v>196</v>
      </c>
      <c r="L196" s="97">
        <v>669.49349506921601</v>
      </c>
      <c r="M196" s="98">
        <v>1</v>
      </c>
      <c r="N196" s="95">
        <v>1.192626929210082</v>
      </c>
      <c r="O196" s="95">
        <v>72.189227221701415</v>
      </c>
      <c r="P196" s="95">
        <v>74.427920765300414</v>
      </c>
      <c r="R196" s="16">
        <v>169</v>
      </c>
      <c r="S196" s="16">
        <v>68.734243711929992</v>
      </c>
      <c r="T196" s="16">
        <v>3.9519477980491331</v>
      </c>
      <c r="U196" s="16">
        <v>1.1132540455012783</v>
      </c>
      <c r="AB196" s="16"/>
      <c r="AC196" s="16"/>
      <c r="AP196" s="16"/>
      <c r="AQ196" s="16"/>
      <c r="AR196" s="16"/>
      <c r="AS196" s="16"/>
      <c r="AZ196" s="144"/>
      <c r="BA196" s="22"/>
      <c r="BB196" s="145"/>
      <c r="BC196" s="145"/>
      <c r="BD196" s="145"/>
      <c r="BM196" s="146"/>
      <c r="BN196" s="146"/>
      <c r="BO196" s="146"/>
      <c r="BP196" s="145"/>
      <c r="BQ196" s="145"/>
      <c r="BS196" s="16"/>
      <c r="BT196" s="16"/>
      <c r="BU196" s="16"/>
      <c r="BV196" s="16"/>
    </row>
    <row r="197" spans="2:74">
      <c r="B197" s="96">
        <v>196</v>
      </c>
      <c r="C197" s="97">
        <v>669.49349506921601</v>
      </c>
      <c r="D197" s="98">
        <v>1</v>
      </c>
      <c r="E197" s="99">
        <v>127.202060699463</v>
      </c>
      <c r="F197" s="95">
        <v>1.192626929210082</v>
      </c>
      <c r="G197" s="95">
        <f t="shared" si="3"/>
        <v>57.41550677458779</v>
      </c>
      <c r="H197" s="95">
        <v>68.475279533617297</v>
      </c>
      <c r="I197" s="95">
        <v>74.427920765300414</v>
      </c>
      <c r="J197" s="95"/>
      <c r="K197" s="96">
        <v>197</v>
      </c>
      <c r="L197" s="97">
        <v>661.58166666666705</v>
      </c>
      <c r="M197" s="98">
        <v>1</v>
      </c>
      <c r="N197" s="95">
        <v>1.231400757731453</v>
      </c>
      <c r="O197" s="95">
        <v>74.427920765300414</v>
      </c>
      <c r="P197" s="95">
        <v>72.114270669438255</v>
      </c>
      <c r="R197" s="16">
        <v>170</v>
      </c>
      <c r="S197" s="16">
        <v>70.771294697259904</v>
      </c>
      <c r="T197" s="16">
        <v>4.563682455607136</v>
      </c>
      <c r="U197" s="16">
        <v>1.2855782049033755</v>
      </c>
      <c r="AB197" s="16"/>
      <c r="AC197" s="16"/>
      <c r="AP197" s="16"/>
      <c r="AQ197" s="16"/>
      <c r="AR197" s="16"/>
      <c r="AS197" s="16"/>
      <c r="AZ197" s="144"/>
      <c r="BA197" s="22"/>
      <c r="BB197" s="145"/>
      <c r="BC197" s="145"/>
      <c r="BD197" s="145"/>
      <c r="BM197" s="146"/>
      <c r="BN197" s="146"/>
      <c r="BO197" s="146"/>
      <c r="BP197" s="145"/>
      <c r="BQ197" s="145"/>
      <c r="BS197" s="16"/>
      <c r="BT197" s="16"/>
      <c r="BU197" s="16"/>
      <c r="BV197" s="16"/>
    </row>
    <row r="198" spans="2:74">
      <c r="B198" s="96">
        <v>197</v>
      </c>
      <c r="C198" s="97">
        <v>661.58166666666705</v>
      </c>
      <c r="D198" s="98">
        <v>1</v>
      </c>
      <c r="E198" s="99">
        <v>131.11309432983401</v>
      </c>
      <c r="F198" s="95">
        <v>1.231400757731453</v>
      </c>
      <c r="G198" s="95">
        <f t="shared" si="3"/>
        <v>54.428414639803691</v>
      </c>
      <c r="H198" s="95">
        <v>67.023191029575969</v>
      </c>
      <c r="I198" s="95">
        <v>72.114270669438255</v>
      </c>
      <c r="J198" s="95"/>
      <c r="K198" s="96">
        <v>198</v>
      </c>
      <c r="L198" s="97">
        <v>655.35458333333304</v>
      </c>
      <c r="M198" s="98">
        <v>1</v>
      </c>
      <c r="N198" s="95">
        <v>1.983586199833268</v>
      </c>
      <c r="O198" s="95">
        <v>72.114270669438255</v>
      </c>
      <c r="P198" s="95">
        <v>78.308145459528717</v>
      </c>
      <c r="R198" s="16">
        <v>171</v>
      </c>
      <c r="S198" s="16">
        <v>67.70498894538575</v>
      </c>
      <c r="T198" s="16">
        <v>1.0521023221719332</v>
      </c>
      <c r="U198" s="16">
        <v>0.29637465530728452</v>
      </c>
      <c r="AB198" s="16"/>
      <c r="AC198" s="16"/>
      <c r="AP198" s="16"/>
      <c r="AQ198" s="16"/>
      <c r="AR198" s="16"/>
      <c r="AS198" s="16"/>
      <c r="AZ198" s="144"/>
      <c r="BA198" s="22"/>
      <c r="BB198" s="145"/>
      <c r="BC198" s="145"/>
      <c r="BD198" s="145"/>
      <c r="BM198" s="146"/>
      <c r="BN198" s="146"/>
      <c r="BO198" s="146"/>
      <c r="BP198" s="145"/>
      <c r="BQ198" s="145"/>
      <c r="BS198" s="16"/>
      <c r="BT198" s="16"/>
      <c r="BU198" s="16"/>
      <c r="BV198" s="16"/>
    </row>
    <row r="199" spans="2:74">
      <c r="B199" s="96">
        <v>198</v>
      </c>
      <c r="C199" s="97">
        <v>655.35458333333304</v>
      </c>
      <c r="D199" s="98">
        <v>1</v>
      </c>
      <c r="E199" s="99">
        <v>124.369968414307</v>
      </c>
      <c r="F199" s="95">
        <v>1.983586199833268</v>
      </c>
      <c r="G199" s="95">
        <f t="shared" si="3"/>
        <v>53.638906549206943</v>
      </c>
      <c r="H199" s="95">
        <v>106.3973948051532</v>
      </c>
      <c r="I199" s="95">
        <v>78.308145459528717</v>
      </c>
      <c r="J199" s="95"/>
      <c r="K199" s="96">
        <v>199</v>
      </c>
      <c r="L199" s="97">
        <v>595.90125</v>
      </c>
      <c r="M199" s="98">
        <v>1</v>
      </c>
      <c r="N199" s="95">
        <v>1.0100192889820481</v>
      </c>
      <c r="O199" s="95">
        <v>78.308145459528717</v>
      </c>
      <c r="P199" s="95">
        <v>70.969297455669277</v>
      </c>
      <c r="R199" s="16">
        <v>172</v>
      </c>
      <c r="S199" s="16">
        <v>68.196076214814738</v>
      </c>
      <c r="T199" s="16">
        <v>4.0260840571485517</v>
      </c>
      <c r="U199" s="16">
        <v>1.1341380486759913</v>
      </c>
      <c r="AB199" s="16"/>
      <c r="AC199" s="16"/>
      <c r="AP199" s="16"/>
      <c r="AQ199" s="16"/>
      <c r="AR199" s="16"/>
      <c r="AS199" s="16"/>
      <c r="AZ199" s="144"/>
      <c r="BA199" s="22"/>
      <c r="BB199" s="145"/>
      <c r="BC199" s="145"/>
      <c r="BD199" s="145"/>
      <c r="BM199" s="146"/>
      <c r="BN199" s="146"/>
      <c r="BO199" s="146"/>
      <c r="BP199" s="145"/>
      <c r="BQ199" s="145"/>
      <c r="BS199" s="16"/>
      <c r="BT199" s="16"/>
      <c r="BU199" s="16"/>
      <c r="BV199" s="16"/>
    </row>
    <row r="200" spans="2:74">
      <c r="B200" s="96">
        <v>199</v>
      </c>
      <c r="C200" s="97">
        <v>595.90125</v>
      </c>
      <c r="D200" s="98">
        <v>1</v>
      </c>
      <c r="E200" s="99">
        <v>110.75944900512684</v>
      </c>
      <c r="F200" s="95">
        <v>1.0100192889820481</v>
      </c>
      <c r="G200" s="95">
        <f t="shared" si="3"/>
        <v>45.468223003529999</v>
      </c>
      <c r="H200" s="95">
        <v>45.923782269302571</v>
      </c>
      <c r="I200" s="95">
        <v>70.969297455669277</v>
      </c>
      <c r="J200" s="95"/>
      <c r="K200" s="96">
        <v>200</v>
      </c>
      <c r="L200" s="97">
        <v>649.20916666666699</v>
      </c>
      <c r="M200" s="98">
        <v>1</v>
      </c>
      <c r="N200" s="95">
        <v>0.89072987873974685</v>
      </c>
      <c r="O200" s="95">
        <v>70.969297455669277</v>
      </c>
      <c r="P200" s="95">
        <v>70.005349168907514</v>
      </c>
      <c r="R200" s="16">
        <v>173</v>
      </c>
      <c r="S200" s="16">
        <v>71.541126058228883</v>
      </c>
      <c r="T200" s="16">
        <v>2.2944518556634677</v>
      </c>
      <c r="U200" s="16">
        <v>0.64634148552928672</v>
      </c>
      <c r="AB200" s="16"/>
      <c r="AC200" s="16"/>
      <c r="AP200" s="16"/>
      <c r="AQ200" s="16"/>
      <c r="AR200" s="16"/>
      <c r="AS200" s="16"/>
      <c r="AZ200" s="144"/>
      <c r="BA200" s="22"/>
      <c r="BB200" s="145"/>
      <c r="BC200" s="145"/>
      <c r="BD200" s="145"/>
      <c r="BM200" s="146"/>
      <c r="BN200" s="146"/>
      <c r="BO200" s="146"/>
      <c r="BP200" s="145"/>
      <c r="BQ200" s="145"/>
      <c r="BS200" s="16"/>
      <c r="BT200" s="16"/>
      <c r="BU200" s="16"/>
      <c r="BV200" s="16"/>
    </row>
    <row r="201" spans="2:74">
      <c r="B201" s="96">
        <v>200</v>
      </c>
      <c r="C201" s="97">
        <v>649.20916666666699</v>
      </c>
      <c r="D201" s="98">
        <v>1</v>
      </c>
      <c r="E201" s="99">
        <v>108.05244827270499</v>
      </c>
      <c r="F201" s="95">
        <v>0.89072987873974685</v>
      </c>
      <c r="G201" s="95">
        <f t="shared" si="3"/>
        <v>49.991681725579021</v>
      </c>
      <c r="H201" s="95">
        <v>44.529084601421019</v>
      </c>
      <c r="I201" s="95">
        <v>70.005349168907514</v>
      </c>
      <c r="J201" s="95"/>
      <c r="K201" s="96">
        <v>201</v>
      </c>
      <c r="L201" s="97">
        <v>585.61125000000004</v>
      </c>
      <c r="M201" s="98">
        <v>1</v>
      </c>
      <c r="N201" s="95">
        <v>1.4974495475034411</v>
      </c>
      <c r="O201" s="95">
        <v>70.005349168907514</v>
      </c>
      <c r="P201" s="95">
        <v>81.120699444469182</v>
      </c>
      <c r="R201" s="16">
        <v>174</v>
      </c>
      <c r="S201" s="16">
        <v>70.447944916178585</v>
      </c>
      <c r="T201" s="16">
        <v>-0.96941086913382435</v>
      </c>
      <c r="U201" s="16">
        <v>-0.27308067488869264</v>
      </c>
      <c r="AB201" s="16"/>
      <c r="AC201" s="16"/>
      <c r="AP201" s="16"/>
      <c r="AQ201" s="16"/>
      <c r="AR201" s="16"/>
      <c r="AS201" s="16"/>
      <c r="AZ201" s="144"/>
      <c r="BA201" s="22"/>
      <c r="BB201" s="145"/>
      <c r="BC201" s="145"/>
      <c r="BD201" s="145"/>
      <c r="BM201" s="146"/>
      <c r="BN201" s="146"/>
      <c r="BO201" s="146"/>
      <c r="BP201" s="145"/>
      <c r="BQ201" s="145"/>
      <c r="BS201" s="16"/>
      <c r="BT201" s="16"/>
      <c r="BU201" s="16"/>
      <c r="BV201" s="16"/>
    </row>
    <row r="202" spans="2:74">
      <c r="B202" s="96">
        <v>201</v>
      </c>
      <c r="C202" s="97">
        <v>585.61125000000004</v>
      </c>
      <c r="D202" s="98">
        <v>1</v>
      </c>
      <c r="E202" s="99">
        <v>126.8824577331545</v>
      </c>
      <c r="F202" s="95">
        <v>1.4974495475034411</v>
      </c>
      <c r="G202" s="95">
        <f t="shared" si="3"/>
        <v>36.203243271106317</v>
      </c>
      <c r="H202" s="95">
        <v>54.212530254475148</v>
      </c>
      <c r="I202" s="95">
        <v>81.120699444469182</v>
      </c>
      <c r="J202" s="95"/>
      <c r="K202" s="96">
        <v>202</v>
      </c>
      <c r="L202" s="97">
        <v>594.51306104776938</v>
      </c>
      <c r="M202" s="98">
        <v>1</v>
      </c>
      <c r="N202" s="95">
        <v>1.5802864331490309</v>
      </c>
      <c r="O202" s="95">
        <v>81.120699444469182</v>
      </c>
      <c r="P202" s="95">
        <v>80.921985889359178</v>
      </c>
      <c r="R202" s="16">
        <v>175</v>
      </c>
      <c r="S202" s="16">
        <v>68.380390744894555</v>
      </c>
      <c r="T202" s="16">
        <v>-2.0379572265919563</v>
      </c>
      <c r="U202" s="16">
        <v>-0.57408757478578765</v>
      </c>
      <c r="AB202" s="16"/>
      <c r="AC202" s="16"/>
      <c r="AP202" s="16"/>
      <c r="AQ202" s="16"/>
      <c r="AR202" s="16"/>
      <c r="AS202" s="16"/>
      <c r="AZ202" s="144"/>
      <c r="BA202" s="22"/>
      <c r="BB202" s="145"/>
      <c r="BC202" s="145"/>
      <c r="BD202" s="145"/>
      <c r="BM202" s="146"/>
      <c r="BN202" s="146"/>
      <c r="BO202" s="146"/>
      <c r="BP202" s="145"/>
      <c r="BQ202" s="145"/>
      <c r="BS202" s="16"/>
      <c r="BT202" s="16"/>
      <c r="BU202" s="16"/>
      <c r="BV202" s="16"/>
    </row>
    <row r="203" spans="2:74">
      <c r="B203" s="96">
        <v>202</v>
      </c>
      <c r="C203" s="97">
        <v>594.51306104776938</v>
      </c>
      <c r="D203" s="98">
        <v>1</v>
      </c>
      <c r="E203" s="99">
        <v>128.48356246948251</v>
      </c>
      <c r="F203" s="95">
        <v>1.5802864331490309</v>
      </c>
      <c r="G203" s="95">
        <f t="shared" si="3"/>
        <v>38.761321608592155</v>
      </c>
      <c r="H203" s="95">
        <v>61.253990668984557</v>
      </c>
      <c r="I203" s="95">
        <v>80.921985889359178</v>
      </c>
      <c r="J203" s="95"/>
      <c r="K203" s="96">
        <v>203</v>
      </c>
      <c r="L203" s="97">
        <v>556.82375000000002</v>
      </c>
      <c r="M203" s="98">
        <v>1</v>
      </c>
      <c r="N203" s="95">
        <v>1.1257430203215539</v>
      </c>
      <c r="O203" s="95">
        <v>80.921985889359178</v>
      </c>
      <c r="P203" s="95">
        <v>77.307127978467662</v>
      </c>
      <c r="R203" s="16">
        <v>176</v>
      </c>
      <c r="S203" s="16">
        <v>70.559624238163764</v>
      </c>
      <c r="T203" s="16">
        <v>5.5950760936828061</v>
      </c>
      <c r="U203" s="16">
        <v>1.5761192744637649</v>
      </c>
      <c r="AB203" s="16"/>
      <c r="AC203" s="16"/>
      <c r="AP203" s="16"/>
      <c r="AQ203" s="16"/>
      <c r="AR203" s="16"/>
      <c r="AS203" s="16"/>
      <c r="AZ203" s="144"/>
      <c r="BA203" s="22"/>
      <c r="BB203" s="145"/>
      <c r="BC203" s="145"/>
      <c r="BD203" s="145"/>
      <c r="BM203" s="146"/>
      <c r="BN203" s="146"/>
      <c r="BO203" s="146"/>
      <c r="BP203" s="145"/>
      <c r="BQ203" s="145"/>
      <c r="BS203" s="16"/>
      <c r="BT203" s="16"/>
      <c r="BU203" s="16"/>
      <c r="BV203" s="16"/>
    </row>
    <row r="204" spans="2:74">
      <c r="B204" s="96">
        <v>203</v>
      </c>
      <c r="C204" s="97">
        <v>556.82375000000002</v>
      </c>
      <c r="D204" s="98">
        <v>1</v>
      </c>
      <c r="E204" s="99">
        <v>119.12261199951149</v>
      </c>
      <c r="F204" s="95">
        <v>1.1257430203215539</v>
      </c>
      <c r="G204" s="95">
        <f t="shared" si="3"/>
        <v>53.180357799330764</v>
      </c>
      <c r="H204" s="95">
        <v>59.867416610799523</v>
      </c>
      <c r="I204" s="95">
        <v>77.307127978467662</v>
      </c>
      <c r="J204" s="95"/>
      <c r="K204" s="96">
        <v>204</v>
      </c>
      <c r="L204" s="97">
        <v>431.59648959448691</v>
      </c>
      <c r="M204" s="98">
        <v>1</v>
      </c>
      <c r="N204" s="95">
        <v>1.0986796815625841</v>
      </c>
      <c r="O204" s="95">
        <v>77.307127978467662</v>
      </c>
      <c r="P204" s="95">
        <v>80.347257872218535</v>
      </c>
      <c r="R204" s="16">
        <v>177</v>
      </c>
      <c r="S204" s="16">
        <v>70.196369620446063</v>
      </c>
      <c r="T204" s="16">
        <v>1.8845148874999893</v>
      </c>
      <c r="U204" s="16">
        <v>0.53086324251357586</v>
      </c>
      <c r="AB204" s="16"/>
      <c r="AC204" s="16"/>
      <c r="AP204" s="16"/>
      <c r="AQ204" s="16"/>
      <c r="AR204" s="16"/>
      <c r="AS204" s="16"/>
      <c r="AZ204" s="144"/>
      <c r="BA204" s="22"/>
      <c r="BB204" s="145"/>
      <c r="BC204" s="145"/>
      <c r="BD204" s="145"/>
      <c r="BM204" s="146"/>
      <c r="BN204" s="146"/>
      <c r="BO204" s="146"/>
      <c r="BP204" s="145"/>
      <c r="BQ204" s="145"/>
      <c r="BS204" s="16"/>
      <c r="BT204" s="16"/>
      <c r="BU204" s="16"/>
      <c r="BV204" s="16"/>
    </row>
    <row r="205" spans="2:74">
      <c r="B205" s="96">
        <v>204</v>
      </c>
      <c r="C205" s="97">
        <v>431.59648959448691</v>
      </c>
      <c r="D205" s="98">
        <v>1</v>
      </c>
      <c r="E205" s="99">
        <v>123.08698654174799</v>
      </c>
      <c r="F205" s="95">
        <v>1.0986796815625841</v>
      </c>
      <c r="G205" s="95">
        <f t="shared" si="3"/>
        <v>43.453109500798874</v>
      </c>
      <c r="H205" s="95">
        <v>47.741048509241807</v>
      </c>
      <c r="I205" s="95">
        <v>80.347257872218535</v>
      </c>
      <c r="J205" s="95"/>
      <c r="K205" s="96">
        <v>205</v>
      </c>
      <c r="L205" s="97">
        <v>607.5414714513721</v>
      </c>
      <c r="M205" s="98">
        <v>1</v>
      </c>
      <c r="N205" s="95">
        <v>1.417039302216224</v>
      </c>
      <c r="O205" s="95">
        <v>80.347257872218535</v>
      </c>
      <c r="P205" s="95">
        <v>67.032473635166596</v>
      </c>
      <c r="R205" s="16">
        <v>178</v>
      </c>
      <c r="S205" s="16">
        <v>70.006816027468517</v>
      </c>
      <c r="T205" s="16">
        <v>-1.0769279366317903</v>
      </c>
      <c r="U205" s="16">
        <v>-0.30336797028556789</v>
      </c>
      <c r="AB205" s="16"/>
      <c r="AC205" s="16"/>
      <c r="AP205" s="16"/>
      <c r="AQ205" s="16"/>
      <c r="AR205" s="16"/>
      <c r="AS205" s="16"/>
      <c r="AZ205" s="144"/>
      <c r="BA205" s="22"/>
      <c r="BB205" s="145"/>
      <c r="BC205" s="145"/>
      <c r="BD205" s="145"/>
      <c r="BM205" s="146"/>
      <c r="BN205" s="146"/>
      <c r="BO205" s="146"/>
      <c r="BP205" s="145"/>
      <c r="BQ205" s="145"/>
      <c r="BS205" s="16"/>
      <c r="BT205" s="16"/>
      <c r="BU205" s="16"/>
      <c r="BV205" s="16"/>
    </row>
    <row r="206" spans="2:74">
      <c r="B206" s="96">
        <v>205</v>
      </c>
      <c r="C206" s="97">
        <v>607.5414714513721</v>
      </c>
      <c r="D206" s="98">
        <v>1</v>
      </c>
      <c r="E206" s="99">
        <v>139.85781097412101</v>
      </c>
      <c r="F206" s="95">
        <v>1.417039302216224</v>
      </c>
      <c r="G206" s="95">
        <f t="shared" si="3"/>
        <v>34.213679520065646</v>
      </c>
      <c r="H206" s="95">
        <v>48.482128553363339</v>
      </c>
      <c r="I206" s="95">
        <v>67.032473635166596</v>
      </c>
      <c r="J206" s="95"/>
      <c r="K206" s="96">
        <v>206</v>
      </c>
      <c r="L206" s="97">
        <v>665.04245566924396</v>
      </c>
      <c r="M206" s="98">
        <v>1</v>
      </c>
      <c r="N206" s="95">
        <v>1.317455922212678</v>
      </c>
      <c r="O206" s="95">
        <v>67.032473635166596</v>
      </c>
      <c r="P206" s="95">
        <v>74.396648456315688</v>
      </c>
      <c r="R206" s="16">
        <v>179</v>
      </c>
      <c r="S206" s="16">
        <v>66.75516612775246</v>
      </c>
      <c r="T206" s="16">
        <v>-2.7025516306200785</v>
      </c>
      <c r="U206" s="16">
        <v>-0.76130219570437585</v>
      </c>
      <c r="AB206" s="16"/>
      <c r="AC206" s="16"/>
      <c r="AP206" s="16"/>
      <c r="AQ206" s="16"/>
      <c r="AR206" s="16"/>
      <c r="AS206" s="16"/>
      <c r="AZ206" s="144"/>
      <c r="BA206" s="22"/>
      <c r="BB206" s="145"/>
      <c r="BC206" s="145"/>
      <c r="BD206" s="145"/>
      <c r="BM206" s="146"/>
      <c r="BN206" s="146"/>
      <c r="BO206" s="146"/>
      <c r="BP206" s="145"/>
      <c r="BQ206" s="145"/>
      <c r="BS206" s="16"/>
      <c r="BT206" s="16"/>
      <c r="BU206" s="16"/>
      <c r="BV206" s="16"/>
    </row>
    <row r="207" spans="2:74">
      <c r="B207" s="96">
        <v>206</v>
      </c>
      <c r="C207" s="97">
        <v>665.04245566924396</v>
      </c>
      <c r="D207" s="98">
        <v>1</v>
      </c>
      <c r="E207" s="99">
        <v>135</v>
      </c>
      <c r="F207" s="95">
        <v>1.317455922212678</v>
      </c>
      <c r="G207" s="95">
        <f t="shared" si="3"/>
        <v>42.58388132576269</v>
      </c>
      <c r="H207" s="95">
        <v>56.10238664342792</v>
      </c>
      <c r="I207" s="95">
        <v>74.396648456315688</v>
      </c>
      <c r="J207" s="95"/>
      <c r="K207" s="96">
        <v>207</v>
      </c>
      <c r="L207" s="97">
        <v>628.44541666666703</v>
      </c>
      <c r="M207" s="98">
        <v>1</v>
      </c>
      <c r="N207" s="95">
        <v>1.3826250420386641</v>
      </c>
      <c r="O207" s="95">
        <v>74.396648456315688</v>
      </c>
      <c r="P207" s="95">
        <v>69.148186447446321</v>
      </c>
      <c r="R207" s="16">
        <v>180</v>
      </c>
      <c r="S207" s="16">
        <v>68.926661864982293</v>
      </c>
      <c r="T207" s="16">
        <v>4.396452309262898</v>
      </c>
      <c r="U207" s="16">
        <v>1.2384698809929746</v>
      </c>
      <c r="AB207" s="16"/>
      <c r="AC207" s="16"/>
      <c r="AP207" s="16"/>
      <c r="AQ207" s="16"/>
      <c r="AR207" s="16"/>
      <c r="AS207" s="16"/>
      <c r="AZ207" s="144"/>
      <c r="BA207" s="22"/>
      <c r="BB207" s="145"/>
      <c r="BC207" s="145"/>
      <c r="BD207" s="145"/>
      <c r="BM207" s="146"/>
      <c r="BN207" s="146"/>
      <c r="BO207" s="146"/>
      <c r="BP207" s="145"/>
      <c r="BQ207" s="145"/>
      <c r="BS207" s="16"/>
      <c r="BT207" s="16"/>
      <c r="BU207" s="16"/>
      <c r="BV207" s="16"/>
    </row>
    <row r="208" spans="2:74">
      <c r="B208" s="96">
        <v>207</v>
      </c>
      <c r="C208" s="97">
        <v>628.44541666666703</v>
      </c>
      <c r="D208" s="98">
        <v>1</v>
      </c>
      <c r="E208" s="99">
        <v>117.3553352355955</v>
      </c>
      <c r="F208" s="95">
        <v>1.3826250420386641</v>
      </c>
      <c r="G208" s="95">
        <f t="shared" si="3"/>
        <v>36.461147740891271</v>
      </c>
      <c r="H208" s="95">
        <v>50.412095928027732</v>
      </c>
      <c r="I208" s="95">
        <v>69.148186447446321</v>
      </c>
      <c r="J208" s="95"/>
      <c r="K208" s="96">
        <v>208</v>
      </c>
      <c r="L208" s="97">
        <v>624.81124999999997</v>
      </c>
      <c r="M208" s="98">
        <v>1</v>
      </c>
      <c r="N208" s="95">
        <v>1.8724250670607061</v>
      </c>
      <c r="O208" s="95">
        <v>69.148186447446321</v>
      </c>
      <c r="P208" s="95">
        <v>75.572003188208754</v>
      </c>
      <c r="R208" s="16">
        <v>181</v>
      </c>
      <c r="S208" s="16">
        <v>71.095423745916705</v>
      </c>
      <c r="T208" s="16">
        <v>5.9841188447932581</v>
      </c>
      <c r="U208" s="16">
        <v>1.6857116675516639</v>
      </c>
      <c r="AB208" s="16"/>
      <c r="AC208" s="16"/>
      <c r="AP208" s="16"/>
      <c r="AQ208" s="16"/>
      <c r="AR208" s="16"/>
      <c r="AS208" s="16"/>
      <c r="AZ208" s="144"/>
      <c r="BA208" s="22"/>
      <c r="BB208" s="145"/>
      <c r="BC208" s="145"/>
      <c r="BD208" s="145"/>
      <c r="BM208" s="146"/>
      <c r="BN208" s="146"/>
      <c r="BO208" s="146"/>
      <c r="BP208" s="145"/>
      <c r="BQ208" s="145"/>
      <c r="BS208" s="16"/>
      <c r="BT208" s="16"/>
      <c r="BU208" s="16"/>
      <c r="BV208" s="16"/>
    </row>
    <row r="209" spans="2:74">
      <c r="B209" s="96">
        <v>208</v>
      </c>
      <c r="C209" s="97">
        <v>624.81124999999997</v>
      </c>
      <c r="D209" s="98">
        <v>1</v>
      </c>
      <c r="E209" s="99">
        <v>92.072513580322152</v>
      </c>
      <c r="F209" s="95">
        <v>1.8724250670607061</v>
      </c>
      <c r="G209" s="95">
        <f t="shared" si="3"/>
        <v>35.036866272548124</v>
      </c>
      <c r="H209" s="95">
        <v>65.603906679972908</v>
      </c>
      <c r="I209" s="95">
        <v>75.572003188208754</v>
      </c>
      <c r="J209" s="95"/>
      <c r="K209" s="96">
        <v>209</v>
      </c>
      <c r="L209" s="97">
        <v>638.73541666666699</v>
      </c>
      <c r="M209" s="98">
        <v>1</v>
      </c>
      <c r="N209" s="95">
        <v>1.381517127180506</v>
      </c>
      <c r="O209" s="95">
        <v>75.572003188208754</v>
      </c>
      <c r="P209" s="95">
        <v>75.964080184641972</v>
      </c>
      <c r="R209" s="16">
        <v>182</v>
      </c>
      <c r="S209" s="16">
        <v>74.097589359292527</v>
      </c>
      <c r="T209" s="16">
        <v>5.0260112830411572</v>
      </c>
      <c r="U209" s="16">
        <v>1.4158151067538658</v>
      </c>
      <c r="AB209" s="16"/>
      <c r="AC209" s="16"/>
      <c r="AP209" s="16"/>
      <c r="AQ209" s="16"/>
      <c r="AR209" s="16"/>
      <c r="AS209" s="16"/>
      <c r="AZ209" s="144"/>
      <c r="BA209" s="22"/>
      <c r="BB209" s="145"/>
      <c r="BC209" s="145"/>
      <c r="BD209" s="145"/>
      <c r="BM209" s="146"/>
      <c r="BN209" s="146"/>
      <c r="BO209" s="146"/>
      <c r="BP209" s="145"/>
      <c r="BQ209" s="145"/>
      <c r="BS209" s="16"/>
      <c r="BT209" s="16"/>
      <c r="BU209" s="16"/>
      <c r="BV209" s="16"/>
    </row>
    <row r="210" spans="2:74">
      <c r="B210" s="96">
        <v>209</v>
      </c>
      <c r="C210" s="97">
        <v>638.73541666666699</v>
      </c>
      <c r="D210" s="98">
        <v>1</v>
      </c>
      <c r="E210" s="99">
        <v>108.048282623291</v>
      </c>
      <c r="F210" s="95">
        <v>1.381517127180506</v>
      </c>
      <c r="G210" s="95">
        <f t="shared" si="3"/>
        <v>38.171082460553087</v>
      </c>
      <c r="H210" s="95">
        <v>52.734004182273502</v>
      </c>
      <c r="I210" s="95">
        <v>75.964080184641972</v>
      </c>
      <c r="J210" s="95"/>
      <c r="K210" s="96">
        <v>210</v>
      </c>
      <c r="L210" s="97">
        <v>666.13458333333301</v>
      </c>
      <c r="M210" s="98">
        <v>1</v>
      </c>
      <c r="N210" s="95">
        <v>1.571885740885421</v>
      </c>
      <c r="O210" s="95">
        <v>75.964080184641972</v>
      </c>
      <c r="P210" s="95">
        <v>76.772674572448977</v>
      </c>
      <c r="R210" s="16">
        <v>183</v>
      </c>
      <c r="S210" s="16">
        <v>78.205432185506766</v>
      </c>
      <c r="T210" s="16">
        <v>-7.1985303745367872</v>
      </c>
      <c r="U210" s="16">
        <v>-2.0278084303322261</v>
      </c>
      <c r="AB210" s="16"/>
      <c r="AC210" s="16"/>
      <c r="AP210" s="16"/>
      <c r="AQ210" s="16"/>
      <c r="AR210" s="16"/>
      <c r="AS210" s="16"/>
      <c r="AZ210" s="144"/>
      <c r="BA210" s="22"/>
      <c r="BB210" s="145"/>
      <c r="BC210" s="145"/>
      <c r="BD210" s="145"/>
      <c r="BM210" s="146"/>
      <c r="BN210" s="146"/>
      <c r="BO210" s="146"/>
      <c r="BP210" s="145"/>
      <c r="BQ210" s="145"/>
      <c r="BS210" s="16"/>
      <c r="BT210" s="16"/>
      <c r="BU210" s="16"/>
      <c r="BV210" s="16"/>
    </row>
    <row r="211" spans="2:74">
      <c r="B211" s="96">
        <v>210</v>
      </c>
      <c r="C211" s="97">
        <v>666.13458333333301</v>
      </c>
      <c r="D211" s="98">
        <v>1</v>
      </c>
      <c r="E211" s="99">
        <v>110.47362899780299</v>
      </c>
      <c r="F211" s="95">
        <v>1.571885740885421</v>
      </c>
      <c r="G211" s="95">
        <f t="shared" si="3"/>
        <v>46.160307925027823</v>
      </c>
      <c r="H211" s="95">
        <v>72.558729822231527</v>
      </c>
      <c r="I211" s="95">
        <v>76.772674572448977</v>
      </c>
      <c r="J211" s="95"/>
      <c r="K211" s="96">
        <v>211</v>
      </c>
      <c r="L211" s="97">
        <v>653.08833333333303</v>
      </c>
      <c r="M211" s="98">
        <v>1</v>
      </c>
      <c r="N211" s="95">
        <v>1.449090620253022</v>
      </c>
      <c r="O211" s="95">
        <v>76.772674572448977</v>
      </c>
      <c r="P211" s="95">
        <v>70.94799036986393</v>
      </c>
      <c r="R211" s="16">
        <v>184</v>
      </c>
      <c r="S211" s="16">
        <v>69.896511426436135</v>
      </c>
      <c r="T211" s="16">
        <v>-3.5645485778989041</v>
      </c>
      <c r="U211" s="16">
        <v>-1.0041246310719734</v>
      </c>
      <c r="AB211" s="16"/>
      <c r="AC211" s="16"/>
      <c r="AP211" s="16"/>
      <c r="AQ211" s="16"/>
      <c r="AR211" s="16"/>
      <c r="AS211" s="16"/>
      <c r="AZ211" s="144"/>
      <c r="BA211" s="22"/>
      <c r="BB211" s="145"/>
      <c r="BC211" s="145"/>
      <c r="BD211" s="145"/>
      <c r="BM211" s="146"/>
      <c r="BN211" s="146"/>
      <c r="BO211" s="146"/>
      <c r="BP211" s="145"/>
      <c r="BQ211" s="145"/>
      <c r="BS211" s="16"/>
      <c r="BT211" s="16"/>
      <c r="BU211" s="16"/>
      <c r="BV211" s="16"/>
    </row>
    <row r="212" spans="2:74">
      <c r="B212" s="96">
        <v>211</v>
      </c>
      <c r="C212" s="97">
        <v>653.08833333333303</v>
      </c>
      <c r="D212" s="98">
        <v>1</v>
      </c>
      <c r="E212" s="99">
        <v>-210.2967147827145</v>
      </c>
      <c r="F212" s="95">
        <v>1.449090620253022</v>
      </c>
      <c r="G212" s="95">
        <f t="shared" si="3"/>
        <v>33.138397620529908</v>
      </c>
      <c r="H212" s="95">
        <v>48.02054116212495</v>
      </c>
      <c r="I212" s="95">
        <v>70.94799036986393</v>
      </c>
      <c r="J212" s="95"/>
      <c r="K212" s="96">
        <v>212</v>
      </c>
      <c r="L212" s="97">
        <v>614.84791666666695</v>
      </c>
      <c r="M212" s="98">
        <v>1</v>
      </c>
      <c r="N212" s="95">
        <v>1.1296007431791439</v>
      </c>
      <c r="O212" s="95">
        <v>70.94799036986393</v>
      </c>
      <c r="P212" s="95">
        <v>73.440973997280395</v>
      </c>
      <c r="R212" s="16">
        <v>185</v>
      </c>
      <c r="S212" s="16">
        <v>67.491263990586944</v>
      </c>
      <c r="T212" s="16">
        <v>-0.88505352773685786</v>
      </c>
      <c r="U212" s="16">
        <v>-0.24931741778689989</v>
      </c>
      <c r="AB212" s="16"/>
      <c r="AC212" s="16"/>
      <c r="AP212" s="16"/>
      <c r="AQ212" s="16"/>
      <c r="AR212" s="16"/>
      <c r="AS212" s="16"/>
      <c r="AZ212" s="144"/>
      <c r="BA212" s="22"/>
      <c r="BB212" s="145"/>
      <c r="BC212" s="145"/>
      <c r="BD212" s="145"/>
      <c r="BM212" s="146"/>
      <c r="BN212" s="146"/>
      <c r="BO212" s="146"/>
      <c r="BP212" s="145"/>
      <c r="BQ212" s="145"/>
      <c r="BS212" s="16"/>
      <c r="BT212" s="16"/>
      <c r="BU212" s="16"/>
      <c r="BV212" s="16"/>
    </row>
    <row r="213" spans="2:74">
      <c r="B213" s="96">
        <v>212</v>
      </c>
      <c r="C213" s="97">
        <v>614.84791666666695</v>
      </c>
      <c r="D213" s="98">
        <v>1</v>
      </c>
      <c r="E213" s="99">
        <v>107.20378112793</v>
      </c>
      <c r="F213" s="95">
        <v>1.1296007431791439</v>
      </c>
      <c r="G213" s="95">
        <f t="shared" si="3"/>
        <v>52.325457928941418</v>
      </c>
      <c r="H213" s="95">
        <v>59.106876163721253</v>
      </c>
      <c r="I213" s="95">
        <v>73.440973997280395</v>
      </c>
      <c r="J213" s="95"/>
      <c r="K213" s="96">
        <v>213</v>
      </c>
      <c r="L213" s="97">
        <v>587.26499999999999</v>
      </c>
      <c r="M213" s="98">
        <v>1</v>
      </c>
      <c r="N213" s="95">
        <v>1.2410685546875371</v>
      </c>
      <c r="O213" s="95">
        <v>73.440973997280395</v>
      </c>
      <c r="P213" s="95">
        <v>77.225199591206106</v>
      </c>
      <c r="R213" s="16">
        <v>186</v>
      </c>
      <c r="S213" s="16">
        <v>68.421540544272375</v>
      </c>
      <c r="T213" s="16">
        <v>2.8894144152980488</v>
      </c>
      <c r="U213" s="16">
        <v>0.81394098589767649</v>
      </c>
      <c r="AB213" s="16"/>
      <c r="AC213" s="16"/>
      <c r="AP213" s="16"/>
      <c r="AQ213" s="16"/>
      <c r="AR213" s="16"/>
      <c r="AS213" s="16"/>
      <c r="AZ213" s="144"/>
      <c r="BA213" s="22"/>
      <c r="BB213" s="145"/>
      <c r="BC213" s="145"/>
      <c r="BD213" s="145"/>
      <c r="BM213" s="146"/>
      <c r="BN213" s="146"/>
      <c r="BO213" s="146"/>
      <c r="BP213" s="145"/>
      <c r="BQ213" s="145"/>
      <c r="BS213" s="16"/>
      <c r="BT213" s="16"/>
      <c r="BU213" s="16"/>
      <c r="BV213" s="16"/>
    </row>
    <row r="214" spans="2:74">
      <c r="B214" s="96">
        <v>213</v>
      </c>
      <c r="C214" s="97">
        <v>587.26499999999999</v>
      </c>
      <c r="D214" s="98">
        <v>1</v>
      </c>
      <c r="E214" s="99">
        <v>109.53825378418</v>
      </c>
      <c r="F214" s="95">
        <v>1.2410685546875371</v>
      </c>
      <c r="G214" s="95">
        <f t="shared" si="3"/>
        <v>61.620828638500868</v>
      </c>
      <c r="H214" s="95">
        <v>76.475672737032667</v>
      </c>
      <c r="I214" s="95">
        <v>77.225199591206106</v>
      </c>
      <c r="J214" s="95"/>
      <c r="K214" s="96">
        <v>214</v>
      </c>
      <c r="L214" s="97">
        <v>603.02666666666698</v>
      </c>
      <c r="M214" s="98">
        <v>1</v>
      </c>
      <c r="N214" s="95">
        <v>1.222326712435132</v>
      </c>
      <c r="O214" s="95">
        <v>77.225199591206106</v>
      </c>
      <c r="P214" s="95">
        <v>70.920494158685216</v>
      </c>
      <c r="R214" s="16">
        <v>187</v>
      </c>
      <c r="S214" s="16">
        <v>73.936289154782784</v>
      </c>
      <c r="T214" s="16">
        <v>-1.1360610972873246</v>
      </c>
      <c r="U214" s="16">
        <v>-0.32002563726071048</v>
      </c>
      <c r="AB214" s="16"/>
      <c r="AC214" s="16"/>
      <c r="AP214" s="16"/>
      <c r="AQ214" s="16"/>
      <c r="AR214" s="16"/>
      <c r="AS214" s="16"/>
      <c r="AZ214" s="144"/>
      <c r="BA214" s="22"/>
      <c r="BB214" s="145"/>
      <c r="BC214" s="145"/>
      <c r="BD214" s="145"/>
      <c r="BM214" s="146"/>
      <c r="BN214" s="146"/>
      <c r="BO214" s="146"/>
      <c r="BP214" s="145"/>
      <c r="BQ214" s="145"/>
      <c r="BS214" s="16"/>
      <c r="BT214" s="16"/>
      <c r="BU214" s="16"/>
      <c r="BV214" s="16"/>
    </row>
    <row r="215" spans="2:74">
      <c r="B215" s="96">
        <v>214</v>
      </c>
      <c r="C215" s="97">
        <v>603.02666666666698</v>
      </c>
      <c r="D215" s="98">
        <v>1</v>
      </c>
      <c r="E215" s="99">
        <v>109.9974288940428</v>
      </c>
      <c r="F215" s="95">
        <v>1.222326712435132</v>
      </c>
      <c r="G215" s="95">
        <f t="shared" si="3"/>
        <v>45.697991939877134</v>
      </c>
      <c r="H215" s="95">
        <v>55.85787625275718</v>
      </c>
      <c r="I215" s="95">
        <v>70.920494158685216</v>
      </c>
      <c r="J215" s="95"/>
      <c r="K215" s="96">
        <v>215</v>
      </c>
      <c r="L215" s="97">
        <v>641.50094911801443</v>
      </c>
      <c r="M215" s="98">
        <v>1</v>
      </c>
      <c r="N215" s="95">
        <v>1.3863075442376649</v>
      </c>
      <c r="O215" s="95">
        <v>70.920494158685216</v>
      </c>
      <c r="P215" s="95">
        <v>78.678709518501591</v>
      </c>
      <c r="R215" s="16">
        <v>188</v>
      </c>
      <c r="S215" s="16">
        <v>86.426500894726956</v>
      </c>
      <c r="T215" s="16">
        <v>-4.8368673288408957</v>
      </c>
      <c r="U215" s="16">
        <v>-1.3625337166759162</v>
      </c>
      <c r="AB215" s="16"/>
      <c r="AC215" s="16"/>
      <c r="AP215" s="16"/>
      <c r="AQ215" s="16"/>
      <c r="AR215" s="16"/>
      <c r="AS215" s="16"/>
      <c r="AZ215" s="144"/>
      <c r="BA215" s="22"/>
      <c r="BB215" s="145"/>
      <c r="BC215" s="145"/>
      <c r="BD215" s="145"/>
      <c r="BM215" s="146"/>
      <c r="BN215" s="146"/>
      <c r="BO215" s="146"/>
      <c r="BP215" s="145"/>
      <c r="BQ215" s="145"/>
      <c r="BS215" s="16"/>
      <c r="BT215" s="16"/>
      <c r="BU215" s="16"/>
      <c r="BV215" s="16"/>
    </row>
    <row r="216" spans="2:74">
      <c r="B216" s="96">
        <v>215</v>
      </c>
      <c r="C216" s="97">
        <v>641.50094911801443</v>
      </c>
      <c r="D216" s="98">
        <v>1</v>
      </c>
      <c r="E216" s="99">
        <v>142.2192802429195</v>
      </c>
      <c r="F216" s="95">
        <v>1.3863075442376649</v>
      </c>
      <c r="G216" s="95">
        <f t="shared" si="3"/>
        <v>47.200905695179337</v>
      </c>
      <c r="H216" s="95">
        <v>65.434971660077679</v>
      </c>
      <c r="I216" s="95">
        <v>78.678709518501591</v>
      </c>
      <c r="J216" s="95"/>
      <c r="K216" s="96">
        <v>216</v>
      </c>
      <c r="L216" s="97">
        <v>626.09749999999997</v>
      </c>
      <c r="M216" s="98">
        <v>1</v>
      </c>
      <c r="N216" s="95">
        <v>1.4280040081906811</v>
      </c>
      <c r="O216" s="95">
        <v>78.678709518501591</v>
      </c>
      <c r="P216" s="95">
        <v>80.678239293818464</v>
      </c>
      <c r="R216" s="16">
        <v>189</v>
      </c>
      <c r="S216" s="16">
        <v>81.205325309663664</v>
      </c>
      <c r="T216" s="16">
        <v>-0.33697875820284651</v>
      </c>
      <c r="U216" s="16">
        <v>-9.492609340702933E-2</v>
      </c>
      <c r="AB216" s="16"/>
      <c r="AC216" s="16"/>
      <c r="AP216" s="16"/>
      <c r="AQ216" s="16"/>
      <c r="AR216" s="16"/>
      <c r="AS216" s="16"/>
      <c r="AZ216" s="144"/>
      <c r="BA216" s="22"/>
      <c r="BB216" s="145"/>
      <c r="BC216" s="145"/>
      <c r="BD216" s="145"/>
      <c r="BM216" s="146"/>
      <c r="BN216" s="146"/>
      <c r="BO216" s="146"/>
      <c r="BP216" s="145"/>
      <c r="BQ216" s="145"/>
      <c r="BS216" s="16"/>
      <c r="BT216" s="16"/>
      <c r="BU216" s="16"/>
      <c r="BV216" s="16"/>
    </row>
    <row r="217" spans="2:74">
      <c r="B217" s="96">
        <v>216</v>
      </c>
      <c r="C217" s="97">
        <v>626.09749999999997</v>
      </c>
      <c r="D217" s="98">
        <v>1</v>
      </c>
      <c r="E217" s="99">
        <v>139.60321426391599</v>
      </c>
      <c r="F217" s="95">
        <v>1.4280040081906811</v>
      </c>
      <c r="G217" s="95">
        <f t="shared" si="3"/>
        <v>38.026130844547822</v>
      </c>
      <c r="H217" s="95">
        <v>54.30146726199758</v>
      </c>
      <c r="I217" s="95">
        <v>80.678239293818464</v>
      </c>
      <c r="J217" s="95"/>
      <c r="K217" s="96">
        <v>217</v>
      </c>
      <c r="L217" s="97">
        <v>682.26486094316874</v>
      </c>
      <c r="M217" s="98">
        <v>1</v>
      </c>
      <c r="N217" s="95">
        <v>1.6193375989455661</v>
      </c>
      <c r="O217" s="95">
        <v>80.678239293818464</v>
      </c>
      <c r="P217" s="95">
        <v>77.022343376120588</v>
      </c>
      <c r="R217" s="16">
        <v>190</v>
      </c>
      <c r="S217" s="16">
        <v>78.343641045808226</v>
      </c>
      <c r="T217" s="16">
        <v>-3.0864069732773061</v>
      </c>
      <c r="U217" s="16">
        <v>-0.86943330849675315</v>
      </c>
      <c r="AB217" s="16"/>
      <c r="AC217" s="16"/>
      <c r="AP217" s="16"/>
      <c r="AQ217" s="16"/>
      <c r="AR217" s="16"/>
      <c r="AS217" s="16"/>
      <c r="AZ217" s="144"/>
      <c r="BA217" s="22"/>
      <c r="BB217" s="145"/>
      <c r="BC217" s="145"/>
      <c r="BD217" s="145"/>
      <c r="BM217" s="146"/>
      <c r="BN217" s="146"/>
      <c r="BO217" s="146"/>
      <c r="BP217" s="145"/>
      <c r="BQ217" s="145"/>
      <c r="BS217" s="16"/>
      <c r="BT217" s="16"/>
      <c r="BU217" s="16"/>
      <c r="BV217" s="16"/>
    </row>
    <row r="218" spans="2:74">
      <c r="B218" s="96">
        <v>217</v>
      </c>
      <c r="C218" s="97">
        <v>682.26486094316874</v>
      </c>
      <c r="D218" s="98">
        <v>1</v>
      </c>
      <c r="E218" s="99">
        <v>136.5515213012695</v>
      </c>
      <c r="F218" s="95">
        <v>1.6193375989455661</v>
      </c>
      <c r="G218" s="95">
        <f t="shared" si="3"/>
        <v>36.487464574400207</v>
      </c>
      <c r="H218" s="95">
        <v>59.085523275520629</v>
      </c>
      <c r="I218" s="95">
        <v>77.022343376120588</v>
      </c>
      <c r="J218" s="95"/>
      <c r="K218" s="96">
        <v>218</v>
      </c>
      <c r="L218" s="97">
        <v>674.59367361610441</v>
      </c>
      <c r="M218" s="98">
        <v>1</v>
      </c>
      <c r="N218" s="95">
        <v>1.3610170923704441</v>
      </c>
      <c r="O218" s="95">
        <v>77.022343376120588</v>
      </c>
      <c r="P218" s="95">
        <v>74.463024184483444</v>
      </c>
      <c r="R218" s="16">
        <v>191</v>
      </c>
      <c r="S218" s="16">
        <v>72.77908216265908</v>
      </c>
      <c r="T218" s="16">
        <v>-2.5306956510456757</v>
      </c>
      <c r="U218" s="16">
        <v>-0.71289078586762822</v>
      </c>
      <c r="AB218" s="16"/>
      <c r="AC218" s="16"/>
      <c r="AP218" s="16"/>
      <c r="AQ218" s="16"/>
      <c r="AR218" s="16"/>
      <c r="AS218" s="16"/>
      <c r="AZ218" s="144"/>
      <c r="BA218" s="22"/>
      <c r="BB218" s="145"/>
      <c r="BC218" s="145"/>
      <c r="BD218" s="145"/>
      <c r="BM218" s="146"/>
      <c r="BN218" s="146"/>
      <c r="BO218" s="146"/>
      <c r="BP218" s="145"/>
      <c r="BQ218" s="145"/>
      <c r="BS218" s="16"/>
      <c r="BT218" s="16"/>
      <c r="BU218" s="16"/>
      <c r="BV218" s="16"/>
    </row>
    <row r="219" spans="2:74">
      <c r="B219" s="96">
        <v>218</v>
      </c>
      <c r="C219" s="97">
        <v>674.59367361610441</v>
      </c>
      <c r="D219" s="98">
        <v>1</v>
      </c>
      <c r="E219" s="99">
        <v>130.97952270507801</v>
      </c>
      <c r="F219" s="95">
        <v>1.3610170923704441</v>
      </c>
      <c r="G219" s="95">
        <f t="shared" si="3"/>
        <v>39.856068499817603</v>
      </c>
      <c r="H219" s="95">
        <v>54.244790462939001</v>
      </c>
      <c r="I219" s="95">
        <v>74.463024184483444</v>
      </c>
      <c r="J219" s="95"/>
      <c r="K219" s="96">
        <v>219</v>
      </c>
      <c r="L219" s="97">
        <v>680.26291666666702</v>
      </c>
      <c r="M219" s="98">
        <v>1</v>
      </c>
      <c r="N219" s="95">
        <v>1.3318287019793451</v>
      </c>
      <c r="O219" s="95">
        <v>74.463024184483444</v>
      </c>
      <c r="P219" s="95">
        <v>72.293006016644568</v>
      </c>
      <c r="R219" s="16">
        <v>192</v>
      </c>
      <c r="S219" s="16">
        <v>68.304167057017295</v>
      </c>
      <c r="T219" s="16">
        <v>2.7468329896975376</v>
      </c>
      <c r="U219" s="16">
        <v>0.77377614643763482</v>
      </c>
      <c r="AB219" s="16"/>
      <c r="AC219" s="16"/>
      <c r="AP219" s="16"/>
      <c r="AQ219" s="16"/>
      <c r="AR219" s="16"/>
      <c r="AS219" s="16"/>
      <c r="AZ219" s="144"/>
      <c r="BA219" s="22"/>
      <c r="BB219" s="145"/>
      <c r="BC219" s="145"/>
      <c r="BD219" s="145"/>
      <c r="BM219" s="146"/>
      <c r="BN219" s="146"/>
      <c r="BO219" s="146"/>
      <c r="BP219" s="145"/>
      <c r="BQ219" s="145"/>
      <c r="BS219" s="16"/>
      <c r="BT219" s="16"/>
      <c r="BU219" s="16"/>
      <c r="BV219" s="16"/>
    </row>
    <row r="220" spans="2:74">
      <c r="B220" s="96">
        <v>219</v>
      </c>
      <c r="C220" s="97">
        <v>680.26291666666702</v>
      </c>
      <c r="D220" s="98">
        <v>1</v>
      </c>
      <c r="E220" s="99">
        <v>132.31453704834001</v>
      </c>
      <c r="F220" s="95">
        <v>1.3318287019793451</v>
      </c>
      <c r="G220" s="95">
        <f t="shared" si="3"/>
        <v>36.033998870586935</v>
      </c>
      <c r="H220" s="95">
        <v>47.991113942938988</v>
      </c>
      <c r="I220" s="95">
        <v>72.293006016644568</v>
      </c>
      <c r="J220" s="95"/>
      <c r="K220" s="96">
        <v>220</v>
      </c>
      <c r="L220" s="97">
        <v>676.61924163155697</v>
      </c>
      <c r="M220" s="98">
        <v>1</v>
      </c>
      <c r="N220" s="95">
        <v>1.2262568500499249</v>
      </c>
      <c r="O220" s="95">
        <v>72.293006016644568</v>
      </c>
      <c r="P220" s="95">
        <v>67.880961215981628</v>
      </c>
      <c r="R220" s="16">
        <v>193</v>
      </c>
      <c r="S220" s="16">
        <v>77.807847766118968</v>
      </c>
      <c r="T220" s="16">
        <v>2.5112285748034537</v>
      </c>
      <c r="U220" s="16">
        <v>0.70740695802166487</v>
      </c>
      <c r="AB220" s="16"/>
      <c r="AC220" s="16"/>
      <c r="AP220" s="16"/>
      <c r="AQ220" s="16"/>
      <c r="AR220" s="16"/>
      <c r="AS220" s="16"/>
      <c r="AZ220" s="144"/>
      <c r="BA220" s="22"/>
      <c r="BB220" s="145"/>
      <c r="BC220" s="145"/>
      <c r="BD220" s="145"/>
      <c r="BM220" s="146"/>
      <c r="BN220" s="146"/>
      <c r="BO220" s="146"/>
      <c r="BP220" s="145"/>
      <c r="BQ220" s="145"/>
      <c r="BS220" s="16"/>
      <c r="BT220" s="16"/>
      <c r="BU220" s="16"/>
      <c r="BV220" s="16"/>
    </row>
    <row r="221" spans="2:74">
      <c r="B221" s="96">
        <v>220</v>
      </c>
      <c r="C221" s="97">
        <v>676.61924163155697</v>
      </c>
      <c r="D221" s="98">
        <v>1</v>
      </c>
      <c r="E221" s="99">
        <v>141.91227722167952</v>
      </c>
      <c r="F221" s="95">
        <v>1.2262568500499249</v>
      </c>
      <c r="G221" s="95">
        <f t="shared" si="3"/>
        <v>41.153905044163615</v>
      </c>
      <c r="H221" s="95">
        <v>50.465257966709792</v>
      </c>
      <c r="I221" s="95">
        <v>67.880961215981628</v>
      </c>
      <c r="J221" s="95"/>
      <c r="K221" s="96">
        <v>221</v>
      </c>
      <c r="L221" s="97">
        <v>710.949166666667</v>
      </c>
      <c r="M221" s="98">
        <v>1</v>
      </c>
      <c r="N221" s="95">
        <v>0.92973191743234695</v>
      </c>
      <c r="O221" s="95">
        <v>67.880961215981628</v>
      </c>
      <c r="P221" s="95">
        <v>69.532774465793722</v>
      </c>
      <c r="R221" s="16">
        <v>194</v>
      </c>
      <c r="S221" s="16">
        <v>76.975081939420519</v>
      </c>
      <c r="T221" s="16">
        <v>-4.7858547177191042</v>
      </c>
      <c r="U221" s="16">
        <v>-1.3481635886770211</v>
      </c>
      <c r="AB221" s="16"/>
      <c r="AC221" s="16"/>
      <c r="AP221" s="16"/>
      <c r="AQ221" s="16"/>
      <c r="AR221" s="16"/>
      <c r="AS221" s="16"/>
      <c r="AZ221" s="144"/>
      <c r="BA221" s="22"/>
      <c r="BB221" s="145"/>
      <c r="BC221" s="145"/>
      <c r="BD221" s="145"/>
      <c r="BM221" s="146"/>
      <c r="BN221" s="146"/>
      <c r="BO221" s="146"/>
      <c r="BP221" s="145"/>
      <c r="BQ221" s="145"/>
      <c r="BS221" s="16"/>
      <c r="BT221" s="16"/>
      <c r="BU221" s="16"/>
      <c r="BV221" s="16"/>
    </row>
    <row r="222" spans="2:74">
      <c r="B222" s="96">
        <v>221</v>
      </c>
      <c r="C222" s="97">
        <v>710.949166666667</v>
      </c>
      <c r="D222" s="98">
        <v>1</v>
      </c>
      <c r="E222" s="99">
        <v>149.50660705566401</v>
      </c>
      <c r="F222" s="95">
        <v>0.92973191743234695</v>
      </c>
      <c r="G222" s="95">
        <f t="shared" si="3"/>
        <v>57.739202004695265</v>
      </c>
      <c r="H222" s="95">
        <v>53.681978990838942</v>
      </c>
      <c r="I222" s="95">
        <v>69.532774465793722</v>
      </c>
      <c r="J222" s="95"/>
      <c r="K222" s="96">
        <v>222</v>
      </c>
      <c r="L222" s="97">
        <v>576.24740968916194</v>
      </c>
      <c r="M222" s="98">
        <v>1</v>
      </c>
      <c r="N222" s="95">
        <v>1.480840910378435</v>
      </c>
      <c r="O222" s="95">
        <v>69.532774465793722</v>
      </c>
      <c r="P222" s="95">
        <v>76.875287818419778</v>
      </c>
      <c r="R222" s="16">
        <v>195</v>
      </c>
      <c r="S222" s="16">
        <v>70.261586072319034</v>
      </c>
      <c r="T222" s="16">
        <v>4.1663346929813798</v>
      </c>
      <c r="U222" s="16">
        <v>1.1736463103494117</v>
      </c>
      <c r="AB222" s="16"/>
      <c r="AC222" s="16"/>
      <c r="AP222" s="16"/>
      <c r="AQ222" s="16"/>
      <c r="AR222" s="16"/>
      <c r="AS222" s="16"/>
      <c r="AZ222" s="144"/>
      <c r="BA222" s="22"/>
      <c r="BB222" s="145"/>
      <c r="BC222" s="145"/>
      <c r="BD222" s="145"/>
      <c r="BM222" s="146"/>
      <c r="BN222" s="146"/>
      <c r="BO222" s="146"/>
      <c r="BP222" s="145"/>
      <c r="BQ222" s="145"/>
      <c r="BS222" s="16"/>
      <c r="BT222" s="16"/>
      <c r="BU222" s="16"/>
      <c r="BV222" s="16"/>
    </row>
    <row r="223" spans="2:74">
      <c r="B223" s="96">
        <v>222</v>
      </c>
      <c r="C223" s="97">
        <v>576.24740968916194</v>
      </c>
      <c r="D223" s="98">
        <v>1</v>
      </c>
      <c r="E223" s="99">
        <v>107.98062515258775</v>
      </c>
      <c r="F223" s="95">
        <v>1.480840910378435</v>
      </c>
      <c r="G223" s="95">
        <f t="shared" si="3"/>
        <v>46.932911870226157</v>
      </c>
      <c r="H223" s="95">
        <v>69.500175940616558</v>
      </c>
      <c r="I223" s="95">
        <v>76.875287818419778</v>
      </c>
      <c r="J223" s="95"/>
      <c r="K223" s="96">
        <v>223</v>
      </c>
      <c r="L223" s="97">
        <v>495.02249999999998</v>
      </c>
      <c r="M223" s="98">
        <v>1</v>
      </c>
      <c r="N223" s="95">
        <v>1.210371386064756</v>
      </c>
      <c r="O223" s="95">
        <v>76.875287818419778</v>
      </c>
      <c r="P223" s="95">
        <v>75.691450319565348</v>
      </c>
      <c r="R223" s="16">
        <v>196</v>
      </c>
      <c r="S223" s="16">
        <v>71.548697513468085</v>
      </c>
      <c r="T223" s="16">
        <v>0.56557315597017066</v>
      </c>
      <c r="U223" s="16">
        <v>0.15932057711428554</v>
      </c>
      <c r="AB223" s="16"/>
      <c r="AC223" s="16"/>
      <c r="AP223" s="16"/>
      <c r="AQ223" s="16"/>
      <c r="AR223" s="16"/>
      <c r="AS223" s="16"/>
      <c r="AZ223" s="144"/>
      <c r="BA223" s="22"/>
      <c r="BB223" s="145"/>
      <c r="BC223" s="145"/>
      <c r="BD223" s="145"/>
      <c r="BM223" s="146"/>
      <c r="BN223" s="146"/>
      <c r="BO223" s="146"/>
      <c r="BP223" s="145"/>
      <c r="BQ223" s="145"/>
      <c r="BS223" s="16"/>
      <c r="BT223" s="16"/>
      <c r="BU223" s="16"/>
      <c r="BV223" s="16"/>
    </row>
    <row r="224" spans="2:74">
      <c r="B224" s="96">
        <v>223</v>
      </c>
      <c r="C224" s="97">
        <v>495.02249999999998</v>
      </c>
      <c r="D224" s="98">
        <v>1</v>
      </c>
      <c r="E224" s="99">
        <v>87.682933807373047</v>
      </c>
      <c r="F224" s="95">
        <v>1.210371386064756</v>
      </c>
      <c r="G224" s="95">
        <f t="shared" si="3"/>
        <v>42.675827821530504</v>
      </c>
      <c r="H224" s="95">
        <v>51.653600871806752</v>
      </c>
      <c r="I224" s="95">
        <v>75.691450319565348</v>
      </c>
      <c r="J224" s="95"/>
      <c r="K224" s="96">
        <v>224</v>
      </c>
      <c r="L224" s="97">
        <v>592.63458333333301</v>
      </c>
      <c r="M224" s="98">
        <v>1</v>
      </c>
      <c r="N224" s="95">
        <v>1.253503812763568</v>
      </c>
      <c r="O224" s="95">
        <v>75.691450319565348</v>
      </c>
      <c r="P224" s="95">
        <v>73.672351219147316</v>
      </c>
      <c r="R224" s="16">
        <v>197</v>
      </c>
      <c r="S224" s="16">
        <v>77.74285780289749</v>
      </c>
      <c r="T224" s="16">
        <v>0.56528765663122726</v>
      </c>
      <c r="U224" s="16">
        <v>0.15924015264759003</v>
      </c>
      <c r="AB224" s="16"/>
      <c r="AC224" s="16"/>
      <c r="AP224" s="16"/>
      <c r="AQ224" s="16"/>
      <c r="AR224" s="16"/>
      <c r="AS224" s="16"/>
      <c r="AZ224" s="144"/>
      <c r="BA224" s="22"/>
      <c r="BB224" s="145"/>
      <c r="BC224" s="145"/>
      <c r="BD224" s="145"/>
      <c r="BM224" s="146"/>
      <c r="BN224" s="146"/>
      <c r="BO224" s="146"/>
      <c r="BP224" s="145"/>
      <c r="BQ224" s="145"/>
      <c r="BS224" s="16"/>
      <c r="BT224" s="16"/>
      <c r="BU224" s="16"/>
      <c r="BV224" s="16"/>
    </row>
    <row r="225" spans="2:74">
      <c r="B225" s="96">
        <v>224</v>
      </c>
      <c r="C225" s="97">
        <v>592.63458333333301</v>
      </c>
      <c r="D225" s="98">
        <v>1</v>
      </c>
      <c r="E225" s="99">
        <v>117.63335800170898</v>
      </c>
      <c r="F225" s="95">
        <v>1.253503812763568</v>
      </c>
      <c r="G225" s="95">
        <f t="shared" si="3"/>
        <v>43.744975387850047</v>
      </c>
      <c r="H225" s="95">
        <v>54.834493437918482</v>
      </c>
      <c r="I225" s="95">
        <v>73.672351219147316</v>
      </c>
      <c r="J225" s="95"/>
      <c r="K225" s="96">
        <v>225</v>
      </c>
      <c r="L225" s="97">
        <v>695.98374999999999</v>
      </c>
      <c r="M225" s="98">
        <v>1</v>
      </c>
      <c r="N225" s="95">
        <v>1.0566018963499291</v>
      </c>
      <c r="O225" s="95">
        <v>73.672351219147316</v>
      </c>
      <c r="P225" s="95">
        <v>68.841716821766141</v>
      </c>
      <c r="R225" s="16">
        <v>198</v>
      </c>
      <c r="S225" s="16">
        <v>72.397044326003893</v>
      </c>
      <c r="T225" s="16">
        <v>-1.4277468703346159</v>
      </c>
      <c r="U225" s="16">
        <v>-0.40219280733830154</v>
      </c>
      <c r="AB225" s="16"/>
      <c r="AC225" s="16"/>
      <c r="AP225" s="16"/>
      <c r="AQ225" s="16"/>
      <c r="AR225" s="16"/>
      <c r="AS225" s="16"/>
      <c r="AZ225" s="144"/>
      <c r="BA225" s="22"/>
      <c r="BB225" s="145"/>
      <c r="BC225" s="145"/>
      <c r="BD225" s="145"/>
      <c r="BM225" s="146"/>
      <c r="BN225" s="146"/>
      <c r="BO225" s="146"/>
      <c r="BP225" s="145"/>
      <c r="BQ225" s="145"/>
      <c r="BS225" s="16"/>
      <c r="BT225" s="16"/>
      <c r="BU225" s="16"/>
      <c r="BV225" s="16"/>
    </row>
    <row r="226" spans="2:74">
      <c r="B226" s="96">
        <v>225</v>
      </c>
      <c r="C226" s="97">
        <v>695.98374999999999</v>
      </c>
      <c r="D226" s="98">
        <v>1</v>
      </c>
      <c r="E226" s="99">
        <v>134.82358551025402</v>
      </c>
      <c r="F226" s="95">
        <v>1.0566018963499291</v>
      </c>
      <c r="G226" s="95">
        <f t="shared" si="3"/>
        <v>43.351375827145482</v>
      </c>
      <c r="H226" s="95">
        <v>45.805145908340393</v>
      </c>
      <c r="I226" s="95">
        <v>68.841716821766141</v>
      </c>
      <c r="J226" s="95"/>
      <c r="K226" s="96">
        <v>226</v>
      </c>
      <c r="L226" s="97">
        <v>686.16333333333296</v>
      </c>
      <c r="M226" s="98">
        <v>1</v>
      </c>
      <c r="N226" s="95">
        <v>1.468471071672129</v>
      </c>
      <c r="O226" s="95">
        <v>68.841716821766141</v>
      </c>
      <c r="P226" s="95">
        <v>73.314527815316055</v>
      </c>
      <c r="R226" s="16">
        <v>199</v>
      </c>
      <c r="S226" s="16">
        <v>67.598731727247213</v>
      </c>
      <c r="T226" s="16">
        <v>2.4066174416603019</v>
      </c>
      <c r="U226" s="16">
        <v>0.67793825723731338</v>
      </c>
      <c r="AB226" s="16"/>
      <c r="AC226" s="16"/>
      <c r="AP226" s="16"/>
      <c r="AQ226" s="16"/>
      <c r="AR226" s="16"/>
      <c r="AS226" s="16"/>
      <c r="AZ226" s="144"/>
      <c r="BA226" s="22"/>
      <c r="BB226" s="145"/>
      <c r="BC226" s="145"/>
      <c r="BD226" s="145"/>
      <c r="BM226" s="146"/>
      <c r="BN226" s="146"/>
      <c r="BO226" s="146"/>
      <c r="BP226" s="145"/>
      <c r="BQ226" s="145"/>
      <c r="BS226" s="16"/>
      <c r="BT226" s="16"/>
      <c r="BU226" s="16"/>
      <c r="BV226" s="16"/>
    </row>
    <row r="227" spans="2:74">
      <c r="B227" s="96">
        <v>226</v>
      </c>
      <c r="C227" s="97">
        <v>686.16333333333296</v>
      </c>
      <c r="D227" s="98">
        <v>1</v>
      </c>
      <c r="E227" s="99">
        <v>110</v>
      </c>
      <c r="F227" s="95">
        <v>1.468471071672129</v>
      </c>
      <c r="G227" s="95">
        <f t="shared" si="3"/>
        <v>34.883018854804945</v>
      </c>
      <c r="H227" s="95">
        <v>51.224704080874503</v>
      </c>
      <c r="I227" s="95">
        <v>73.314527815316055</v>
      </c>
      <c r="J227" s="95"/>
      <c r="K227" s="96">
        <v>227</v>
      </c>
      <c r="L227" s="97">
        <v>663.36593576137147</v>
      </c>
      <c r="M227" s="98">
        <v>1</v>
      </c>
      <c r="N227" s="95">
        <v>1.256613007500911</v>
      </c>
      <c r="O227" s="95">
        <v>73.314527815316055</v>
      </c>
      <c r="P227" s="95">
        <v>73.982676716083731</v>
      </c>
      <c r="R227" s="16">
        <v>200</v>
      </c>
      <c r="S227" s="16">
        <v>74.286955628296937</v>
      </c>
      <c r="T227" s="16">
        <v>6.8337438161722446</v>
      </c>
      <c r="U227" s="16">
        <v>1.9250489475161106</v>
      </c>
      <c r="AB227" s="16"/>
      <c r="AC227" s="16"/>
      <c r="AP227" s="16"/>
      <c r="AQ227" s="16"/>
      <c r="AR227" s="16"/>
      <c r="AS227" s="16"/>
      <c r="AZ227" s="144"/>
      <c r="BA227" s="22"/>
      <c r="BB227" s="145"/>
      <c r="BC227" s="145"/>
      <c r="BD227" s="145"/>
      <c r="BM227" s="146"/>
      <c r="BN227" s="146"/>
      <c r="BO227" s="146"/>
      <c r="BP227" s="145"/>
      <c r="BQ227" s="145"/>
      <c r="BS227" s="16"/>
      <c r="BT227" s="16"/>
      <c r="BU227" s="16"/>
      <c r="BV227" s="16"/>
    </row>
    <row r="228" spans="2:74">
      <c r="B228" s="96">
        <v>227</v>
      </c>
      <c r="C228" s="97">
        <v>663.36593576137147</v>
      </c>
      <c r="D228" s="98">
        <v>1</v>
      </c>
      <c r="E228" s="99">
        <v>135</v>
      </c>
      <c r="F228" s="95">
        <v>1.256613007500911</v>
      </c>
      <c r="G228" s="95">
        <f t="shared" si="3"/>
        <v>42.003490195297537</v>
      </c>
      <c r="H228" s="95">
        <v>52.782132139847867</v>
      </c>
      <c r="I228" s="95">
        <v>73.982676716083731</v>
      </c>
      <c r="J228" s="95"/>
      <c r="K228" s="96">
        <v>228</v>
      </c>
      <c r="L228" s="97">
        <v>624.37057271169897</v>
      </c>
      <c r="M228" s="98">
        <v>1</v>
      </c>
      <c r="N228" s="95">
        <v>1.360088562492815</v>
      </c>
      <c r="O228" s="95">
        <v>73.982676716083731</v>
      </c>
      <c r="P228" s="95">
        <v>75.080019815486708</v>
      </c>
      <c r="R228" s="16">
        <v>201</v>
      </c>
      <c r="S228" s="16">
        <v>78.539356215538959</v>
      </c>
      <c r="T228" s="16">
        <v>2.3826296738202188</v>
      </c>
      <c r="U228" s="16">
        <v>0.67118096160610585</v>
      </c>
      <c r="AB228" s="16"/>
      <c r="AC228" s="16"/>
      <c r="AP228" s="16"/>
      <c r="AQ228" s="16"/>
      <c r="AR228" s="16"/>
      <c r="AS228" s="16"/>
      <c r="AZ228" s="144"/>
      <c r="BA228" s="22"/>
      <c r="BB228" s="145"/>
      <c r="BC228" s="145"/>
      <c r="BD228" s="145"/>
      <c r="BM228" s="146"/>
      <c r="BN228" s="146"/>
      <c r="BO228" s="146"/>
      <c r="BP228" s="145"/>
      <c r="BQ228" s="145"/>
      <c r="BS228" s="16"/>
      <c r="BT228" s="16"/>
      <c r="BU228" s="16"/>
      <c r="BV228" s="16"/>
    </row>
    <row r="229" spans="2:74">
      <c r="B229" s="96">
        <v>228</v>
      </c>
      <c r="C229" s="97">
        <v>624.37057271169897</v>
      </c>
      <c r="D229" s="98">
        <v>1</v>
      </c>
      <c r="E229" s="99">
        <v>133.91463470459001</v>
      </c>
      <c r="F229" s="95">
        <v>1.360088562492815</v>
      </c>
      <c r="G229" s="95">
        <f t="shared" si="3"/>
        <v>48.77380117936454</v>
      </c>
      <c r="H229" s="95">
        <v>66.33668913335228</v>
      </c>
      <c r="I229" s="95">
        <v>75.080019815486708</v>
      </c>
      <c r="J229" s="95"/>
      <c r="K229" s="96">
        <v>229</v>
      </c>
      <c r="L229" s="97">
        <v>665.31791666666697</v>
      </c>
      <c r="M229" s="98">
        <v>1</v>
      </c>
      <c r="N229" s="95">
        <v>1.245304813987971</v>
      </c>
      <c r="O229" s="95">
        <v>75.080019815486708</v>
      </c>
      <c r="P229" s="95">
        <v>72.570801426674834</v>
      </c>
      <c r="R229" s="16">
        <v>202</v>
      </c>
      <c r="S229" s="16">
        <v>75.246950600804212</v>
      </c>
      <c r="T229" s="16">
        <v>2.0601773776634502</v>
      </c>
      <c r="U229" s="16">
        <v>0.58034693708915641</v>
      </c>
      <c r="AB229" s="16"/>
      <c r="AC229" s="16"/>
      <c r="AP229" s="16"/>
      <c r="AQ229" s="16"/>
      <c r="AR229" s="16"/>
      <c r="AS229" s="16"/>
      <c r="AZ229" s="144"/>
      <c r="BA229" s="22"/>
      <c r="BB229" s="145"/>
      <c r="BC229" s="145"/>
      <c r="BD229" s="145"/>
      <c r="BM229" s="146"/>
      <c r="BN229" s="146"/>
      <c r="BO229" s="146"/>
      <c r="BP229" s="145"/>
      <c r="BQ229" s="145"/>
      <c r="BS229" s="16"/>
      <c r="BT229" s="16"/>
      <c r="BU229" s="16"/>
      <c r="BV229" s="16"/>
    </row>
    <row r="230" spans="2:74">
      <c r="B230" s="96">
        <v>229</v>
      </c>
      <c r="C230" s="97">
        <v>665.31791666666697</v>
      </c>
      <c r="D230" s="98">
        <v>1</v>
      </c>
      <c r="E230" s="99">
        <v>125</v>
      </c>
      <c r="F230" s="95">
        <v>1.245304813987971</v>
      </c>
      <c r="G230" s="95">
        <f t="shared" si="3"/>
        <v>41.340494159754407</v>
      </c>
      <c r="H230" s="95">
        <v>51.481516389783764</v>
      </c>
      <c r="I230" s="95">
        <v>72.570801426674834</v>
      </c>
      <c r="J230" s="95"/>
      <c r="K230" s="96">
        <v>230</v>
      </c>
      <c r="L230" s="97">
        <v>698.31124999999997</v>
      </c>
      <c r="M230" s="98">
        <v>1</v>
      </c>
      <c r="N230" s="95">
        <v>1.5767042236710349</v>
      </c>
      <c r="O230" s="95">
        <v>72.570801426674834</v>
      </c>
      <c r="P230" s="95">
        <v>73.692184281608604</v>
      </c>
      <c r="R230" s="16">
        <v>203</v>
      </c>
      <c r="S230" s="16">
        <v>76.767083053470586</v>
      </c>
      <c r="T230" s="16">
        <v>3.580174818747949</v>
      </c>
      <c r="U230" s="16">
        <v>1.008526504965592</v>
      </c>
      <c r="AB230" s="16"/>
      <c r="AC230" s="16"/>
      <c r="AP230" s="16"/>
      <c r="AQ230" s="16"/>
      <c r="AR230" s="16"/>
      <c r="AS230" s="16"/>
      <c r="AZ230" s="144"/>
      <c r="BA230" s="22"/>
      <c r="BB230" s="145"/>
      <c r="BC230" s="145"/>
      <c r="BD230" s="145"/>
      <c r="BM230" s="146"/>
      <c r="BN230" s="146"/>
      <c r="BO230" s="146"/>
      <c r="BP230" s="145"/>
      <c r="BQ230" s="145"/>
      <c r="BS230" s="16"/>
      <c r="BT230" s="16"/>
      <c r="BU230" s="16"/>
      <c r="BV230" s="16"/>
    </row>
    <row r="231" spans="2:74">
      <c r="B231" s="96">
        <v>230</v>
      </c>
      <c r="C231" s="97">
        <v>698.31124999999997</v>
      </c>
      <c r="D231" s="98">
        <v>1</v>
      </c>
      <c r="E231" s="99">
        <v>125</v>
      </c>
      <c r="F231" s="95">
        <v>1.5767042236710349</v>
      </c>
      <c r="G231" s="95">
        <f t="shared" si="3"/>
        <v>42.439682255005835</v>
      </c>
      <c r="H231" s="95">
        <v>66.914826262724375</v>
      </c>
      <c r="I231" s="95">
        <v>73.692184281608604</v>
      </c>
      <c r="J231" s="95"/>
      <c r="K231" s="96">
        <v>231</v>
      </c>
      <c r="L231" s="97">
        <v>758.90791666666701</v>
      </c>
      <c r="M231" s="98">
        <v>1</v>
      </c>
      <c r="N231" s="95">
        <v>1.5074725344281059</v>
      </c>
      <c r="O231" s="95">
        <v>73.692184281608604</v>
      </c>
      <c r="P231" s="95">
        <v>69.410925425190712</v>
      </c>
      <c r="R231" s="16">
        <v>204</v>
      </c>
      <c r="S231" s="16">
        <v>76.491754651610592</v>
      </c>
      <c r="T231" s="16">
        <v>-9.4592810164439953</v>
      </c>
      <c r="U231" s="16">
        <v>-2.6646563662323959</v>
      </c>
      <c r="AB231" s="16"/>
      <c r="AC231" s="16"/>
      <c r="AP231" s="16"/>
      <c r="AQ231" s="16"/>
      <c r="AR231" s="16"/>
      <c r="AS231" s="16"/>
      <c r="AZ231" s="144"/>
      <c r="BA231" s="22"/>
      <c r="BB231" s="145"/>
      <c r="BC231" s="145"/>
      <c r="BD231" s="145"/>
      <c r="BM231" s="146"/>
      <c r="BN231" s="146"/>
      <c r="BO231" s="146"/>
      <c r="BP231" s="145"/>
      <c r="BQ231" s="145"/>
      <c r="BS231" s="16"/>
      <c r="BT231" s="16"/>
      <c r="BU231" s="16"/>
      <c r="BV231" s="16"/>
    </row>
    <row r="232" spans="2:74">
      <c r="B232" s="96">
        <v>231</v>
      </c>
      <c r="C232" s="97">
        <v>758.90791666666701</v>
      </c>
      <c r="D232" s="98">
        <v>1</v>
      </c>
      <c r="E232" s="99">
        <v>130</v>
      </c>
      <c r="F232" s="95">
        <v>1.5074725344281059</v>
      </c>
      <c r="G232" s="95">
        <f t="shared" si="3"/>
        <v>50.129734039685061</v>
      </c>
      <c r="H232" s="95">
        <v>75.569197223010931</v>
      </c>
      <c r="I232" s="95">
        <v>69.410925425190712</v>
      </c>
      <c r="J232" s="95"/>
      <c r="K232" s="96">
        <v>232</v>
      </c>
      <c r="L232" s="97">
        <v>760.48</v>
      </c>
      <c r="M232" s="98">
        <v>1</v>
      </c>
      <c r="N232" s="95">
        <v>1.3489758880827409</v>
      </c>
      <c r="O232" s="95">
        <v>69.410925425190712</v>
      </c>
      <c r="P232" s="95">
        <v>75.290385747353284</v>
      </c>
      <c r="R232" s="16">
        <v>205</v>
      </c>
      <c r="S232" s="16">
        <v>69.776464527513454</v>
      </c>
      <c r="T232" s="16">
        <v>4.6201839288022342</v>
      </c>
      <c r="U232" s="16">
        <v>1.3014945319465301</v>
      </c>
      <c r="AB232" s="16"/>
      <c r="AC232" s="16"/>
      <c r="AP232" s="16"/>
      <c r="AQ232" s="16"/>
      <c r="AR232" s="16"/>
      <c r="AS232" s="16"/>
      <c r="AZ232" s="144"/>
      <c r="BA232" s="22"/>
      <c r="BB232" s="145"/>
      <c r="BC232" s="145"/>
      <c r="BD232" s="145"/>
      <c r="BM232" s="146"/>
      <c r="BN232" s="146"/>
      <c r="BO232" s="146"/>
      <c r="BP232" s="145"/>
      <c r="BQ232" s="145"/>
      <c r="BS232" s="16"/>
      <c r="BT232" s="16"/>
      <c r="BU232" s="16"/>
      <c r="BV232" s="16"/>
    </row>
    <row r="233" spans="2:74">
      <c r="B233" s="96">
        <v>232</v>
      </c>
      <c r="C233" s="97">
        <v>760.48</v>
      </c>
      <c r="D233" s="98">
        <v>1</v>
      </c>
      <c r="E233" s="99">
        <v>143.95742797851551</v>
      </c>
      <c r="F233" s="95">
        <v>1.3489758880827409</v>
      </c>
      <c r="G233" s="95">
        <f t="shared" si="3"/>
        <v>40.360468367813077</v>
      </c>
      <c r="H233" s="95">
        <v>54.445298659906022</v>
      </c>
      <c r="I233" s="95">
        <v>75.290385747353284</v>
      </c>
      <c r="J233" s="95"/>
      <c r="K233" s="96">
        <v>233</v>
      </c>
      <c r="L233" s="97">
        <v>710.52041666666696</v>
      </c>
      <c r="M233" s="98">
        <v>1</v>
      </c>
      <c r="N233" s="95">
        <v>1.31838473067732</v>
      </c>
      <c r="O233" s="95">
        <v>75.290385747353284</v>
      </c>
      <c r="P233" s="95">
        <v>74.325978356649969</v>
      </c>
      <c r="R233" s="16">
        <v>206</v>
      </c>
      <c r="S233" s="16">
        <v>73.695875864303289</v>
      </c>
      <c r="T233" s="16">
        <v>-4.5476894168569686</v>
      </c>
      <c r="U233" s="16">
        <v>-1.2810730049365966</v>
      </c>
      <c r="AB233" s="16"/>
      <c r="AC233" s="16"/>
      <c r="AP233" s="16"/>
      <c r="AQ233" s="16"/>
      <c r="AR233" s="16"/>
      <c r="AS233" s="16"/>
      <c r="AZ233" s="144"/>
      <c r="BA233" s="22"/>
      <c r="BB233" s="145"/>
      <c r="BC233" s="145"/>
      <c r="BD233" s="145"/>
      <c r="BM233" s="146"/>
      <c r="BN233" s="146"/>
      <c r="BO233" s="146"/>
      <c r="BP233" s="145"/>
      <c r="BQ233" s="145"/>
      <c r="BS233" s="16"/>
      <c r="BT233" s="16"/>
      <c r="BU233" s="16"/>
      <c r="BV233" s="16"/>
    </row>
    <row r="234" spans="2:74">
      <c r="B234" s="96">
        <v>233</v>
      </c>
      <c r="C234" s="97">
        <v>710.52041666666696</v>
      </c>
      <c r="D234" s="98">
        <v>1</v>
      </c>
      <c r="E234" s="99">
        <v>141.33291625976551</v>
      </c>
      <c r="F234" s="95">
        <v>1.31838473067732</v>
      </c>
      <c r="G234" s="95">
        <f t="shared" si="3"/>
        <v>44.404897466194377</v>
      </c>
      <c r="H234" s="95">
        <v>58.542738786722687</v>
      </c>
      <c r="I234" s="95">
        <v>74.325978356649969</v>
      </c>
      <c r="J234" s="95"/>
      <c r="K234" s="96">
        <v>234</v>
      </c>
      <c r="L234" s="97">
        <v>739.18541666666704</v>
      </c>
      <c r="M234" s="98">
        <v>1</v>
      </c>
      <c r="N234" s="95">
        <v>1.827871073674924</v>
      </c>
      <c r="O234" s="95">
        <v>74.325978356649969</v>
      </c>
      <c r="P234" s="95">
        <v>77.691920424626588</v>
      </c>
      <c r="R234" s="16">
        <v>207</v>
      </c>
      <c r="S234" s="16">
        <v>76.469469616138525</v>
      </c>
      <c r="T234" s="16">
        <v>-0.89746642792977127</v>
      </c>
      <c r="U234" s="16">
        <v>-0.25281410146348743</v>
      </c>
      <c r="AB234" s="16"/>
      <c r="AC234" s="16"/>
      <c r="AP234" s="16"/>
      <c r="AQ234" s="16"/>
      <c r="AR234" s="16"/>
      <c r="AS234" s="16"/>
      <c r="AZ234" s="144"/>
      <c r="BA234" s="22"/>
      <c r="BB234" s="145"/>
      <c r="BC234" s="145"/>
      <c r="BD234" s="145"/>
      <c r="BM234" s="146"/>
      <c r="BN234" s="146"/>
      <c r="BO234" s="146"/>
      <c r="BP234" s="145"/>
      <c r="BQ234" s="145"/>
      <c r="BS234" s="16"/>
      <c r="BT234" s="16"/>
      <c r="BU234" s="16"/>
      <c r="BV234" s="16"/>
    </row>
    <row r="235" spans="2:74">
      <c r="B235" s="96">
        <v>234</v>
      </c>
      <c r="C235" s="97">
        <v>739.18541666666704</v>
      </c>
      <c r="D235" s="98">
        <v>1</v>
      </c>
      <c r="E235" s="99">
        <v>163.21218872070301</v>
      </c>
      <c r="F235" s="95">
        <v>1.827871073674924</v>
      </c>
      <c r="G235" s="95">
        <f t="shared" si="3"/>
        <v>44.027640752617167</v>
      </c>
      <c r="H235" s="95">
        <v>80.476850973860181</v>
      </c>
      <c r="I235" s="95">
        <v>77.691920424626588</v>
      </c>
      <c r="J235" s="95"/>
      <c r="K235" s="96">
        <v>235</v>
      </c>
      <c r="L235" s="97">
        <v>608.99513573612637</v>
      </c>
      <c r="M235" s="98">
        <v>1</v>
      </c>
      <c r="N235" s="95">
        <v>1.289070858845015</v>
      </c>
      <c r="O235" s="95">
        <v>77.691920424626588</v>
      </c>
      <c r="P235" s="95">
        <v>76.488330647417499</v>
      </c>
      <c r="R235" s="16">
        <v>208</v>
      </c>
      <c r="S235" s="16">
        <v>73.83413754967971</v>
      </c>
      <c r="T235" s="16">
        <v>2.1299426349622621</v>
      </c>
      <c r="U235" s="16">
        <v>0.59999963972902426</v>
      </c>
      <c r="AB235" s="16"/>
      <c r="AC235" s="16"/>
      <c r="AP235" s="16"/>
      <c r="AQ235" s="16"/>
      <c r="AR235" s="16"/>
      <c r="AS235" s="16"/>
      <c r="AZ235" s="144"/>
      <c r="BA235" s="22"/>
      <c r="BB235" s="145"/>
      <c r="BC235" s="145"/>
      <c r="BD235" s="145"/>
      <c r="BM235" s="146"/>
      <c r="BN235" s="146"/>
      <c r="BO235" s="146"/>
      <c r="BP235" s="145"/>
      <c r="BQ235" s="145"/>
      <c r="BS235" s="16"/>
      <c r="BT235" s="16"/>
      <c r="BU235" s="16"/>
      <c r="BV235" s="16"/>
    </row>
    <row r="236" spans="2:74">
      <c r="B236" s="96">
        <v>235</v>
      </c>
      <c r="C236" s="97">
        <v>608.99513573612637</v>
      </c>
      <c r="D236" s="98">
        <v>1</v>
      </c>
      <c r="E236" s="99">
        <v>128.6956520080565</v>
      </c>
      <c r="F236" s="95">
        <v>1.289070858845015</v>
      </c>
      <c r="G236" s="95">
        <f t="shared" si="3"/>
        <v>51.935371879743045</v>
      </c>
      <c r="H236" s="95">
        <v>66.948374433455612</v>
      </c>
      <c r="I236" s="95">
        <v>76.488330647417499</v>
      </c>
      <c r="J236" s="95"/>
      <c r="K236" s="96">
        <v>236</v>
      </c>
      <c r="L236" s="97">
        <v>695.47915987519184</v>
      </c>
      <c r="M236" s="98">
        <v>1</v>
      </c>
      <c r="N236" s="95">
        <v>1.230390279029238</v>
      </c>
      <c r="O236" s="95">
        <v>76.488330647417499</v>
      </c>
      <c r="P236" s="95">
        <v>72.674552796206271</v>
      </c>
      <c r="R236" s="16">
        <v>209</v>
      </c>
      <c r="S236" s="16">
        <v>75.04047453166956</v>
      </c>
      <c r="T236" s="16">
        <v>1.7322000407794178</v>
      </c>
      <c r="U236" s="16">
        <v>0.48795652208946289</v>
      </c>
      <c r="AC236" s="16"/>
      <c r="AP236" s="16"/>
      <c r="AQ236" s="16"/>
      <c r="AR236" s="16"/>
      <c r="AS236" s="16"/>
      <c r="AZ236" s="144"/>
      <c r="BA236" s="22"/>
      <c r="BB236" s="145"/>
      <c r="BC236" s="145"/>
      <c r="BD236" s="145"/>
      <c r="BM236" s="146"/>
      <c r="BN236" s="146"/>
      <c r="BO236" s="146"/>
      <c r="BP236" s="145"/>
      <c r="BQ236" s="145"/>
      <c r="BS236" s="16"/>
      <c r="BT236" s="16"/>
      <c r="BU236" s="16"/>
      <c r="BV236" s="16"/>
    </row>
    <row r="237" spans="2:74">
      <c r="B237" s="96">
        <v>236</v>
      </c>
      <c r="C237" s="97">
        <v>695.47915987519184</v>
      </c>
      <c r="D237" s="98">
        <v>1</v>
      </c>
      <c r="E237" s="99">
        <v>125</v>
      </c>
      <c r="F237" s="95">
        <v>1.230390279029238</v>
      </c>
      <c r="G237" s="95">
        <f t="shared" si="3"/>
        <v>37.06946147150552</v>
      </c>
      <c r="H237" s="95">
        <v>45.609905043389269</v>
      </c>
      <c r="I237" s="95">
        <v>72.674552796206271</v>
      </c>
      <c r="J237" s="95"/>
      <c r="O237" s="95"/>
      <c r="R237" s="16">
        <v>210</v>
      </c>
      <c r="S237" s="16">
        <v>74.507050420706875</v>
      </c>
      <c r="T237" s="16">
        <v>-3.5590600508429446</v>
      </c>
      <c r="U237" s="16">
        <v>-1.0025785264012825</v>
      </c>
      <c r="AP237" s="16"/>
      <c r="AQ237" s="16"/>
      <c r="AR237" s="16"/>
      <c r="AS237" s="16"/>
      <c r="BC237" s="145"/>
      <c r="BP237" s="145"/>
      <c r="BS237" s="16"/>
      <c r="BT237" s="16"/>
      <c r="BU237" s="16"/>
      <c r="BV237" s="16"/>
    </row>
    <row r="238" spans="2:74">
      <c r="R238" s="16">
        <v>211</v>
      </c>
      <c r="S238" s="16">
        <v>70.572903411515455</v>
      </c>
      <c r="T238" s="16">
        <v>2.86807058576494</v>
      </c>
      <c r="U238" s="16">
        <v>0.80792848123201455</v>
      </c>
      <c r="AP238" s="16"/>
      <c r="AQ238" s="16"/>
      <c r="AR238" s="16"/>
      <c r="AS238" s="16"/>
      <c r="BS238" s="16"/>
      <c r="BT238" s="16"/>
      <c r="BU238" s="16"/>
      <c r="BV238" s="16"/>
    </row>
    <row r="239" spans="2:74">
      <c r="R239" s="16">
        <v>212</v>
      </c>
      <c r="S239" s="16">
        <v>73.07097442310581</v>
      </c>
      <c r="T239" s="16">
        <v>4.1542251681002966</v>
      </c>
      <c r="U239" s="16">
        <v>1.1702350867574354</v>
      </c>
      <c r="AP239" s="16"/>
      <c r="AQ239" s="16"/>
      <c r="AR239" s="16"/>
      <c r="AS239" s="16"/>
      <c r="BS239" s="16"/>
      <c r="BT239" s="16"/>
      <c r="BU239" s="16"/>
      <c r="BV239" s="16"/>
    </row>
    <row r="240" spans="2:74">
      <c r="R240" s="16">
        <v>213</v>
      </c>
      <c r="S240" s="16">
        <v>73.790888375446229</v>
      </c>
      <c r="T240" s="16">
        <v>-2.8703942167610137</v>
      </c>
      <c r="U240" s="16">
        <v>-0.80858304241015255</v>
      </c>
      <c r="AP240" s="16"/>
      <c r="AQ240" s="16"/>
      <c r="AR240" s="16"/>
      <c r="AS240" s="16"/>
      <c r="BS240" s="16"/>
      <c r="BT240" s="16"/>
      <c r="BU240" s="16"/>
      <c r="BV240" s="16"/>
    </row>
    <row r="241" spans="18:74">
      <c r="R241" s="16">
        <v>214</v>
      </c>
      <c r="S241" s="16">
        <v>72.25821403135221</v>
      </c>
      <c r="T241" s="16">
        <v>6.4204954871493811</v>
      </c>
      <c r="U241" s="16">
        <v>1.8086379022314416</v>
      </c>
      <c r="AP241" s="16"/>
      <c r="AQ241" s="16"/>
      <c r="AR241" s="16"/>
      <c r="AS241" s="16"/>
      <c r="BS241" s="16"/>
      <c r="BT241" s="16"/>
      <c r="BU241" s="16"/>
      <c r="BV241" s="16"/>
    </row>
    <row r="242" spans="18:74">
      <c r="R242" s="16">
        <v>215</v>
      </c>
      <c r="S242" s="16">
        <v>75.593305699858718</v>
      </c>
      <c r="T242" s="16">
        <v>5.0849335939597466</v>
      </c>
      <c r="U242" s="16">
        <v>1.4324133778729289</v>
      </c>
      <c r="AP242" s="16"/>
      <c r="AQ242" s="16"/>
      <c r="AR242" s="16"/>
      <c r="AS242" s="16"/>
      <c r="BS242" s="16"/>
      <c r="BT242" s="16"/>
      <c r="BU242" s="16"/>
      <c r="BV242" s="16"/>
    </row>
    <row r="243" spans="18:74">
      <c r="R243" s="16">
        <v>216</v>
      </c>
      <c r="S243" s="16">
        <v>76.662350513473015</v>
      </c>
      <c r="T243" s="16">
        <v>0.35999286264757302</v>
      </c>
      <c r="U243" s="16">
        <v>0.10140911043709441</v>
      </c>
      <c r="AP243" s="16"/>
      <c r="AQ243" s="16"/>
      <c r="AR243" s="16"/>
      <c r="AS243" s="16"/>
      <c r="BS243" s="16"/>
      <c r="BT243" s="16"/>
      <c r="BU243" s="16"/>
      <c r="BV243" s="16"/>
    </row>
    <row r="244" spans="18:74">
      <c r="R244" s="16">
        <v>217</v>
      </c>
      <c r="S244" s="16">
        <v>73.281450540068661</v>
      </c>
      <c r="T244" s="16">
        <v>1.1815736444147831</v>
      </c>
      <c r="U244" s="16">
        <v>0.33284641066154391</v>
      </c>
      <c r="AP244" s="16"/>
      <c r="AQ244" s="16"/>
      <c r="AR244" s="16"/>
      <c r="AS244" s="16"/>
      <c r="BS244" s="16"/>
      <c r="BT244" s="16"/>
      <c r="BU244" s="16"/>
      <c r="BV244" s="16"/>
    </row>
    <row r="245" spans="18:74">
      <c r="R245" s="16">
        <v>218</v>
      </c>
      <c r="S245" s="16">
        <v>72.027382332696405</v>
      </c>
      <c r="T245" s="16">
        <v>0.2656236839481636</v>
      </c>
      <c r="U245" s="16">
        <v>7.4825543212443432E-2</v>
      </c>
      <c r="AP245" s="16"/>
      <c r="AQ245" s="16"/>
      <c r="AR245" s="16"/>
      <c r="AS245" s="16"/>
      <c r="BS245" s="16"/>
      <c r="BT245" s="16"/>
      <c r="BU245" s="16"/>
      <c r="BV245" s="16"/>
    </row>
    <row r="246" spans="18:74">
      <c r="R246" s="16">
        <v>219</v>
      </c>
      <c r="S246" s="16">
        <v>70.43196462733431</v>
      </c>
      <c r="T246" s="16">
        <v>-2.5510034113526814</v>
      </c>
      <c r="U246" s="16">
        <v>-0.71861143236199865</v>
      </c>
      <c r="AP246" s="16"/>
      <c r="AQ246" s="16"/>
      <c r="AR246" s="16"/>
      <c r="AS246" s="16"/>
      <c r="BS246" s="16"/>
      <c r="BT246" s="16"/>
      <c r="BU246" s="16"/>
      <c r="BV246" s="16"/>
    </row>
    <row r="247" spans="18:74">
      <c r="R247" s="16">
        <v>220</v>
      </c>
      <c r="S247" s="16">
        <v>65.455029389072692</v>
      </c>
      <c r="T247" s="16">
        <v>4.0777450767210297</v>
      </c>
      <c r="U247" s="16">
        <v>1.1486908317522688</v>
      </c>
      <c r="AP247" s="16"/>
      <c r="AQ247" s="16"/>
      <c r="AR247" s="16"/>
      <c r="AS247" s="16"/>
      <c r="BS247" s="16"/>
      <c r="BT247" s="16"/>
      <c r="BU247" s="16"/>
      <c r="BV247" s="16"/>
    </row>
    <row r="248" spans="18:74" ht="13" thickBot="1">
      <c r="R248" s="16">
        <v>221</v>
      </c>
      <c r="S248" s="16">
        <v>74.200835440289111</v>
      </c>
      <c r="T248" s="16">
        <v>2.6744523781306668</v>
      </c>
      <c r="U248" s="16">
        <v>0.75338670488619219</v>
      </c>
      <c r="AP248" s="16"/>
      <c r="AQ248" s="16"/>
      <c r="AR248" s="16"/>
      <c r="AS248" s="16"/>
      <c r="BS248" s="16"/>
      <c r="BT248" s="16"/>
      <c r="BU248" s="16"/>
      <c r="BV248" s="16"/>
    </row>
    <row r="249" spans="18:74" ht="13">
      <c r="R249" s="16">
        <v>222</v>
      </c>
      <c r="S249" s="16">
        <v>76.129665122106132</v>
      </c>
      <c r="T249" s="16">
        <v>-0.43821480254078438</v>
      </c>
      <c r="U249" s="16">
        <v>-0.12344403991568283</v>
      </c>
      <c r="W249" s="15" t="s">
        <v>179</v>
      </c>
      <c r="X249" s="15"/>
      <c r="AP249" s="16"/>
      <c r="AQ249" s="16"/>
      <c r="AR249" s="16"/>
      <c r="AS249" s="16"/>
      <c r="BS249" s="16"/>
      <c r="BT249" s="16"/>
      <c r="BU249" s="16"/>
      <c r="BV249" s="16"/>
    </row>
    <row r="250" spans="18:74">
      <c r="R250" s="16">
        <v>223</v>
      </c>
      <c r="S250" s="16">
        <v>73.807939220347066</v>
      </c>
      <c r="T250" s="16">
        <v>-0.1355880011997499</v>
      </c>
      <c r="U250" s="16">
        <v>-3.8194808881728326E-2</v>
      </c>
      <c r="W250" s="16"/>
      <c r="X250" s="16"/>
      <c r="AP250" s="16"/>
      <c r="AQ250" s="16"/>
      <c r="AR250" s="16"/>
      <c r="AS250" s="16"/>
      <c r="BS250" s="16"/>
      <c r="BT250" s="16"/>
      <c r="BU250" s="16"/>
      <c r="BV250" s="16"/>
    </row>
    <row r="251" spans="18:74">
      <c r="R251" s="16">
        <v>224</v>
      </c>
      <c r="S251" s="16">
        <v>68.894925460120959</v>
      </c>
      <c r="T251" s="16">
        <v>-5.3208638354817595E-2</v>
      </c>
      <c r="U251" s="16">
        <v>-1.498874350854437E-2</v>
      </c>
      <c r="W251" s="16" t="s">
        <v>15</v>
      </c>
      <c r="X251" s="16">
        <v>69.197691567598454</v>
      </c>
      <c r="AP251" s="16"/>
      <c r="AQ251" s="16"/>
      <c r="AR251" s="16"/>
      <c r="AS251" s="16"/>
      <c r="BS251" s="16"/>
      <c r="BT251" s="16"/>
      <c r="BU251" s="16"/>
      <c r="BV251" s="16"/>
    </row>
    <row r="252" spans="18:74">
      <c r="R252" s="16">
        <v>225</v>
      </c>
      <c r="S252" s="16">
        <v>71.248442251231182</v>
      </c>
      <c r="T252" s="16">
        <v>2.0660855640848723</v>
      </c>
      <c r="U252" s="16">
        <v>0.58201125877844362</v>
      </c>
      <c r="W252" s="16" t="s">
        <v>25</v>
      </c>
      <c r="X252" s="16">
        <v>0.2367724504691025</v>
      </c>
      <c r="AP252" s="16"/>
      <c r="AQ252" s="16"/>
      <c r="AR252" s="16"/>
      <c r="AS252" s="16"/>
      <c r="BS252" s="16"/>
      <c r="BT252" s="16"/>
      <c r="BU252" s="16"/>
      <c r="BV252" s="16"/>
    </row>
    <row r="253" spans="18:74">
      <c r="R253" s="16">
        <v>226</v>
      </c>
      <c r="S253" s="16">
        <v>71.363011139534748</v>
      </c>
      <c r="T253" s="16">
        <v>2.6196655765489822</v>
      </c>
      <c r="U253" s="16">
        <v>0.73795339664993598</v>
      </c>
      <c r="W253" s="16" t="s">
        <v>180</v>
      </c>
      <c r="X253" s="16">
        <v>68.740762815220762</v>
      </c>
      <c r="AP253" s="16"/>
      <c r="AQ253" s="16"/>
      <c r="AR253" s="16"/>
      <c r="AS253" s="16"/>
      <c r="BS253" s="16"/>
      <c r="BT253" s="16"/>
      <c r="BU253" s="16"/>
      <c r="BV253" s="16"/>
    </row>
    <row r="254" spans="18:74">
      <c r="R254" s="16">
        <v>227</v>
      </c>
      <c r="S254" s="16">
        <v>73.450028110571722</v>
      </c>
      <c r="T254" s="16">
        <v>1.6299917049149855</v>
      </c>
      <c r="U254" s="16">
        <v>0.45916468343177569</v>
      </c>
      <c r="W254" s="16" t="s">
        <v>181</v>
      </c>
      <c r="X254" s="16" t="e">
        <v>#N/A</v>
      </c>
      <c r="AP254" s="16"/>
      <c r="AQ254" s="16"/>
      <c r="AR254" s="16"/>
      <c r="AS254" s="16"/>
      <c r="BS254" s="16"/>
      <c r="BT254" s="16"/>
      <c r="BU254" s="16"/>
      <c r="BV254" s="16"/>
    </row>
    <row r="255" spans="18:74">
      <c r="R255" s="16">
        <v>228</v>
      </c>
      <c r="S255" s="16">
        <v>71.803863390876984</v>
      </c>
      <c r="T255" s="16">
        <v>0.76693803579784969</v>
      </c>
      <c r="U255" s="16">
        <v>0.21604457210245401</v>
      </c>
      <c r="W255" s="16" t="s">
        <v>182</v>
      </c>
      <c r="X255" s="16">
        <v>3.6296529346163036</v>
      </c>
      <c r="AP255" s="16"/>
      <c r="AQ255" s="16"/>
      <c r="AR255" s="16"/>
      <c r="AS255" s="16"/>
      <c r="BS255" s="16"/>
      <c r="BT255" s="16"/>
      <c r="BU255" s="16"/>
      <c r="BV255" s="16"/>
    </row>
    <row r="256" spans="18:74">
      <c r="R256" s="16">
        <v>229</v>
      </c>
      <c r="S256" s="16">
        <v>73.186854141527988</v>
      </c>
      <c r="T256" s="16">
        <v>0.50533014008061627</v>
      </c>
      <c r="U256" s="16">
        <v>0.1423502666295795</v>
      </c>
      <c r="W256" s="16" t="s">
        <v>183</v>
      </c>
      <c r="X256" s="16">
        <v>13.174380425768746</v>
      </c>
      <c r="AP256" s="16"/>
      <c r="AQ256" s="16"/>
      <c r="AR256" s="16"/>
      <c r="AS256" s="16"/>
      <c r="BS256" s="16"/>
      <c r="BT256" s="16"/>
      <c r="BU256" s="16"/>
      <c r="BV256" s="16"/>
    </row>
    <row r="257" spans="18:74">
      <c r="R257" s="16">
        <v>230</v>
      </c>
      <c r="S257" s="16">
        <v>71.495204825645615</v>
      </c>
      <c r="T257" s="16">
        <v>-2.0842794004549035</v>
      </c>
      <c r="U257" s="16">
        <v>-0.58713641806119632</v>
      </c>
      <c r="W257" s="16" t="s">
        <v>184</v>
      </c>
      <c r="X257" s="16">
        <v>2.0073427030825082</v>
      </c>
      <c r="AP257" s="16"/>
      <c r="AQ257" s="16"/>
      <c r="AR257" s="16"/>
      <c r="AS257" s="16"/>
      <c r="BS257" s="16"/>
      <c r="BT257" s="16"/>
      <c r="BU257" s="16"/>
      <c r="BV257" s="16"/>
    </row>
    <row r="258" spans="18:74">
      <c r="R258" s="16">
        <v>231</v>
      </c>
      <c r="S258" s="16">
        <v>68.590963413590856</v>
      </c>
      <c r="T258" s="16">
        <v>6.6994223337624277</v>
      </c>
      <c r="U258" s="16">
        <v>1.8872109138851314</v>
      </c>
      <c r="W258" s="16" t="s">
        <v>185</v>
      </c>
      <c r="X258" s="16">
        <v>0.96164925565486015</v>
      </c>
      <c r="AP258" s="16"/>
      <c r="AQ258" s="16"/>
      <c r="AR258" s="16"/>
      <c r="AS258" s="16"/>
      <c r="BS258" s="16"/>
      <c r="BT258" s="16"/>
      <c r="BU258" s="16"/>
      <c r="BV258" s="16"/>
    </row>
    <row r="259" spans="18:74">
      <c r="R259" s="16">
        <v>232</v>
      </c>
      <c r="S259" s="16">
        <v>71.463539444210454</v>
      </c>
      <c r="T259" s="16">
        <v>2.8624389124395151</v>
      </c>
      <c r="U259" s="16">
        <v>0.80634205260672609</v>
      </c>
      <c r="W259" s="16" t="s">
        <v>186</v>
      </c>
      <c r="X259" s="16">
        <v>24.147098372747379</v>
      </c>
      <c r="AP259" s="16"/>
      <c r="AQ259" s="16"/>
      <c r="AR259" s="16"/>
      <c r="AS259" s="16"/>
      <c r="BS259" s="16"/>
      <c r="BT259" s="16"/>
      <c r="BU259" s="16"/>
      <c r="BV259" s="16"/>
    </row>
    <row r="260" spans="18:74">
      <c r="R260" s="16">
        <v>233</v>
      </c>
      <c r="S260" s="16">
        <v>75.079777450088514</v>
      </c>
      <c r="T260" s="16">
        <v>2.6121429745380738</v>
      </c>
      <c r="U260" s="16">
        <v>0.73583429803090206</v>
      </c>
      <c r="W260" s="16" t="s">
        <v>187</v>
      </c>
      <c r="X260" s="16">
        <v>62.279402521979577</v>
      </c>
      <c r="AP260" s="16"/>
      <c r="AQ260" s="16"/>
      <c r="AR260" s="16"/>
      <c r="AS260" s="16"/>
      <c r="BS260" s="16"/>
      <c r="BT260" s="16"/>
      <c r="BU260" s="16"/>
      <c r="BV260" s="16"/>
    </row>
    <row r="261" spans="18:74">
      <c r="R261" s="16">
        <v>234</v>
      </c>
      <c r="S261" s="16">
        <v>74.410176570465978</v>
      </c>
      <c r="T261" s="16">
        <v>2.0781540769515203</v>
      </c>
      <c r="U261" s="16">
        <v>0.58541092938608996</v>
      </c>
      <c r="W261" s="16" t="s">
        <v>188</v>
      </c>
      <c r="X261" s="16">
        <v>86.426500894726956</v>
      </c>
      <c r="AP261" s="16"/>
      <c r="AQ261" s="16"/>
      <c r="AR261" s="16"/>
      <c r="AS261" s="16"/>
      <c r="BS261" s="16"/>
      <c r="BT261" s="16"/>
      <c r="BU261" s="16"/>
      <c r="BV261" s="16"/>
    </row>
    <row r="262" spans="18:74" ht="13" thickBot="1">
      <c r="R262" s="19">
        <v>235</v>
      </c>
      <c r="S262" s="19">
        <v>71.42302267723538</v>
      </c>
      <c r="T262" s="19">
        <v>1.2515301189708907</v>
      </c>
      <c r="U262" s="19">
        <v>0.35255297873590941</v>
      </c>
      <c r="W262" s="16" t="s">
        <v>189</v>
      </c>
      <c r="X262" s="16">
        <v>16261.457518385638</v>
      </c>
      <c r="AP262" s="16"/>
      <c r="AQ262" s="16"/>
      <c r="AR262" s="16"/>
      <c r="AS262" s="16"/>
      <c r="BS262" s="16"/>
      <c r="BT262" s="16"/>
      <c r="BU262" s="16"/>
      <c r="BV262" s="16"/>
    </row>
    <row r="263" spans="18:74" ht="13" thickBot="1">
      <c r="W263" s="19" t="s">
        <v>190</v>
      </c>
      <c r="X263" s="19">
        <v>235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0"/>
  <sheetViews>
    <sheetView workbookViewId="0">
      <selection activeCell="A3" sqref="A3"/>
    </sheetView>
  </sheetViews>
  <sheetFormatPr defaultRowHeight="12.5"/>
  <cols>
    <col min="1" max="1" width="8.453125" customWidth="1"/>
    <col min="3" max="3" width="12.26953125" style="96" bestFit="1" customWidth="1"/>
    <col min="4" max="4" width="9.54296875" style="96" bestFit="1" customWidth="1"/>
    <col min="5" max="5" width="8.81640625" style="96" bestFit="1" customWidth="1"/>
    <col min="7" max="7" width="15.6328125" customWidth="1"/>
    <col min="8" max="8" width="9.453125" customWidth="1"/>
    <col min="9" max="9" width="12.36328125" customWidth="1"/>
    <col min="12" max="12" width="10.54296875" customWidth="1"/>
    <col min="13" max="13" width="11.81640625" bestFit="1" customWidth="1"/>
    <col min="14" max="14" width="12.1796875" bestFit="1" customWidth="1"/>
    <col min="15" max="15" width="12.26953125" bestFit="1" customWidth="1"/>
    <col min="16" max="16" width="14.453125" style="45" bestFit="1" customWidth="1"/>
    <col min="17" max="26" width="9.1796875" style="45" customWidth="1"/>
    <col min="27" max="27" width="13.26953125" style="45" customWidth="1"/>
    <col min="28" max="28" width="10.26953125" style="45" customWidth="1"/>
    <col min="29" max="31" width="9.1796875" style="45" customWidth="1"/>
    <col min="32" max="32" width="9.81640625" style="45" customWidth="1"/>
    <col min="33" max="33" width="10.1796875" style="45" customWidth="1"/>
    <col min="34" max="34" width="9.1796875" style="45" customWidth="1"/>
    <col min="35" max="36" width="14.1796875" style="45" bestFit="1" customWidth="1"/>
    <col min="37" max="57" width="9.1796875" style="45" customWidth="1"/>
  </cols>
  <sheetData>
    <row r="1" spans="1:36" ht="13">
      <c r="A1" s="50"/>
      <c r="B1" s="2" t="s">
        <v>0</v>
      </c>
      <c r="C1" s="24" t="s">
        <v>73</v>
      </c>
      <c r="D1" s="44" t="s">
        <v>193</v>
      </c>
      <c r="E1" s="44" t="s">
        <v>75</v>
      </c>
      <c r="G1" t="s">
        <v>7</v>
      </c>
      <c r="P1" s="139"/>
      <c r="AI1" s="3"/>
      <c r="AJ1" s="3"/>
    </row>
    <row r="2" spans="1:36" ht="13.5" thickBot="1">
      <c r="A2" s="50"/>
      <c r="B2" s="96">
        <v>2</v>
      </c>
      <c r="C2" s="98">
        <v>0</v>
      </c>
      <c r="D2" s="95">
        <v>62.699779309465612</v>
      </c>
      <c r="E2" s="95">
        <v>57.938418753905374</v>
      </c>
      <c r="P2" s="139"/>
    </row>
    <row r="3" spans="1:36" ht="13">
      <c r="A3" s="50"/>
      <c r="B3" s="96">
        <v>3</v>
      </c>
      <c r="C3" s="98">
        <v>0</v>
      </c>
      <c r="D3" s="95">
        <v>57.938418753905374</v>
      </c>
      <c r="E3" s="95">
        <v>65.6352759364147</v>
      </c>
      <c r="G3" s="15" t="s">
        <v>13</v>
      </c>
      <c r="H3" s="15"/>
      <c r="J3" s="20"/>
      <c r="Q3" s="116"/>
      <c r="R3" s="116"/>
    </row>
    <row r="4" spans="1:36" ht="13">
      <c r="B4" s="96">
        <v>4</v>
      </c>
      <c r="C4" s="98">
        <v>0</v>
      </c>
      <c r="D4" s="95">
        <v>65.6352759364147</v>
      </c>
      <c r="E4" s="95">
        <v>64.647520331852732</v>
      </c>
      <c r="G4" s="16" t="s">
        <v>16</v>
      </c>
      <c r="H4" s="16">
        <v>0.55700884211234059</v>
      </c>
      <c r="Q4" s="16"/>
      <c r="R4" s="16"/>
      <c r="AA4" s="116"/>
      <c r="AB4" s="116"/>
      <c r="AD4" s="148"/>
    </row>
    <row r="5" spans="1:36">
      <c r="B5" s="96">
        <v>5</v>
      </c>
      <c r="C5" s="98">
        <v>0</v>
      </c>
      <c r="D5" s="95">
        <v>64.647520331852732</v>
      </c>
      <c r="E5" s="95">
        <v>59.228969780787324</v>
      </c>
      <c r="G5" s="16" t="s">
        <v>20</v>
      </c>
      <c r="H5" s="16">
        <v>0.31025885019133037</v>
      </c>
      <c r="Q5" s="16"/>
      <c r="R5" s="16"/>
      <c r="AA5" s="16"/>
      <c r="AB5" s="16"/>
    </row>
    <row r="6" spans="1:36">
      <c r="B6" s="96">
        <v>6</v>
      </c>
      <c r="C6" s="98">
        <v>0</v>
      </c>
      <c r="D6" s="95">
        <v>59.228969780787324</v>
      </c>
      <c r="E6" s="95">
        <v>54.669599397388701</v>
      </c>
      <c r="G6" s="16" t="s">
        <v>23</v>
      </c>
      <c r="H6" s="16">
        <v>0.30431280579642805</v>
      </c>
      <c r="Q6" s="16"/>
      <c r="R6" s="16"/>
      <c r="AA6" s="16"/>
      <c r="AB6" s="16"/>
    </row>
    <row r="7" spans="1:36">
      <c r="B7" s="96">
        <v>7</v>
      </c>
      <c r="C7" s="98">
        <v>0</v>
      </c>
      <c r="D7" s="95">
        <v>54.669599397388701</v>
      </c>
      <c r="E7" s="95">
        <v>65.709362159917191</v>
      </c>
      <c r="G7" s="16" t="s">
        <v>25</v>
      </c>
      <c r="H7" s="16">
        <v>4.2346409419468571</v>
      </c>
      <c r="Q7" s="16"/>
      <c r="R7" s="16"/>
      <c r="AA7" s="16"/>
      <c r="AB7" s="16"/>
    </row>
    <row r="8" spans="1:36" ht="13" thickBot="1">
      <c r="B8" s="96">
        <v>8</v>
      </c>
      <c r="C8" s="98">
        <v>0</v>
      </c>
      <c r="D8" s="95">
        <v>65.709362159917191</v>
      </c>
      <c r="E8" s="95">
        <v>67.212246311863908</v>
      </c>
      <c r="G8" s="19" t="s">
        <v>22</v>
      </c>
      <c r="H8" s="19">
        <v>235</v>
      </c>
      <c r="Q8" s="16"/>
      <c r="R8" s="16"/>
      <c r="AA8" s="16"/>
      <c r="AB8" s="16"/>
    </row>
    <row r="9" spans="1:36">
      <c r="B9" s="96">
        <v>9</v>
      </c>
      <c r="C9" s="98">
        <v>0</v>
      </c>
      <c r="D9" s="95">
        <v>67.212246311863908</v>
      </c>
      <c r="E9" s="95">
        <v>64.420400681062944</v>
      </c>
      <c r="AA9" s="16"/>
      <c r="AB9" s="16"/>
    </row>
    <row r="10" spans="1:36" ht="13" thickBot="1">
      <c r="B10" s="96">
        <v>10</v>
      </c>
      <c r="C10" s="98">
        <v>0</v>
      </c>
      <c r="D10" s="95">
        <v>64.420400681062944</v>
      </c>
      <c r="E10" s="95">
        <v>61.76349177217655</v>
      </c>
      <c r="G10" t="s">
        <v>29</v>
      </c>
    </row>
    <row r="11" spans="1:36" ht="13">
      <c r="B11" s="96">
        <v>11</v>
      </c>
      <c r="C11" s="98">
        <v>0</v>
      </c>
      <c r="D11" s="95">
        <v>61.76349177217655</v>
      </c>
      <c r="E11" s="95">
        <v>56.656248417805834</v>
      </c>
      <c r="G11" s="14"/>
      <c r="H11" s="14" t="s">
        <v>27</v>
      </c>
      <c r="I11" s="14" t="s">
        <v>31</v>
      </c>
      <c r="J11" s="14" t="s">
        <v>32</v>
      </c>
      <c r="K11" s="14" t="s">
        <v>33</v>
      </c>
      <c r="L11" s="14" t="s">
        <v>34</v>
      </c>
      <c r="Q11" s="17"/>
      <c r="R11" s="17"/>
      <c r="S11" s="17"/>
      <c r="T11" s="17"/>
      <c r="U11" s="17"/>
      <c r="V11" s="17"/>
      <c r="AA11" s="17"/>
      <c r="AB11" s="17"/>
      <c r="AC11" s="17"/>
      <c r="AD11" s="17"/>
      <c r="AE11" s="17"/>
      <c r="AF11" s="17"/>
      <c r="AG11" s="17"/>
    </row>
    <row r="12" spans="1:36">
      <c r="B12" s="96">
        <v>12</v>
      </c>
      <c r="C12" s="98">
        <v>0</v>
      </c>
      <c r="D12" s="95">
        <v>56.656248417805834</v>
      </c>
      <c r="E12" s="95">
        <v>69.260543884516835</v>
      </c>
      <c r="G12" s="16" t="s">
        <v>36</v>
      </c>
      <c r="H12" s="16">
        <v>2</v>
      </c>
      <c r="I12" s="16">
        <v>1871.3680527649822</v>
      </c>
      <c r="J12" s="16">
        <v>935.68402638249108</v>
      </c>
      <c r="K12" s="16">
        <v>52.179033586988041</v>
      </c>
      <c r="L12" s="16">
        <v>1.9390627101404079E-19</v>
      </c>
      <c r="Q12" s="16"/>
      <c r="R12" s="16"/>
      <c r="S12" s="16"/>
      <c r="T12" s="16"/>
      <c r="U12" s="16"/>
      <c r="V12" s="16"/>
      <c r="AA12" s="16"/>
      <c r="AB12" s="16"/>
      <c r="AC12" s="16"/>
      <c r="AD12" s="16"/>
      <c r="AE12" s="16"/>
      <c r="AF12" s="16"/>
      <c r="AG12" s="16"/>
    </row>
    <row r="13" spans="1:36">
      <c r="B13" s="96">
        <v>13</v>
      </c>
      <c r="C13" s="98">
        <v>0</v>
      </c>
      <c r="D13" s="95">
        <v>69.260543884516835</v>
      </c>
      <c r="E13" s="95">
        <v>63.021303324021297</v>
      </c>
      <c r="G13" s="16" t="s">
        <v>38</v>
      </c>
      <c r="H13" s="16">
        <v>232</v>
      </c>
      <c r="I13" s="16">
        <v>4160.266666473316</v>
      </c>
      <c r="J13" s="16">
        <v>17.932183907212568</v>
      </c>
      <c r="K13" s="16"/>
      <c r="L13" s="16"/>
      <c r="Q13" s="16"/>
      <c r="R13" s="16"/>
      <c r="S13" s="16"/>
      <c r="T13" s="16"/>
      <c r="U13" s="16"/>
      <c r="V13" s="16"/>
      <c r="AA13" s="16"/>
      <c r="AB13" s="16"/>
      <c r="AC13" s="16"/>
      <c r="AD13" s="16"/>
      <c r="AE13" s="16"/>
      <c r="AF13" s="16"/>
      <c r="AG13" s="16"/>
    </row>
    <row r="14" spans="1:36" ht="13" thickBot="1">
      <c r="B14" s="96">
        <v>14</v>
      </c>
      <c r="C14" s="98">
        <v>0</v>
      </c>
      <c r="D14" s="95">
        <v>63.021303324021297</v>
      </c>
      <c r="E14" s="95">
        <v>66.874874673617128</v>
      </c>
      <c r="G14" s="19" t="s">
        <v>40</v>
      </c>
      <c r="H14" s="19">
        <v>234</v>
      </c>
      <c r="I14" s="19">
        <v>6031.6347192382982</v>
      </c>
      <c r="J14" s="19"/>
      <c r="K14" s="19"/>
      <c r="L14" s="19"/>
      <c r="Q14" s="16"/>
      <c r="R14" s="16"/>
      <c r="S14" s="16"/>
      <c r="T14" s="16"/>
      <c r="U14" s="16"/>
      <c r="V14" s="16"/>
      <c r="AA14" s="16"/>
      <c r="AB14" s="16"/>
      <c r="AC14" s="16"/>
      <c r="AD14" s="16"/>
      <c r="AE14" s="16"/>
      <c r="AF14" s="16"/>
      <c r="AG14" s="16"/>
    </row>
    <row r="15" spans="1:36" ht="13" thickBot="1">
      <c r="B15" s="96">
        <v>15</v>
      </c>
      <c r="C15" s="98">
        <v>0</v>
      </c>
      <c r="D15" s="95">
        <v>66.874874673617128</v>
      </c>
      <c r="E15" s="95">
        <v>64.684570504020314</v>
      </c>
    </row>
    <row r="16" spans="1:36" ht="13">
      <c r="B16" s="96">
        <v>16</v>
      </c>
      <c r="C16" s="98">
        <v>0</v>
      </c>
      <c r="D16" s="95">
        <v>64.684570504020314</v>
      </c>
      <c r="E16" s="95">
        <v>65.609654307912763</v>
      </c>
      <c r="G16" s="14"/>
      <c r="H16" s="14" t="s">
        <v>42</v>
      </c>
      <c r="I16" s="14" t="s">
        <v>25</v>
      </c>
      <c r="J16" s="14" t="s">
        <v>28</v>
      </c>
      <c r="K16" s="14" t="s">
        <v>43</v>
      </c>
      <c r="L16" s="14" t="s">
        <v>44</v>
      </c>
      <c r="M16" s="14" t="s">
        <v>45</v>
      </c>
      <c r="N16" s="14" t="s">
        <v>191</v>
      </c>
      <c r="O16" s="14" t="s">
        <v>192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2:34" ht="13">
      <c r="B17" s="96">
        <v>17</v>
      </c>
      <c r="C17" s="98">
        <v>0</v>
      </c>
      <c r="D17" s="95">
        <v>65.609654307912763</v>
      </c>
      <c r="E17" s="95">
        <v>63.519690358969669</v>
      </c>
      <c r="G17" s="16" t="s">
        <v>50</v>
      </c>
      <c r="H17" s="16">
        <v>36.190295713602644</v>
      </c>
      <c r="I17" s="16">
        <v>3.9332810985083655</v>
      </c>
      <c r="J17" s="16">
        <v>9.2010448292971585</v>
      </c>
      <c r="K17" s="16">
        <v>2.1289130533739091E-17</v>
      </c>
      <c r="L17" s="16">
        <v>28.440780553960352</v>
      </c>
      <c r="M17" s="16">
        <v>43.939810873244937</v>
      </c>
      <c r="N17" s="16">
        <v>31.13519853688949</v>
      </c>
      <c r="O17" s="16">
        <v>41.245392890315799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H17" s="17"/>
    </row>
    <row r="18" spans="2:34">
      <c r="B18" s="96">
        <v>18</v>
      </c>
      <c r="C18" s="98">
        <v>0</v>
      </c>
      <c r="D18" s="95">
        <v>63.519690358969669</v>
      </c>
      <c r="E18" s="95">
        <v>62.835685302337616</v>
      </c>
      <c r="G18" s="16" t="s">
        <v>73</v>
      </c>
      <c r="H18" s="16">
        <v>1.9018831931930023</v>
      </c>
      <c r="I18" s="16">
        <v>0.60132827810077805</v>
      </c>
      <c r="J18" s="16">
        <v>3.1628035175725779</v>
      </c>
      <c r="K18" s="16">
        <v>1.7712592126060205E-3</v>
      </c>
      <c r="L18" s="16">
        <v>0.71712103397920779</v>
      </c>
      <c r="M18" s="16">
        <v>3.0866453524067969</v>
      </c>
      <c r="N18" s="16">
        <v>1.1290493161385979</v>
      </c>
      <c r="O18" s="16">
        <v>2.6747170702474063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H18" s="16"/>
    </row>
    <row r="19" spans="2:34" ht="13" thickBot="1">
      <c r="B19" s="96">
        <v>19</v>
      </c>
      <c r="C19" s="98">
        <v>0</v>
      </c>
      <c r="D19" s="95">
        <v>62.835685302337616</v>
      </c>
      <c r="E19" s="95">
        <v>70.404877062627165</v>
      </c>
      <c r="G19" s="19" t="s">
        <v>193</v>
      </c>
      <c r="H19" s="19">
        <v>0.46126129817751621</v>
      </c>
      <c r="I19" s="19">
        <v>5.838032296347502E-2</v>
      </c>
      <c r="J19" s="19">
        <v>7.9009720187073826</v>
      </c>
      <c r="K19" s="19">
        <v>1.1075705666955948E-13</v>
      </c>
      <c r="L19" s="19">
        <v>0.34623794070585329</v>
      </c>
      <c r="M19" s="19">
        <v>0.57628465564917919</v>
      </c>
      <c r="N19" s="19">
        <v>0.38623024944311896</v>
      </c>
      <c r="O19" s="19">
        <v>0.53629234691191352</v>
      </c>
      <c r="Q19" s="16"/>
      <c r="AH19" s="16"/>
    </row>
    <row r="20" spans="2:34">
      <c r="B20" s="96">
        <v>20</v>
      </c>
      <c r="C20" s="98">
        <v>0</v>
      </c>
      <c r="D20" s="95">
        <v>70.404877062627165</v>
      </c>
      <c r="E20" s="95">
        <v>67.29172751364095</v>
      </c>
      <c r="G20" s="16" t="s">
        <v>15</v>
      </c>
      <c r="H20">
        <f>H17/(1-H19)</f>
        <v>67.175971563163216</v>
      </c>
    </row>
    <row r="21" spans="2:34">
      <c r="B21" s="96">
        <v>21</v>
      </c>
      <c r="C21" s="98">
        <v>0</v>
      </c>
      <c r="D21" s="95">
        <v>67.29172751364095</v>
      </c>
      <c r="E21" s="95">
        <v>69.896971884268979</v>
      </c>
    </row>
    <row r="22" spans="2:34">
      <c r="B22" s="96">
        <v>22</v>
      </c>
      <c r="C22" s="98">
        <v>0</v>
      </c>
      <c r="D22" s="95">
        <v>69.896971884268979</v>
      </c>
      <c r="E22" s="95">
        <v>59.710202919053756</v>
      </c>
    </row>
    <row r="23" spans="2:34">
      <c r="B23" s="96">
        <v>23</v>
      </c>
      <c r="C23" s="98">
        <v>0</v>
      </c>
      <c r="D23" s="95">
        <v>59.710202919053756</v>
      </c>
      <c r="E23" s="95">
        <v>70.637704356082267</v>
      </c>
      <c r="G23" t="s">
        <v>53</v>
      </c>
    </row>
    <row r="24" spans="2:34" ht="13.5" thickBot="1">
      <c r="B24" s="96">
        <v>24</v>
      </c>
      <c r="C24" s="98">
        <v>0</v>
      </c>
      <c r="D24" s="95">
        <v>70.637704356082267</v>
      </c>
      <c r="E24" s="95">
        <v>74.350966472532292</v>
      </c>
      <c r="Q24" s="17"/>
      <c r="R24" s="17"/>
      <c r="S24" s="17"/>
      <c r="T24" s="17"/>
    </row>
    <row r="25" spans="2:34" ht="13">
      <c r="B25" s="96">
        <v>25</v>
      </c>
      <c r="C25" s="98">
        <v>0</v>
      </c>
      <c r="D25" s="95">
        <v>74.350966472532292</v>
      </c>
      <c r="E25" s="95">
        <v>59.620481114148497</v>
      </c>
      <c r="G25" s="14" t="s">
        <v>54</v>
      </c>
      <c r="H25" s="14" t="s">
        <v>177</v>
      </c>
      <c r="I25" s="14" t="s">
        <v>56</v>
      </c>
      <c r="J25" s="14" t="s">
        <v>57</v>
      </c>
      <c r="Q25" s="16"/>
      <c r="R25" s="16"/>
      <c r="S25" s="16"/>
      <c r="T25" s="16"/>
    </row>
    <row r="26" spans="2:34">
      <c r="B26" s="96">
        <v>26</v>
      </c>
      <c r="C26" s="98">
        <v>0</v>
      </c>
      <c r="D26" s="95">
        <v>59.620481114148497</v>
      </c>
      <c r="E26" s="95">
        <v>63.117840720654314</v>
      </c>
      <c r="G26" s="16">
        <v>1</v>
      </c>
      <c r="H26" s="16">
        <v>65.111277313330518</v>
      </c>
      <c r="I26" s="16">
        <v>-7.1728585594251442</v>
      </c>
      <c r="J26" s="16">
        <v>-1.7011382559025583</v>
      </c>
      <c r="Q26" s="16"/>
      <c r="R26" s="16"/>
      <c r="S26" s="16"/>
      <c r="T26" s="16"/>
    </row>
    <row r="27" spans="2:34">
      <c r="B27" s="96">
        <v>27</v>
      </c>
      <c r="C27" s="98">
        <v>0</v>
      </c>
      <c r="D27" s="95">
        <v>63.117840720654314</v>
      </c>
      <c r="E27" s="95">
        <v>59.442091273160592</v>
      </c>
      <c r="G27" s="16">
        <v>2</v>
      </c>
      <c r="H27" s="16">
        <v>62.915045962381583</v>
      </c>
      <c r="I27" s="16">
        <v>2.7202299740331171</v>
      </c>
      <c r="J27" s="16">
        <v>0.64513850863544986</v>
      </c>
      <c r="Q27" s="16"/>
      <c r="R27" s="16"/>
      <c r="S27" s="16"/>
      <c r="T27" s="16"/>
    </row>
    <row r="28" spans="2:34">
      <c r="B28" s="96">
        <v>28</v>
      </c>
      <c r="C28" s="98">
        <v>0</v>
      </c>
      <c r="D28" s="95">
        <v>59.442091273160592</v>
      </c>
      <c r="E28" s="95">
        <v>69.075692755150584</v>
      </c>
      <c r="G28" s="16">
        <v>3</v>
      </c>
      <c r="H28" s="16">
        <v>66.465308298272788</v>
      </c>
      <c r="I28" s="16">
        <v>-1.817787966420056</v>
      </c>
      <c r="J28" s="16">
        <v>-0.43111245330959097</v>
      </c>
      <c r="Q28" s="16"/>
      <c r="R28" s="16"/>
      <c r="S28" s="16"/>
      <c r="T28" s="16"/>
    </row>
    <row r="29" spans="2:34">
      <c r="B29" s="96">
        <v>29</v>
      </c>
      <c r="C29" s="98">
        <v>0</v>
      </c>
      <c r="D29" s="95">
        <v>69.075692755150584</v>
      </c>
      <c r="E29" s="95">
        <v>68.830231749605247</v>
      </c>
      <c r="G29" s="16">
        <v>4</v>
      </c>
      <c r="H29" s="16">
        <v>66.009694865830411</v>
      </c>
      <c r="I29" s="16">
        <v>-6.7807250850430876</v>
      </c>
      <c r="J29" s="16">
        <v>-1.6081386171720877</v>
      </c>
      <c r="Q29" s="16"/>
      <c r="R29" s="16"/>
      <c r="S29" s="16"/>
      <c r="T29" s="16"/>
    </row>
    <row r="30" spans="2:34">
      <c r="B30" s="96">
        <v>30</v>
      </c>
      <c r="C30" s="98">
        <v>0</v>
      </c>
      <c r="D30" s="95">
        <v>68.830231749605247</v>
      </c>
      <c r="E30" s="95">
        <v>65.304230839234052</v>
      </c>
      <c r="G30" s="16">
        <v>5</v>
      </c>
      <c r="H30" s="16">
        <v>63.510327204405485</v>
      </c>
      <c r="I30" s="16">
        <v>-8.8407278070167834</v>
      </c>
      <c r="J30" s="16">
        <v>-2.0966955026286032</v>
      </c>
      <c r="Q30" s="16"/>
      <c r="R30" s="16"/>
      <c r="S30" s="16"/>
      <c r="T30" s="16"/>
    </row>
    <row r="31" spans="2:34">
      <c r="B31" s="96">
        <v>31</v>
      </c>
      <c r="C31" s="98">
        <v>0</v>
      </c>
      <c r="D31" s="95">
        <v>65.304230839234052</v>
      </c>
      <c r="E31" s="95">
        <v>64.407117619757415</v>
      </c>
      <c r="G31" s="16">
        <v>6</v>
      </c>
      <c r="H31" s="16">
        <v>61.407266102486915</v>
      </c>
      <c r="I31" s="16">
        <v>4.3020960574302762</v>
      </c>
      <c r="J31" s="16">
        <v>1.0202989677310377</v>
      </c>
      <c r="Q31" s="16"/>
      <c r="R31" s="16"/>
      <c r="S31" s="16"/>
      <c r="T31" s="16"/>
    </row>
    <row r="32" spans="2:34">
      <c r="B32" s="96">
        <v>32</v>
      </c>
      <c r="C32" s="98">
        <v>0</v>
      </c>
      <c r="D32" s="95">
        <v>64.407117619757415</v>
      </c>
      <c r="E32" s="95">
        <v>66.191142575410339</v>
      </c>
      <c r="G32" s="16">
        <v>7</v>
      </c>
      <c r="H32" s="16">
        <v>66.4994814059026</v>
      </c>
      <c r="I32" s="16">
        <v>0.7127649059613077</v>
      </c>
      <c r="J32" s="16">
        <v>0.16904162252054006</v>
      </c>
      <c r="Q32" s="16"/>
      <c r="R32" s="16"/>
      <c r="S32" s="16"/>
      <c r="T32" s="16"/>
    </row>
    <row r="33" spans="2:20">
      <c r="B33" s="96">
        <v>33</v>
      </c>
      <c r="C33" s="98">
        <v>0</v>
      </c>
      <c r="D33" s="95">
        <v>66.191142575410339</v>
      </c>
      <c r="E33" s="95">
        <v>70.214405812698459</v>
      </c>
      <c r="G33" s="16">
        <v>8</v>
      </c>
      <c r="H33" s="16">
        <v>67.192703700839971</v>
      </c>
      <c r="I33" s="16">
        <v>-2.7723030197770271</v>
      </c>
      <c r="J33" s="16">
        <v>-0.65748832000875934</v>
      </c>
      <c r="Q33" s="16"/>
      <c r="R33" s="16"/>
      <c r="S33" s="16"/>
      <c r="T33" s="16"/>
    </row>
    <row r="34" spans="2:20">
      <c r="B34" s="96">
        <v>34</v>
      </c>
      <c r="C34" s="98">
        <v>0</v>
      </c>
      <c r="D34" s="95">
        <v>70.214405812698459</v>
      </c>
      <c r="E34" s="95">
        <v>64.130950848346359</v>
      </c>
      <c r="G34" s="16">
        <v>9</v>
      </c>
      <c r="H34" s="16">
        <v>65.904933360865485</v>
      </c>
      <c r="I34" s="16">
        <v>-4.1414415886889344</v>
      </c>
      <c r="J34" s="16">
        <v>-0.98219763609408695</v>
      </c>
      <c r="Q34" s="16"/>
      <c r="R34" s="16"/>
      <c r="S34" s="16"/>
      <c r="T34" s="16"/>
    </row>
    <row r="35" spans="2:20">
      <c r="B35" s="96">
        <v>35</v>
      </c>
      <c r="C35" s="98">
        <v>0</v>
      </c>
      <c r="D35" s="95">
        <v>64.130950848346359</v>
      </c>
      <c r="E35" s="95">
        <v>64.524723238885542</v>
      </c>
      <c r="G35" s="16">
        <v>10</v>
      </c>
      <c r="H35" s="16">
        <v>64.679404108413138</v>
      </c>
      <c r="I35" s="16">
        <v>-8.0231556906073038</v>
      </c>
      <c r="J35" s="16">
        <v>-1.9027974642578522</v>
      </c>
      <c r="Q35" s="16"/>
      <c r="R35" s="16"/>
      <c r="S35" s="16"/>
      <c r="T35" s="16"/>
    </row>
    <row r="36" spans="2:20">
      <c r="B36" s="96">
        <v>36</v>
      </c>
      <c r="C36" s="98">
        <v>0</v>
      </c>
      <c r="D36" s="95">
        <v>64.524723238885542</v>
      </c>
      <c r="E36" s="95">
        <v>62.577178935864822</v>
      </c>
      <c r="G36" s="16">
        <v>11</v>
      </c>
      <c r="H36" s="16">
        <v>62.323630408667611</v>
      </c>
      <c r="I36" s="16">
        <v>6.9369134758492237</v>
      </c>
      <c r="J36" s="16">
        <v>1.6451807593706189</v>
      </c>
      <c r="Q36" s="16"/>
      <c r="R36" s="16"/>
      <c r="S36" s="16"/>
      <c r="T36" s="16"/>
    </row>
    <row r="37" spans="2:20">
      <c r="B37" s="96">
        <v>37</v>
      </c>
      <c r="C37" s="98">
        <v>0</v>
      </c>
      <c r="D37" s="95">
        <v>62.577178935864822</v>
      </c>
      <c r="E37" s="95">
        <v>62.278643374959252</v>
      </c>
      <c r="G37" s="16">
        <v>12</v>
      </c>
      <c r="H37" s="16">
        <v>68.137504098255704</v>
      </c>
      <c r="I37" s="16">
        <v>-5.1162007742344073</v>
      </c>
      <c r="J37" s="16">
        <v>-1.2133746664350724</v>
      </c>
      <c r="Q37" s="16"/>
      <c r="R37" s="16"/>
      <c r="S37" s="16"/>
      <c r="T37" s="16"/>
    </row>
    <row r="38" spans="2:20">
      <c r="B38" s="96">
        <v>38</v>
      </c>
      <c r="C38" s="98">
        <v>0</v>
      </c>
      <c r="D38" s="95">
        <v>62.278643374959252</v>
      </c>
      <c r="E38" s="95">
        <v>64.567626262748064</v>
      </c>
      <c r="G38" s="16">
        <v>13</v>
      </c>
      <c r="H38" s="16">
        <v>65.259583897679732</v>
      </c>
      <c r="I38" s="16">
        <v>1.615290775937396</v>
      </c>
      <c r="J38" s="16">
        <v>0.38308756691472418</v>
      </c>
      <c r="Q38" s="16"/>
      <c r="R38" s="16"/>
      <c r="S38" s="16"/>
      <c r="T38" s="16"/>
    </row>
    <row r="39" spans="2:20">
      <c r="B39" s="96">
        <v>39</v>
      </c>
      <c r="C39" s="98">
        <v>0</v>
      </c>
      <c r="D39" s="95">
        <v>64.567626262748064</v>
      </c>
      <c r="E39" s="95">
        <v>71.39190353489488</v>
      </c>
      <c r="G39" s="16">
        <v>14</v>
      </c>
      <c r="H39" s="16">
        <v>67.037087221013977</v>
      </c>
      <c r="I39" s="16">
        <v>-2.3525167169936623</v>
      </c>
      <c r="J39" s="16">
        <v>-0.55793044736252828</v>
      </c>
      <c r="Q39" s="16"/>
      <c r="R39" s="16"/>
      <c r="S39" s="16"/>
      <c r="T39" s="16"/>
    </row>
    <row r="40" spans="2:20">
      <c r="B40" s="96">
        <v>40</v>
      </c>
      <c r="C40" s="98">
        <v>0</v>
      </c>
      <c r="D40" s="95">
        <v>71.39190353489488</v>
      </c>
      <c r="E40" s="95">
        <v>74.646638590081238</v>
      </c>
      <c r="G40" s="16">
        <v>15</v>
      </c>
      <c r="H40" s="16">
        <v>66.026784676342132</v>
      </c>
      <c r="I40" s="16">
        <v>-0.41713036842936901</v>
      </c>
      <c r="J40" s="16">
        <v>-9.892798269408476E-2</v>
      </c>
      <c r="Q40" s="16"/>
      <c r="R40" s="16"/>
      <c r="S40" s="16"/>
      <c r="T40" s="16"/>
    </row>
    <row r="41" spans="2:20">
      <c r="B41" s="96">
        <v>41</v>
      </c>
      <c r="C41" s="98">
        <v>0</v>
      </c>
      <c r="D41" s="95">
        <v>74.646638590081238</v>
      </c>
      <c r="E41" s="95">
        <v>71.834708360555567</v>
      </c>
      <c r="G41" s="16">
        <v>16</v>
      </c>
      <c r="H41" s="16">
        <v>66.453490032648546</v>
      </c>
      <c r="I41" s="16">
        <v>-2.9337996736788767</v>
      </c>
      <c r="J41" s="16">
        <v>-0.69578938699295334</v>
      </c>
      <c r="Q41" s="16"/>
      <c r="R41" s="16"/>
      <c r="S41" s="16"/>
      <c r="T41" s="16"/>
    </row>
    <row r="42" spans="2:20">
      <c r="B42" s="96">
        <v>42</v>
      </c>
      <c r="C42" s="98">
        <v>0</v>
      </c>
      <c r="D42" s="95">
        <v>71.834708360555567</v>
      </c>
      <c r="E42" s="95">
        <v>63.691726821187288</v>
      </c>
      <c r="G42" s="16">
        <v>17</v>
      </c>
      <c r="H42" s="16">
        <v>65.489470548414857</v>
      </c>
      <c r="I42" s="16">
        <v>-2.6537852460772413</v>
      </c>
      <c r="J42" s="16">
        <v>-0.62938026278515979</v>
      </c>
      <c r="Q42" s="16"/>
      <c r="R42" s="16"/>
      <c r="S42" s="16"/>
      <c r="T42" s="16"/>
    </row>
    <row r="43" spans="2:20">
      <c r="B43" s="96">
        <v>43</v>
      </c>
      <c r="C43" s="98">
        <v>0</v>
      </c>
      <c r="D43" s="95">
        <v>63.691726821187288</v>
      </c>
      <c r="E43" s="95">
        <v>65.172603819097091</v>
      </c>
      <c r="G43" s="16">
        <v>18</v>
      </c>
      <c r="H43" s="16">
        <v>65.173965488032763</v>
      </c>
      <c r="I43" s="16">
        <v>5.2309115745944013</v>
      </c>
      <c r="J43" s="16">
        <v>1.2405798495905627</v>
      </c>
      <c r="Q43" s="16"/>
      <c r="R43" s="16"/>
      <c r="S43" s="16"/>
      <c r="T43" s="16"/>
    </row>
    <row r="44" spans="2:20">
      <c r="B44" s="96">
        <v>44</v>
      </c>
      <c r="C44" s="98">
        <v>0</v>
      </c>
      <c r="D44" s="95">
        <v>65.172603819097091</v>
      </c>
      <c r="E44" s="95">
        <v>65.932375924911312</v>
      </c>
      <c r="G44" s="16">
        <v>19</v>
      </c>
      <c r="H44" s="16">
        <v>68.665340705538483</v>
      </c>
      <c r="I44" s="16">
        <v>-1.3736131918975332</v>
      </c>
      <c r="J44" s="16">
        <v>-0.32577053209544771</v>
      </c>
      <c r="Q44" s="16"/>
      <c r="R44" s="16"/>
      <c r="S44" s="16"/>
      <c r="T44" s="16"/>
    </row>
    <row r="45" spans="2:20">
      <c r="B45" s="96">
        <v>45</v>
      </c>
      <c r="C45" s="98">
        <v>0</v>
      </c>
      <c r="D45" s="95">
        <v>65.932375924911312</v>
      </c>
      <c r="E45" s="95">
        <v>64.918635535156781</v>
      </c>
      <c r="G45" s="16">
        <v>20</v>
      </c>
      <c r="H45" s="16">
        <v>67.229365303152349</v>
      </c>
      <c r="I45" s="16">
        <v>2.6676065811166296</v>
      </c>
      <c r="J45" s="16">
        <v>0.63265817515278278</v>
      </c>
      <c r="Q45" s="16"/>
      <c r="R45" s="16"/>
      <c r="S45" s="16"/>
      <c r="T45" s="16"/>
    </row>
    <row r="46" spans="2:20">
      <c r="B46" s="96">
        <v>46</v>
      </c>
      <c r="C46" s="98">
        <v>0</v>
      </c>
      <c r="D46" s="95">
        <v>64.918635535156781</v>
      </c>
      <c r="E46" s="95">
        <v>66.804779429662574</v>
      </c>
      <c r="G46" s="16">
        <v>21</v>
      </c>
      <c r="H46" s="16">
        <v>68.431063703617895</v>
      </c>
      <c r="I46" s="16">
        <v>-8.7208607845641382</v>
      </c>
      <c r="J46" s="16">
        <v>-2.0682674532218033</v>
      </c>
      <c r="Q46" s="16"/>
      <c r="R46" s="16"/>
      <c r="S46" s="16"/>
      <c r="T46" s="16"/>
    </row>
    <row r="47" spans="2:20">
      <c r="B47" s="96">
        <v>47</v>
      </c>
      <c r="C47" s="98">
        <v>0</v>
      </c>
      <c r="D47" s="95">
        <v>66.804779429662574</v>
      </c>
      <c r="E47" s="95">
        <v>70.524181738253091</v>
      </c>
      <c r="G47" s="16">
        <v>22</v>
      </c>
      <c r="H47" s="16">
        <v>63.732301426488299</v>
      </c>
      <c r="I47" s="16">
        <v>6.9054029295939685</v>
      </c>
      <c r="J47" s="16">
        <v>1.6377076166542097</v>
      </c>
      <c r="Q47" s="16"/>
      <c r="R47" s="16"/>
      <c r="S47" s="16"/>
      <c r="T47" s="16"/>
    </row>
    <row r="48" spans="2:20">
      <c r="B48" s="96">
        <v>48</v>
      </c>
      <c r="C48" s="98">
        <v>0</v>
      </c>
      <c r="D48" s="95">
        <v>70.524181738253091</v>
      </c>
      <c r="E48" s="95">
        <v>66.151991574523535</v>
      </c>
      <c r="G48" s="16">
        <v>23</v>
      </c>
      <c r="H48" s="16">
        <v>68.772734925168749</v>
      </c>
      <c r="I48" s="16">
        <v>5.5782315473635435</v>
      </c>
      <c r="J48" s="16">
        <v>1.3229513738331897</v>
      </c>
      <c r="Q48" s="16"/>
      <c r="R48" s="16"/>
      <c r="S48" s="16"/>
      <c r="T48" s="16"/>
    </row>
    <row r="49" spans="2:20">
      <c r="B49" s="96">
        <v>49</v>
      </c>
      <c r="C49" s="98">
        <v>0</v>
      </c>
      <c r="D49" s="95">
        <v>66.151991574523535</v>
      </c>
      <c r="E49" s="95">
        <v>69.148070508681442</v>
      </c>
      <c r="G49" s="16">
        <v>24</v>
      </c>
      <c r="H49" s="16">
        <v>70.485519029475881</v>
      </c>
      <c r="I49" s="16">
        <v>-10.865037915327385</v>
      </c>
      <c r="J49" s="16">
        <v>-2.576787412782398</v>
      </c>
      <c r="Q49" s="16"/>
      <c r="R49" s="16"/>
      <c r="S49" s="16"/>
      <c r="T49" s="16"/>
    </row>
    <row r="50" spans="2:20">
      <c r="B50" s="96">
        <v>50</v>
      </c>
      <c r="C50" s="98">
        <v>0</v>
      </c>
      <c r="D50" s="95">
        <v>69.148070508681442</v>
      </c>
      <c r="E50" s="95">
        <v>63.009503034148985</v>
      </c>
      <c r="G50" s="16">
        <v>25</v>
      </c>
      <c r="H50" s="16">
        <v>63.690916230282866</v>
      </c>
      <c r="I50" s="16">
        <v>-0.57307550962855203</v>
      </c>
      <c r="J50" s="16">
        <v>-0.13591243503177552</v>
      </c>
      <c r="Q50" s="16"/>
      <c r="R50" s="16"/>
      <c r="S50" s="16"/>
      <c r="T50" s="16"/>
    </row>
    <row r="51" spans="2:20">
      <c r="B51" s="96">
        <v>51</v>
      </c>
      <c r="C51" s="98">
        <v>0</v>
      </c>
      <c r="D51" s="95">
        <v>63.009503034148985</v>
      </c>
      <c r="E51" s="95">
        <v>67.169450798085634</v>
      </c>
      <c r="G51" s="16">
        <v>26</v>
      </c>
      <c r="H51" s="16">
        <v>65.304112862573348</v>
      </c>
      <c r="I51" s="16">
        <v>-5.8620215894127554</v>
      </c>
      <c r="J51" s="16">
        <v>-1.3902559349331369</v>
      </c>
      <c r="Q51" s="16"/>
      <c r="R51" s="16"/>
      <c r="S51" s="16"/>
      <c r="T51" s="16"/>
    </row>
    <row r="52" spans="2:20">
      <c r="B52" s="96">
        <v>52</v>
      </c>
      <c r="C52" s="98">
        <v>0</v>
      </c>
      <c r="D52" s="95">
        <v>67.169450798085634</v>
      </c>
      <c r="E52" s="95">
        <v>66.409497096781095</v>
      </c>
      <c r="G52" s="16">
        <v>27</v>
      </c>
      <c r="H52" s="16">
        <v>63.608631900647111</v>
      </c>
      <c r="I52" s="16">
        <v>5.4670608545034725</v>
      </c>
      <c r="J52" s="16">
        <v>1.2965857739830489</v>
      </c>
      <c r="Q52" s="16"/>
      <c r="R52" s="16"/>
      <c r="S52" s="16"/>
      <c r="T52" s="16"/>
    </row>
    <row r="53" spans="2:20">
      <c r="B53" s="96">
        <v>53</v>
      </c>
      <c r="C53" s="98">
        <v>0</v>
      </c>
      <c r="D53" s="95">
        <v>66.409497096781095</v>
      </c>
      <c r="E53" s="95">
        <v>68.702522513143933</v>
      </c>
      <c r="G53" s="16">
        <v>28</v>
      </c>
      <c r="H53" s="16">
        <v>68.052239426354646</v>
      </c>
      <c r="I53" s="16">
        <v>0.77799232325060075</v>
      </c>
      <c r="J53" s="16">
        <v>0.18451116704944112</v>
      </c>
      <c r="Q53" s="16"/>
      <c r="R53" s="16"/>
      <c r="S53" s="16"/>
      <c r="T53" s="16"/>
    </row>
    <row r="54" spans="2:20">
      <c r="B54" s="96">
        <v>54</v>
      </c>
      <c r="C54" s="98">
        <v>0</v>
      </c>
      <c r="D54" s="95">
        <v>68.702522513143933</v>
      </c>
      <c r="E54" s="95">
        <v>67.793379906256419</v>
      </c>
      <c r="G54" s="16">
        <v>29</v>
      </c>
      <c r="H54" s="16">
        <v>67.939017764284856</v>
      </c>
      <c r="I54" s="16">
        <v>-2.634786925050804</v>
      </c>
      <c r="J54" s="16">
        <v>-0.62487455973410444</v>
      </c>
      <c r="Q54" s="16"/>
      <c r="R54" s="16"/>
      <c r="S54" s="16"/>
      <c r="T54" s="16"/>
    </row>
    <row r="55" spans="2:20">
      <c r="B55" s="96">
        <v>55</v>
      </c>
      <c r="C55" s="98">
        <v>0</v>
      </c>
      <c r="D55" s="95">
        <v>67.793379906256419</v>
      </c>
      <c r="E55" s="95">
        <v>79.738419651734844</v>
      </c>
      <c r="G55" s="16">
        <v>30</v>
      </c>
      <c r="H55" s="16">
        <v>66.312610006991932</v>
      </c>
      <c r="I55" s="16">
        <v>-1.9054923872345171</v>
      </c>
      <c r="J55" s="16">
        <v>-0.45191271644362574</v>
      </c>
      <c r="Q55" s="16"/>
      <c r="R55" s="16"/>
      <c r="S55" s="16"/>
      <c r="T55" s="16"/>
    </row>
    <row r="56" spans="2:20">
      <c r="B56" s="96">
        <v>56</v>
      </c>
      <c r="C56" s="98">
        <v>0</v>
      </c>
      <c r="D56" s="95">
        <v>79.738419651734844</v>
      </c>
      <c r="E56" s="95">
        <v>67.381807652389085</v>
      </c>
      <c r="G56" s="16">
        <v>31</v>
      </c>
      <c r="H56" s="16">
        <v>65.898806398763924</v>
      </c>
      <c r="I56" s="16">
        <v>0.29233617664641542</v>
      </c>
      <c r="J56" s="16">
        <v>6.9331389927387743E-2</v>
      </c>
      <c r="Q56" s="16"/>
      <c r="R56" s="16"/>
      <c r="S56" s="16"/>
      <c r="T56" s="16"/>
    </row>
    <row r="57" spans="2:20">
      <c r="B57" s="96">
        <v>57</v>
      </c>
      <c r="C57" s="98">
        <v>0</v>
      </c>
      <c r="D57" s="95">
        <v>67.381807652389085</v>
      </c>
      <c r="E57" s="95">
        <v>69.053736839742669</v>
      </c>
      <c r="G57" s="16">
        <v>32</v>
      </c>
      <c r="H57" s="16">
        <v>66.721708065789485</v>
      </c>
      <c r="I57" s="16">
        <v>3.4926977469089735</v>
      </c>
      <c r="J57" s="16">
        <v>0.8283394555109842</v>
      </c>
      <c r="Q57" s="16"/>
      <c r="R57" s="16"/>
      <c r="S57" s="16"/>
      <c r="T57" s="16"/>
    </row>
    <row r="58" spans="2:20">
      <c r="B58" s="96">
        <v>58</v>
      </c>
      <c r="C58" s="98">
        <v>0</v>
      </c>
      <c r="D58" s="95">
        <v>69.053736839742669</v>
      </c>
      <c r="E58" s="95">
        <v>68.5411038028478</v>
      </c>
      <c r="G58" s="16">
        <v>33</v>
      </c>
      <c r="H58" s="16">
        <v>68.577483689530879</v>
      </c>
      <c r="I58" s="16">
        <v>-4.4465328411845206</v>
      </c>
      <c r="J58" s="16">
        <v>-1.0545540609227209</v>
      </c>
      <c r="Q58" s="16"/>
      <c r="R58" s="16"/>
      <c r="S58" s="16"/>
      <c r="T58" s="16"/>
    </row>
    <row r="59" spans="2:20">
      <c r="B59" s="96">
        <v>59</v>
      </c>
      <c r="C59" s="98">
        <v>0</v>
      </c>
      <c r="D59" s="95">
        <v>68.5411038028478</v>
      </c>
      <c r="E59" s="95">
        <v>69.901165735159253</v>
      </c>
      <c r="G59" s="16">
        <v>34</v>
      </c>
      <c r="H59" s="16">
        <v>65.771421355269368</v>
      </c>
      <c r="I59" s="16">
        <v>-1.2466981163838255</v>
      </c>
      <c r="J59" s="16">
        <v>-0.29567094370701685</v>
      </c>
      <c r="Q59" s="16"/>
      <c r="R59" s="16"/>
      <c r="S59" s="16"/>
      <c r="T59" s="16"/>
    </row>
    <row r="60" spans="2:20">
      <c r="B60" s="96">
        <v>60</v>
      </c>
      <c r="C60" s="98">
        <v>0</v>
      </c>
      <c r="D60" s="95">
        <v>69.901165735159253</v>
      </c>
      <c r="E60" s="95">
        <v>73.822910077155356</v>
      </c>
      <c r="G60" s="16">
        <v>35</v>
      </c>
      <c r="H60" s="16">
        <v>65.953053319315941</v>
      </c>
      <c r="I60" s="16">
        <v>-3.3758743834511193</v>
      </c>
      <c r="J60" s="16">
        <v>-0.8006332500818768</v>
      </c>
      <c r="Q60" s="16"/>
      <c r="R60" s="16"/>
      <c r="S60" s="16"/>
      <c r="T60" s="16"/>
    </row>
    <row r="61" spans="2:20">
      <c r="B61" s="96">
        <v>61</v>
      </c>
      <c r="C61" s="98">
        <v>0</v>
      </c>
      <c r="D61" s="95">
        <v>73.822910077155356</v>
      </c>
      <c r="E61" s="95">
        <v>68.070451831575269</v>
      </c>
      <c r="G61" s="16">
        <v>36</v>
      </c>
      <c r="H61" s="16">
        <v>65.054726505846375</v>
      </c>
      <c r="I61" s="16">
        <v>-2.7760831308871232</v>
      </c>
      <c r="J61" s="16">
        <v>-0.65838482334389026</v>
      </c>
      <c r="Q61" s="16"/>
      <c r="R61" s="16"/>
      <c r="S61" s="16"/>
      <c r="T61" s="16"/>
    </row>
    <row r="62" spans="2:20">
      <c r="B62" s="96">
        <v>62</v>
      </c>
      <c r="C62" s="98">
        <v>0</v>
      </c>
      <c r="D62" s="95">
        <v>68.070451831575269</v>
      </c>
      <c r="E62" s="95">
        <v>68.744426752700065</v>
      </c>
      <c r="G62" s="16">
        <v>37</v>
      </c>
      <c r="H62" s="16">
        <v>64.917023605470916</v>
      </c>
      <c r="I62" s="16">
        <v>-0.3493973427228525</v>
      </c>
      <c r="J62" s="16">
        <v>-8.2864199996741147E-2</v>
      </c>
      <c r="Q62" s="16"/>
      <c r="R62" s="16"/>
      <c r="S62" s="16"/>
      <c r="T62" s="16"/>
    </row>
    <row r="63" spans="2:20">
      <c r="B63" s="96">
        <v>63</v>
      </c>
      <c r="C63" s="98">
        <v>0</v>
      </c>
      <c r="D63" s="95">
        <v>68.744426752700065</v>
      </c>
      <c r="E63" s="95">
        <v>69.629853707507323</v>
      </c>
      <c r="G63" s="16">
        <v>38</v>
      </c>
      <c r="H63" s="16">
        <v>65.972842823798501</v>
      </c>
      <c r="I63" s="16">
        <v>5.4190607110963782</v>
      </c>
      <c r="J63" s="16">
        <v>1.2852019052559398</v>
      </c>
      <c r="Q63" s="16"/>
      <c r="R63" s="16"/>
      <c r="S63" s="16"/>
      <c r="T63" s="16"/>
    </row>
    <row r="64" spans="2:20">
      <c r="B64" s="96">
        <v>64</v>
      </c>
      <c r="C64" s="98">
        <v>0</v>
      </c>
      <c r="D64" s="95">
        <v>69.629853707507323</v>
      </c>
      <c r="E64" s="95">
        <v>73.852203517307942</v>
      </c>
      <c r="G64" s="16">
        <v>39</v>
      </c>
      <c r="H64" s="16">
        <v>69.120617817472265</v>
      </c>
      <c r="I64" s="16">
        <v>5.5260207726089732</v>
      </c>
      <c r="J64" s="16">
        <v>1.3105688982037762</v>
      </c>
      <c r="Q64" s="16"/>
      <c r="R64" s="16"/>
      <c r="S64" s="16"/>
      <c r="T64" s="16"/>
    </row>
    <row r="65" spans="2:20">
      <c r="B65" s="96">
        <v>65</v>
      </c>
      <c r="C65" s="98">
        <v>0</v>
      </c>
      <c r="D65" s="95">
        <v>73.852203517307942</v>
      </c>
      <c r="E65" s="95">
        <v>73.539838347443705</v>
      </c>
      <c r="G65" s="16">
        <v>40</v>
      </c>
      <c r="H65" s="16">
        <v>70.621901134251402</v>
      </c>
      <c r="I65" s="16">
        <v>1.2128072263041645</v>
      </c>
      <c r="J65" s="16">
        <v>0.28763327097675734</v>
      </c>
      <c r="Q65" s="16"/>
      <c r="R65" s="16"/>
      <c r="S65" s="16"/>
      <c r="T65" s="16"/>
    </row>
    <row r="66" spans="2:20">
      <c r="B66" s="96">
        <v>66</v>
      </c>
      <c r="C66" s="98">
        <v>0</v>
      </c>
      <c r="D66" s="95">
        <v>73.539838347443705</v>
      </c>
      <c r="E66" s="95">
        <v>70.853937721499847</v>
      </c>
      <c r="G66" s="16">
        <v>41</v>
      </c>
      <c r="H66" s="16">
        <v>69.324866546195778</v>
      </c>
      <c r="I66" s="16">
        <v>-5.6331397250084905</v>
      </c>
      <c r="J66" s="16">
        <v>-1.3359735742265011</v>
      </c>
      <c r="Q66" s="16"/>
      <c r="R66" s="16"/>
      <c r="S66" s="16"/>
      <c r="T66" s="16"/>
    </row>
    <row r="67" spans="2:20">
      <c r="B67" s="96">
        <v>67</v>
      </c>
      <c r="C67" s="98">
        <v>0</v>
      </c>
      <c r="D67" s="95">
        <v>70.853937721499847</v>
      </c>
      <c r="E67" s="95">
        <v>65.477151109842978</v>
      </c>
      <c r="G67" s="16">
        <v>42</v>
      </c>
      <c r="H67" s="16">
        <v>65.568824310311214</v>
      </c>
      <c r="I67" s="16">
        <v>-0.39622049121412317</v>
      </c>
      <c r="J67" s="16">
        <v>-9.3968928815859304E-2</v>
      </c>
      <c r="Q67" s="16"/>
      <c r="R67" s="16"/>
      <c r="S67" s="16"/>
      <c r="T67" s="16"/>
    </row>
    <row r="68" spans="2:20">
      <c r="B68" s="96">
        <v>68</v>
      </c>
      <c r="C68" s="98">
        <v>0</v>
      </c>
      <c r="D68" s="95">
        <v>65.477151109842978</v>
      </c>
      <c r="E68" s="95">
        <v>68.821643983201767</v>
      </c>
      <c r="G68" s="16">
        <v>43</v>
      </c>
      <c r="H68" s="16">
        <v>66.251895556808321</v>
      </c>
      <c r="I68" s="16">
        <v>-0.31951963189700905</v>
      </c>
      <c r="J68" s="16">
        <v>-7.577830579381549E-2</v>
      </c>
      <c r="Q68" s="16"/>
      <c r="R68" s="16"/>
      <c r="S68" s="16"/>
      <c r="T68" s="16"/>
    </row>
    <row r="69" spans="2:20">
      <c r="B69" s="96">
        <v>69</v>
      </c>
      <c r="C69" s="98">
        <v>0</v>
      </c>
      <c r="D69" s="95">
        <v>68.821643983201767</v>
      </c>
      <c r="E69" s="95">
        <v>65.620693931259268</v>
      </c>
      <c r="G69" s="16">
        <v>44</v>
      </c>
      <c r="H69" s="16">
        <v>66.602349024655254</v>
      </c>
      <c r="I69" s="16">
        <v>-1.6837134894984729</v>
      </c>
      <c r="J69" s="16">
        <v>-0.3993149182066949</v>
      </c>
      <c r="Q69" s="16"/>
      <c r="R69" s="16"/>
      <c r="S69" s="16"/>
      <c r="T69" s="16"/>
    </row>
    <row r="70" spans="2:20">
      <c r="B70" s="96">
        <v>70</v>
      </c>
      <c r="C70" s="98">
        <v>0</v>
      </c>
      <c r="D70" s="95">
        <v>65.620693931259268</v>
      </c>
      <c r="E70" s="95">
        <v>65.358900621317446</v>
      </c>
      <c r="G70" s="16">
        <v>45</v>
      </c>
      <c r="H70" s="16">
        <v>66.13474981646209</v>
      </c>
      <c r="I70" s="16">
        <v>0.67002961320048371</v>
      </c>
      <c r="J70" s="16">
        <v>0.1589063827426544</v>
      </c>
      <c r="Q70" s="16"/>
      <c r="R70" s="16"/>
      <c r="S70" s="16"/>
      <c r="T70" s="16"/>
    </row>
    <row r="71" spans="2:20">
      <c r="B71" s="96">
        <v>71</v>
      </c>
      <c r="C71" s="98">
        <v>0</v>
      </c>
      <c r="D71" s="95">
        <v>65.358900621317446</v>
      </c>
      <c r="E71" s="95">
        <v>68.637799643249508</v>
      </c>
      <c r="G71" s="16">
        <v>46</v>
      </c>
      <c r="H71" s="16">
        <v>67.004754997791437</v>
      </c>
      <c r="I71" s="16">
        <v>3.5194267404616539</v>
      </c>
      <c r="J71" s="16">
        <v>0.83467858977628906</v>
      </c>
      <c r="Q71" s="16"/>
      <c r="R71" s="16"/>
      <c r="S71" s="16"/>
      <c r="T71" s="16"/>
    </row>
    <row r="72" spans="2:20">
      <c r="B72" s="96">
        <v>72</v>
      </c>
      <c r="C72" s="98">
        <v>0</v>
      </c>
      <c r="D72" s="95">
        <v>68.637799643249508</v>
      </c>
      <c r="E72" s="95">
        <v>68.543579220066491</v>
      </c>
      <c r="G72" s="16">
        <v>47</v>
      </c>
      <c r="H72" s="16">
        <v>68.720371335096345</v>
      </c>
      <c r="I72" s="16">
        <v>-2.5683797605728103</v>
      </c>
      <c r="J72" s="16">
        <v>-0.60912522255930557</v>
      </c>
      <c r="Q72" s="16"/>
      <c r="R72" s="16"/>
      <c r="S72" s="16"/>
      <c r="T72" s="16"/>
    </row>
    <row r="73" spans="2:20">
      <c r="B73" s="96">
        <v>73</v>
      </c>
      <c r="C73" s="98">
        <v>0</v>
      </c>
      <c r="D73" s="95">
        <v>68.543579220066491</v>
      </c>
      <c r="E73" s="95">
        <v>65.10302015355785</v>
      </c>
      <c r="G73" s="16">
        <v>48</v>
      </c>
      <c r="H73" s="16">
        <v>66.703649224295489</v>
      </c>
      <c r="I73" s="16">
        <v>2.4444212843859532</v>
      </c>
      <c r="J73" s="16">
        <v>0.57972683079710297</v>
      </c>
      <c r="Q73" s="16"/>
      <c r="R73" s="16"/>
      <c r="S73" s="16"/>
      <c r="T73" s="16"/>
    </row>
    <row r="74" spans="2:20">
      <c r="B74" s="96">
        <v>74</v>
      </c>
      <c r="C74" s="98">
        <v>0</v>
      </c>
      <c r="D74" s="95">
        <v>65.10302015355785</v>
      </c>
      <c r="E74" s="95">
        <v>66.707892811308895</v>
      </c>
      <c r="G74" s="16">
        <v>49</v>
      </c>
      <c r="H74" s="16">
        <v>68.085624482907463</v>
      </c>
      <c r="I74" s="16">
        <v>-5.076121448758478</v>
      </c>
      <c r="J74" s="16">
        <v>-1.2038693244193313</v>
      </c>
      <c r="Q74" s="16"/>
      <c r="R74" s="16"/>
      <c r="S74" s="16"/>
      <c r="T74" s="16"/>
    </row>
    <row r="75" spans="2:20">
      <c r="B75" s="96">
        <v>75</v>
      </c>
      <c r="C75" s="98">
        <v>0</v>
      </c>
      <c r="D75" s="95">
        <v>66.707892811308895</v>
      </c>
      <c r="E75" s="95">
        <v>62.002257680507242</v>
      </c>
      <c r="G75" s="16">
        <v>50</v>
      </c>
      <c r="H75" s="16">
        <v>65.254140880654347</v>
      </c>
      <c r="I75" s="16">
        <v>1.9153099174312871</v>
      </c>
      <c r="J75" s="16">
        <v>0.454241073549491</v>
      </c>
      <c r="Q75" s="16"/>
      <c r="R75" s="16"/>
      <c r="S75" s="16"/>
      <c r="T75" s="16"/>
    </row>
    <row r="76" spans="2:20">
      <c r="B76" s="96">
        <v>76</v>
      </c>
      <c r="C76" s="98">
        <v>0</v>
      </c>
      <c r="D76" s="95">
        <v>62.002257680507242</v>
      </c>
      <c r="E76" s="95">
        <v>68.583297019491468</v>
      </c>
      <c r="G76" s="16">
        <v>51</v>
      </c>
      <c r="H76" s="16">
        <v>67.17296378659843</v>
      </c>
      <c r="I76" s="16">
        <v>-0.76346668981733501</v>
      </c>
      <c r="J76" s="16">
        <v>-0.18106622100459316</v>
      </c>
      <c r="Q76" s="16"/>
      <c r="R76" s="16"/>
      <c r="S76" s="16"/>
      <c r="T76" s="16"/>
    </row>
    <row r="77" spans="2:20">
      <c r="B77" s="96">
        <v>77</v>
      </c>
      <c r="C77" s="98">
        <v>0</v>
      </c>
      <c r="D77" s="95">
        <v>68.583297019491468</v>
      </c>
      <c r="E77" s="95">
        <v>65.675439591222045</v>
      </c>
      <c r="G77" s="16">
        <v>52</v>
      </c>
      <c r="H77" s="16">
        <v>66.822426555779884</v>
      </c>
      <c r="I77" s="16">
        <v>1.8800959573640483</v>
      </c>
      <c r="J77" s="16">
        <v>0.44588961727638615</v>
      </c>
      <c r="Q77" s="16"/>
      <c r="R77" s="16"/>
      <c r="S77" s="16"/>
      <c r="T77" s="16"/>
    </row>
    <row r="78" spans="2:20">
      <c r="B78" s="96">
        <v>78</v>
      </c>
      <c r="C78" s="98">
        <v>0</v>
      </c>
      <c r="D78" s="95">
        <v>65.675439591222045</v>
      </c>
      <c r="E78" s="95">
        <v>68.625717207043152</v>
      </c>
      <c r="G78" s="16">
        <v>53</v>
      </c>
      <c r="H78" s="16">
        <v>67.880110436085445</v>
      </c>
      <c r="I78" s="16">
        <v>-8.6730529829026182E-2</v>
      </c>
      <c r="J78" s="16">
        <v>-2.0569292008830408E-2</v>
      </c>
      <c r="Q78" s="16"/>
      <c r="R78" s="16"/>
      <c r="S78" s="16"/>
      <c r="T78" s="16"/>
    </row>
    <row r="79" spans="2:20">
      <c r="B79" s="96">
        <v>79</v>
      </c>
      <c r="C79" s="98">
        <v>0</v>
      </c>
      <c r="D79" s="95">
        <v>68.625717207043152</v>
      </c>
      <c r="E79" s="95">
        <v>72.026153855010804</v>
      </c>
      <c r="G79" s="16">
        <v>54</v>
      </c>
      <c r="H79" s="16">
        <v>67.460758137004021</v>
      </c>
      <c r="I79" s="16">
        <v>12.277661514730823</v>
      </c>
      <c r="J79" s="16">
        <v>2.9118097788624215</v>
      </c>
      <c r="Q79" s="16"/>
      <c r="R79" s="16"/>
      <c r="S79" s="16"/>
      <c r="T79" s="16"/>
    </row>
    <row r="80" spans="2:20">
      <c r="B80" s="96">
        <v>80</v>
      </c>
      <c r="C80" s="98">
        <v>0</v>
      </c>
      <c r="D80" s="95">
        <v>72.026153855010804</v>
      </c>
      <c r="E80" s="95">
        <v>67.106917495037905</v>
      </c>
      <c r="G80" s="16">
        <v>55</v>
      </c>
      <c r="H80" s="16">
        <v>72.970542676785428</v>
      </c>
      <c r="I80" s="16">
        <v>-5.5887350243963425</v>
      </c>
      <c r="J80" s="16">
        <v>-1.3254424123016688</v>
      </c>
      <c r="Q80" s="16"/>
      <c r="R80" s="16"/>
      <c r="S80" s="16"/>
      <c r="T80" s="16"/>
    </row>
    <row r="81" spans="2:20">
      <c r="B81" s="96">
        <v>81</v>
      </c>
      <c r="C81" s="98">
        <v>0</v>
      </c>
      <c r="D81" s="95">
        <v>67.106917495037905</v>
      </c>
      <c r="E81" s="95">
        <v>66.583060446884076</v>
      </c>
      <c r="G81" s="16">
        <v>56</v>
      </c>
      <c r="H81" s="16">
        <v>67.270915784891329</v>
      </c>
      <c r="I81" s="16">
        <v>1.7828210548513397</v>
      </c>
      <c r="J81" s="16">
        <v>0.42281958785469592</v>
      </c>
      <c r="Q81" s="16"/>
      <c r="R81" s="16"/>
      <c r="S81" s="16"/>
      <c r="T81" s="16"/>
    </row>
    <row r="82" spans="2:20">
      <c r="B82" s="96">
        <v>82</v>
      </c>
      <c r="C82" s="98">
        <v>0</v>
      </c>
      <c r="D82" s="95">
        <v>66.583060446884076</v>
      </c>
      <c r="E82" s="95">
        <v>64.71420376528215</v>
      </c>
      <c r="G82" s="16">
        <v>57</v>
      </c>
      <c r="H82" s="16">
        <v>68.042112012310923</v>
      </c>
      <c r="I82" s="16">
        <v>0.49899179053687703</v>
      </c>
      <c r="J82" s="16">
        <v>0.1183425014213061</v>
      </c>
      <c r="Q82" s="16"/>
      <c r="R82" s="16"/>
      <c r="S82" s="16"/>
      <c r="T82" s="16"/>
    </row>
    <row r="83" spans="2:20">
      <c r="B83" s="96">
        <v>83</v>
      </c>
      <c r="C83" s="98">
        <v>0</v>
      </c>
      <c r="D83" s="95">
        <v>64.71420376528215</v>
      </c>
      <c r="E83" s="95">
        <v>75.23947802557835</v>
      </c>
      <c r="G83" s="16">
        <v>58</v>
      </c>
      <c r="H83" s="16">
        <v>67.805654232224114</v>
      </c>
      <c r="I83" s="16">
        <v>2.095511502935139</v>
      </c>
      <c r="J83" s="16">
        <v>0.4969782624031725</v>
      </c>
      <c r="Q83" s="16"/>
      <c r="R83" s="16"/>
      <c r="S83" s="16"/>
      <c r="T83" s="16"/>
    </row>
    <row r="84" spans="2:20">
      <c r="B84" s="96">
        <v>84</v>
      </c>
      <c r="C84" s="98">
        <v>0</v>
      </c>
      <c r="D84" s="95">
        <v>75.23947802557835</v>
      </c>
      <c r="E84" s="95">
        <v>67.611512561000225</v>
      </c>
      <c r="G84" s="16">
        <v>59</v>
      </c>
      <c r="H84" s="16">
        <v>68.432998164723912</v>
      </c>
      <c r="I84" s="16">
        <v>5.3899119124314439</v>
      </c>
      <c r="J84" s="16">
        <v>1.2782888822105647</v>
      </c>
      <c r="Q84" s="16"/>
      <c r="R84" s="16"/>
      <c r="S84" s="16"/>
      <c r="T84" s="16"/>
    </row>
    <row r="85" spans="2:20">
      <c r="B85" s="96">
        <v>85</v>
      </c>
      <c r="C85" s="98">
        <v>0</v>
      </c>
      <c r="D85" s="95">
        <v>67.611512561000225</v>
      </c>
      <c r="E85" s="95">
        <v>66.938212157889893</v>
      </c>
      <c r="G85" s="16">
        <v>60</v>
      </c>
      <c r="H85" s="16">
        <v>70.241947051033364</v>
      </c>
      <c r="I85" s="16">
        <v>-2.1714952194580945</v>
      </c>
      <c r="J85" s="16">
        <v>-0.51499880552861987</v>
      </c>
      <c r="Q85" s="16"/>
      <c r="R85" s="16"/>
      <c r="S85" s="16"/>
      <c r="T85" s="16"/>
    </row>
    <row r="86" spans="2:20">
      <c r="B86" s="96">
        <v>86</v>
      </c>
      <c r="C86" s="98">
        <v>0</v>
      </c>
      <c r="D86" s="95">
        <v>66.938212157889893</v>
      </c>
      <c r="E86" s="95">
        <v>71.257925419318241</v>
      </c>
      <c r="G86" s="16">
        <v>61</v>
      </c>
      <c r="H86" s="16">
        <v>67.588560692965132</v>
      </c>
      <c r="I86" s="16">
        <v>1.1558660597349331</v>
      </c>
      <c r="J86" s="16">
        <v>0.27412892037732178</v>
      </c>
      <c r="Q86" s="16"/>
      <c r="R86" s="16"/>
      <c r="S86" s="16"/>
      <c r="T86" s="16"/>
    </row>
    <row r="87" spans="2:20">
      <c r="B87" s="96">
        <v>87</v>
      </c>
      <c r="C87" s="98">
        <v>0</v>
      </c>
      <c r="D87" s="95">
        <v>71.257925419318241</v>
      </c>
      <c r="E87" s="95">
        <v>67.892389607622832</v>
      </c>
      <c r="G87" s="16">
        <v>62</v>
      </c>
      <c r="H87" s="16">
        <v>67.899439240022247</v>
      </c>
      <c r="I87" s="16">
        <v>1.7304144674850761</v>
      </c>
      <c r="J87" s="16">
        <v>0.41039067267513946</v>
      </c>
      <c r="Q87" s="16"/>
      <c r="R87" s="16"/>
      <c r="S87" s="16"/>
      <c r="T87" s="16"/>
    </row>
    <row r="88" spans="2:20">
      <c r="B88" s="96">
        <v>88</v>
      </c>
      <c r="C88" s="98">
        <v>0</v>
      </c>
      <c r="D88" s="95">
        <v>67.892389607622832</v>
      </c>
      <c r="E88" s="95">
        <v>68.145972560498848</v>
      </c>
      <c r="G88" s="16">
        <v>63</v>
      </c>
      <c r="H88" s="16">
        <v>68.307852426638021</v>
      </c>
      <c r="I88" s="16">
        <v>5.5443510906699203</v>
      </c>
      <c r="J88" s="16">
        <v>1.3149161755183922</v>
      </c>
      <c r="Q88" s="16"/>
      <c r="R88" s="16"/>
      <c r="S88" s="16"/>
      <c r="T88" s="16"/>
    </row>
    <row r="89" spans="2:20">
      <c r="B89" s="96">
        <v>89</v>
      </c>
      <c r="C89" s="98">
        <v>0</v>
      </c>
      <c r="D89" s="95">
        <v>68.145972560498848</v>
      </c>
      <c r="E89" s="95">
        <v>71.423548765510958</v>
      </c>
      <c r="G89" s="16">
        <v>64</v>
      </c>
      <c r="H89" s="16">
        <v>70.25545898126623</v>
      </c>
      <c r="I89" s="16">
        <v>3.2843793661774754</v>
      </c>
      <c r="J89" s="16">
        <v>0.77893399687352483</v>
      </c>
      <c r="Q89" s="16"/>
      <c r="R89" s="16"/>
      <c r="S89" s="16"/>
      <c r="T89" s="16"/>
    </row>
    <row r="90" spans="2:20">
      <c r="B90" s="96">
        <v>90</v>
      </c>
      <c r="C90" s="98">
        <v>0</v>
      </c>
      <c r="D90" s="95">
        <v>71.423548765510958</v>
      </c>
      <c r="E90" s="95">
        <v>64.371590327351228</v>
      </c>
      <c r="G90" s="16">
        <v>65</v>
      </c>
      <c r="H90" s="16">
        <v>70.111377017509213</v>
      </c>
      <c r="I90" s="16">
        <v>0.7425607039906339</v>
      </c>
      <c r="J90" s="16">
        <v>0.17610809002061789</v>
      </c>
      <c r="Q90" s="16"/>
      <c r="R90" s="16"/>
      <c r="S90" s="16"/>
      <c r="T90" s="16"/>
    </row>
    <row r="91" spans="2:20">
      <c r="B91" s="96">
        <v>91</v>
      </c>
      <c r="C91" s="98">
        <v>0</v>
      </c>
      <c r="D91" s="95">
        <v>64.371590327351228</v>
      </c>
      <c r="E91" s="95">
        <v>66.703993245902225</v>
      </c>
      <c r="G91" s="16">
        <v>66</v>
      </c>
      <c r="H91" s="16">
        <v>68.872475008010554</v>
      </c>
      <c r="I91" s="16">
        <v>-3.3953238981675753</v>
      </c>
      <c r="J91" s="16">
        <v>-0.80524595968276913</v>
      </c>
      <c r="Q91" s="16"/>
      <c r="R91" s="16"/>
      <c r="S91" s="16"/>
      <c r="T91" s="16"/>
    </row>
    <row r="92" spans="2:20">
      <c r="B92" s="96">
        <v>92</v>
      </c>
      <c r="C92" s="98">
        <v>0</v>
      </c>
      <c r="D92" s="95">
        <v>66.703993245902225</v>
      </c>
      <c r="E92" s="95">
        <v>76.764350546788066</v>
      </c>
      <c r="G92" s="16">
        <v>67</v>
      </c>
      <c r="H92" s="16">
        <v>66.392371435494212</v>
      </c>
      <c r="I92" s="16">
        <v>2.429272547707555</v>
      </c>
      <c r="J92" s="16">
        <v>0.57613410757821892</v>
      </c>
      <c r="Q92" s="16"/>
      <c r="R92" s="16"/>
      <c r="S92" s="16"/>
      <c r="T92" s="16"/>
    </row>
    <row r="93" spans="2:20">
      <c r="B93" s="96">
        <v>93</v>
      </c>
      <c r="C93" s="98">
        <v>0</v>
      </c>
      <c r="D93" s="95">
        <v>76.764350546788066</v>
      </c>
      <c r="E93" s="95">
        <v>64.049602460993299</v>
      </c>
      <c r="G93" s="16">
        <v>68</v>
      </c>
      <c r="H93" s="16">
        <v>67.935056560005137</v>
      </c>
      <c r="I93" s="16">
        <v>-2.3143626287458687</v>
      </c>
      <c r="J93" s="16">
        <v>-0.54888170081334142</v>
      </c>
      <c r="Q93" s="16"/>
      <c r="R93" s="16"/>
      <c r="S93" s="16"/>
      <c r="T93" s="16"/>
    </row>
    <row r="94" spans="2:20">
      <c r="B94" s="96">
        <v>94</v>
      </c>
      <c r="C94" s="98">
        <v>0</v>
      </c>
      <c r="D94" s="95">
        <v>64.049602460993299</v>
      </c>
      <c r="E94" s="95">
        <v>62.872827901391503</v>
      </c>
      <c r="G94" s="16">
        <v>69</v>
      </c>
      <c r="H94" s="16">
        <v>66.458582183644751</v>
      </c>
      <c r="I94" s="16">
        <v>-1.0996815623273051</v>
      </c>
      <c r="J94" s="16">
        <v>-0.26080402387518947</v>
      </c>
      <c r="Q94" s="16"/>
      <c r="R94" s="16"/>
      <c r="S94" s="16"/>
      <c r="T94" s="16"/>
    </row>
    <row r="95" spans="2:20">
      <c r="B95" s="96">
        <v>95</v>
      </c>
      <c r="C95" s="98">
        <v>0</v>
      </c>
      <c r="D95" s="95">
        <v>62.872827901391503</v>
      </c>
      <c r="E95" s="95">
        <v>69.645679353926525</v>
      </c>
      <c r="G95" s="16">
        <v>70</v>
      </c>
      <c r="H95" s="16">
        <v>66.337827061646806</v>
      </c>
      <c r="I95" s="16">
        <v>2.2999725816027023</v>
      </c>
      <c r="J95" s="16">
        <v>0.54546891085008253</v>
      </c>
      <c r="Q95" s="16"/>
      <c r="R95" s="16"/>
      <c r="S95" s="16"/>
      <c r="T95" s="16"/>
    </row>
    <row r="96" spans="2:20">
      <c r="B96" s="96">
        <v>96</v>
      </c>
      <c r="C96" s="98">
        <v>0</v>
      </c>
      <c r="D96" s="95">
        <v>69.645679353926525</v>
      </c>
      <c r="E96" s="95">
        <v>67.831686251432657</v>
      </c>
      <c r="G96" s="16">
        <v>71</v>
      </c>
      <c r="H96" s="16">
        <v>67.850256281096165</v>
      </c>
      <c r="I96" s="16">
        <v>0.69332293897032571</v>
      </c>
      <c r="J96" s="16">
        <v>0.16443070296254939</v>
      </c>
      <c r="Q96" s="16"/>
      <c r="R96" s="16"/>
      <c r="S96" s="16"/>
      <c r="T96" s="16"/>
    </row>
    <row r="97" spans="2:20">
      <c r="B97" s="96">
        <v>97</v>
      </c>
      <c r="C97" s="98">
        <v>0</v>
      </c>
      <c r="D97" s="95">
        <v>67.831686251432657</v>
      </c>
      <c r="E97" s="95">
        <v>74.334321373591536</v>
      </c>
      <c r="G97" s="16">
        <v>72</v>
      </c>
      <c r="H97" s="16">
        <v>67.806796046383937</v>
      </c>
      <c r="I97" s="16">
        <v>-2.7037758928260871</v>
      </c>
      <c r="J97" s="16">
        <v>-0.64123620570069773</v>
      </c>
      <c r="Q97" s="16"/>
      <c r="R97" s="16"/>
      <c r="S97" s="16"/>
      <c r="T97" s="16"/>
    </row>
    <row r="98" spans="2:20">
      <c r="B98" s="96">
        <v>98</v>
      </c>
      <c r="C98" s="98">
        <v>0</v>
      </c>
      <c r="D98" s="95">
        <v>74.334321373591536</v>
      </c>
      <c r="E98" s="95">
        <v>69.365920328304014</v>
      </c>
      <c r="G98" s="16">
        <v>73</v>
      </c>
      <c r="H98" s="16">
        <v>66.219799304909742</v>
      </c>
      <c r="I98" s="16">
        <v>0.48809350639915294</v>
      </c>
      <c r="J98" s="16">
        <v>0.11575782922725905</v>
      </c>
      <c r="Q98" s="16"/>
      <c r="R98" s="16"/>
      <c r="S98" s="16"/>
      <c r="T98" s="16"/>
    </row>
    <row r="99" spans="2:20">
      <c r="B99" s="96">
        <v>99</v>
      </c>
      <c r="C99" s="98">
        <v>0</v>
      </c>
      <c r="D99" s="95">
        <v>69.365920328304014</v>
      </c>
      <c r="E99" s="95">
        <v>73.374459148036365</v>
      </c>
      <c r="G99" s="16">
        <v>74</v>
      </c>
      <c r="H99" s="16">
        <v>66.960064950433591</v>
      </c>
      <c r="I99" s="16">
        <v>-4.9578072699263487</v>
      </c>
      <c r="J99" s="16">
        <v>-1.1758095524107832</v>
      </c>
      <c r="Q99" s="16"/>
      <c r="R99" s="16"/>
      <c r="S99" s="16"/>
      <c r="T99" s="16"/>
    </row>
    <row r="100" spans="2:20">
      <c r="B100" s="96">
        <v>100</v>
      </c>
      <c r="C100" s="98">
        <v>1</v>
      </c>
      <c r="D100" s="95">
        <v>73.374459148036365</v>
      </c>
      <c r="E100" s="95">
        <v>64.97894466627524</v>
      </c>
      <c r="G100" s="16">
        <v>75</v>
      </c>
      <c r="H100" s="16">
        <v>64.789537581250286</v>
      </c>
      <c r="I100" s="16">
        <v>3.7937594382411817</v>
      </c>
      <c r="J100" s="16">
        <v>0.89974021662580983</v>
      </c>
      <c r="Q100" s="16"/>
      <c r="R100" s="16"/>
      <c r="S100" s="16"/>
      <c r="T100" s="16"/>
    </row>
    <row r="101" spans="2:20">
      <c r="B101" s="96">
        <v>101</v>
      </c>
      <c r="C101" s="98">
        <v>1</v>
      </c>
      <c r="D101" s="95">
        <v>64.97894466627524</v>
      </c>
      <c r="E101" s="95">
        <v>64.55442549982827</v>
      </c>
      <c r="G101" s="16">
        <v>76</v>
      </c>
      <c r="H101" s="16">
        <v>67.825116330107448</v>
      </c>
      <c r="I101" s="16">
        <v>-2.1496767388854039</v>
      </c>
      <c r="J101" s="16">
        <v>-0.5098242643494828</v>
      </c>
      <c r="Q101" s="16"/>
      <c r="R101" s="16"/>
      <c r="S101" s="16"/>
      <c r="T101" s="16"/>
    </row>
    <row r="102" spans="2:20">
      <c r="B102" s="96">
        <v>102</v>
      </c>
      <c r="C102" s="98">
        <v>1</v>
      </c>
      <c r="D102" s="95">
        <v>64.55442549982827</v>
      </c>
      <c r="E102" s="95">
        <v>70.222665765292476</v>
      </c>
      <c r="G102" s="16">
        <v>77</v>
      </c>
      <c r="H102" s="16">
        <v>66.483834237828773</v>
      </c>
      <c r="I102" s="16">
        <v>2.1418829692143788</v>
      </c>
      <c r="J102" s="16">
        <v>0.50797586881299861</v>
      </c>
      <c r="Q102" s="16"/>
      <c r="R102" s="16"/>
      <c r="S102" s="16"/>
      <c r="T102" s="16"/>
    </row>
    <row r="103" spans="2:20">
      <c r="B103" s="96">
        <v>103</v>
      </c>
      <c r="C103" s="98">
        <v>1</v>
      </c>
      <c r="D103" s="95">
        <v>70.222665765292476</v>
      </c>
      <c r="E103" s="95">
        <v>68.325561752041679</v>
      </c>
      <c r="G103" s="16">
        <v>78</v>
      </c>
      <c r="H103" s="16">
        <v>67.844683120886486</v>
      </c>
      <c r="I103" s="16">
        <v>4.1814707341243178</v>
      </c>
      <c r="J103" s="16">
        <v>0.99169107724966932</v>
      </c>
      <c r="Q103" s="16"/>
      <c r="R103" s="16"/>
      <c r="S103" s="16"/>
      <c r="T103" s="16"/>
    </row>
    <row r="104" spans="2:20">
      <c r="B104" s="96">
        <v>104</v>
      </c>
      <c r="C104" s="98">
        <v>1</v>
      </c>
      <c r="D104" s="95">
        <v>68.325561752041679</v>
      </c>
      <c r="E104" s="95">
        <v>71.869851683952362</v>
      </c>
      <c r="G104" s="16">
        <v>79</v>
      </c>
      <c r="H104" s="16">
        <v>69.413172943498438</v>
      </c>
      <c r="I104" s="16">
        <v>-2.3062554484605329</v>
      </c>
      <c r="J104" s="16">
        <v>-0.54695897580536512</v>
      </c>
      <c r="Q104" s="16"/>
      <c r="R104" s="16"/>
      <c r="S104" s="16"/>
      <c r="T104" s="16"/>
    </row>
    <row r="105" spans="2:20">
      <c r="B105" s="96">
        <v>105</v>
      </c>
      <c r="C105" s="98">
        <v>1</v>
      </c>
      <c r="D105" s="95">
        <v>71.869851683952362</v>
      </c>
      <c r="E105" s="95">
        <v>74.610446843711003</v>
      </c>
      <c r="G105" s="16">
        <v>80</v>
      </c>
      <c r="H105" s="16">
        <v>67.144119594055297</v>
      </c>
      <c r="I105" s="16">
        <v>-0.56105914717122118</v>
      </c>
      <c r="J105" s="16">
        <v>-0.13306259577959945</v>
      </c>
      <c r="Q105" s="16"/>
      <c r="R105" s="16"/>
      <c r="S105" s="16"/>
      <c r="T105" s="16"/>
    </row>
    <row r="106" spans="2:20">
      <c r="B106" s="96">
        <v>106</v>
      </c>
      <c r="C106" s="98">
        <v>1</v>
      </c>
      <c r="D106" s="95">
        <v>74.610446843711003</v>
      </c>
      <c r="E106" s="95">
        <v>70.925226820562031</v>
      </c>
      <c r="G106" s="16">
        <v>81</v>
      </c>
      <c r="H106" s="16">
        <v>66.902484611964425</v>
      </c>
      <c r="I106" s="16">
        <v>-2.1882808466822752</v>
      </c>
      <c r="J106" s="16">
        <v>-0.51897973898545657</v>
      </c>
      <c r="Q106" s="16"/>
      <c r="R106" s="16"/>
      <c r="S106" s="16"/>
      <c r="T106" s="16"/>
    </row>
    <row r="107" spans="2:20">
      <c r="B107" s="96">
        <v>107</v>
      </c>
      <c r="C107" s="98">
        <v>1</v>
      </c>
      <c r="D107" s="95">
        <v>70.925226820562031</v>
      </c>
      <c r="E107" s="95">
        <v>65.511481417691897</v>
      </c>
      <c r="G107" s="16">
        <v>82</v>
      </c>
      <c r="H107" s="16">
        <v>66.040453352900997</v>
      </c>
      <c r="I107" s="16">
        <v>9.1990246726773535</v>
      </c>
      <c r="J107" s="16">
        <v>2.1816703421706816</v>
      </c>
      <c r="Q107" s="16"/>
      <c r="R107" s="16"/>
      <c r="S107" s="16"/>
      <c r="T107" s="16"/>
    </row>
    <row r="108" spans="2:20">
      <c r="B108" s="96">
        <v>108</v>
      </c>
      <c r="C108" s="98">
        <v>1</v>
      </c>
      <c r="D108" s="95">
        <v>65.511481417691897</v>
      </c>
      <c r="E108" s="95">
        <v>70.124608181045417</v>
      </c>
      <c r="G108" s="16">
        <v>83</v>
      </c>
      <c r="H108" s="16">
        <v>70.895355021879624</v>
      </c>
      <c r="I108" s="16">
        <v>-3.2838424608793986</v>
      </c>
      <c r="J108" s="16">
        <v>-0.77880666268245036</v>
      </c>
      <c r="Q108" s="16"/>
      <c r="R108" s="16"/>
      <c r="S108" s="16"/>
      <c r="T108" s="16"/>
    </row>
    <row r="109" spans="2:20">
      <c r="B109" s="96">
        <v>109</v>
      </c>
      <c r="C109" s="98">
        <v>1</v>
      </c>
      <c r="D109" s="95">
        <v>70.124608181045417</v>
      </c>
      <c r="E109" s="95">
        <v>72.972381972795432</v>
      </c>
      <c r="G109" s="16">
        <v>84</v>
      </c>
      <c r="H109" s="16">
        <v>67.376869769235057</v>
      </c>
      <c r="I109" s="16">
        <v>-0.4386576113451639</v>
      </c>
      <c r="J109" s="16">
        <v>-0.10403345301177926</v>
      </c>
      <c r="Q109" s="16"/>
      <c r="R109" s="16"/>
      <c r="S109" s="16"/>
      <c r="T109" s="16"/>
    </row>
    <row r="110" spans="2:20">
      <c r="B110" s="96">
        <v>110</v>
      </c>
      <c r="C110" s="98">
        <v>1</v>
      </c>
      <c r="D110" s="95">
        <v>72.972381972795432</v>
      </c>
      <c r="E110" s="95">
        <v>67.699007601327494</v>
      </c>
      <c r="G110" s="16">
        <v>85</v>
      </c>
      <c r="H110" s="16">
        <v>67.066302351232935</v>
      </c>
      <c r="I110" s="16">
        <v>4.1916230680853062</v>
      </c>
      <c r="J110" s="16">
        <v>0.99409883749541439</v>
      </c>
      <c r="Q110" s="16"/>
      <c r="R110" s="16"/>
      <c r="S110" s="16"/>
      <c r="T110" s="16"/>
    </row>
    <row r="111" spans="2:20">
      <c r="B111" s="96">
        <v>111</v>
      </c>
      <c r="C111" s="98">
        <v>1</v>
      </c>
      <c r="D111" s="95">
        <v>67.699007601327494</v>
      </c>
      <c r="E111" s="95">
        <v>71.403148627653451</v>
      </c>
      <c r="G111" s="16">
        <v>86</v>
      </c>
      <c r="H111" s="16">
        <v>69.058818897954012</v>
      </c>
      <c r="I111" s="16">
        <v>-1.1664292903311804</v>
      </c>
      <c r="J111" s="16">
        <v>-0.27663413019350935</v>
      </c>
      <c r="Q111" s="16"/>
      <c r="R111" s="16"/>
      <c r="S111" s="16"/>
      <c r="T111" s="16"/>
    </row>
    <row r="112" spans="2:20">
      <c r="B112" s="96">
        <v>112</v>
      </c>
      <c r="C112" s="98">
        <v>1</v>
      </c>
      <c r="D112" s="95">
        <v>71.403148627653451</v>
      </c>
      <c r="E112" s="95">
        <v>70.324554741197659</v>
      </c>
      <c r="G112" s="16">
        <v>87</v>
      </c>
      <c r="H112" s="16">
        <v>67.506427480388467</v>
      </c>
      <c r="I112" s="16">
        <v>0.63954508011038058</v>
      </c>
      <c r="J112" s="16">
        <v>0.15167657261559428</v>
      </c>
      <c r="Q112" s="16"/>
      <c r="R112" s="16"/>
      <c r="S112" s="16"/>
      <c r="T112" s="16"/>
    </row>
    <row r="113" spans="2:20">
      <c r="B113" s="96">
        <v>113</v>
      </c>
      <c r="C113" s="98">
        <v>1</v>
      </c>
      <c r="D113" s="95">
        <v>70.324554741197659</v>
      </c>
      <c r="E113" s="95">
        <v>71.308857160458842</v>
      </c>
      <c r="G113" s="16">
        <v>88</v>
      </c>
      <c r="H113" s="16">
        <v>67.623395482427739</v>
      </c>
      <c r="I113" s="16">
        <v>3.800153283083219</v>
      </c>
      <c r="J113" s="16">
        <v>0.90125660147753717</v>
      </c>
      <c r="Q113" s="16"/>
      <c r="R113" s="16"/>
      <c r="S113" s="16"/>
      <c r="T113" s="16"/>
    </row>
    <row r="114" spans="2:20">
      <c r="B114" s="96">
        <v>114</v>
      </c>
      <c r="C114" s="98">
        <v>1</v>
      </c>
      <c r="D114" s="95">
        <v>71.308857160458842</v>
      </c>
      <c r="E114" s="95">
        <v>70.385945091367006</v>
      </c>
      <c r="G114" s="16">
        <v>89</v>
      </c>
      <c r="H114" s="16">
        <v>69.135214537627363</v>
      </c>
      <c r="I114" s="16">
        <v>-4.7636242102761344</v>
      </c>
      <c r="J114" s="16">
        <v>-1.1297564720826996</v>
      </c>
      <c r="Q114" s="16"/>
      <c r="R114" s="16"/>
      <c r="S114" s="16"/>
      <c r="T114" s="16"/>
    </row>
    <row r="115" spans="2:20">
      <c r="B115" s="96">
        <v>115</v>
      </c>
      <c r="C115" s="98">
        <v>1</v>
      </c>
      <c r="D115" s="95">
        <v>70.385945091367006</v>
      </c>
      <c r="E115" s="95">
        <v>73.93785900282333</v>
      </c>
      <c r="G115" s="16">
        <v>90</v>
      </c>
      <c r="H115" s="16">
        <v>65.882419033747922</v>
      </c>
      <c r="I115" s="16">
        <v>0.82157421215430304</v>
      </c>
      <c r="J115" s="16">
        <v>0.19484718829736672</v>
      </c>
      <c r="Q115" s="16"/>
      <c r="R115" s="16"/>
      <c r="S115" s="16"/>
      <c r="T115" s="16"/>
    </row>
    <row r="116" spans="2:20">
      <c r="B116" s="96">
        <v>116</v>
      </c>
      <c r="C116" s="98">
        <v>1</v>
      </c>
      <c r="D116" s="95">
        <v>73.93785900282333</v>
      </c>
      <c r="E116" s="95">
        <v>74.130595779774623</v>
      </c>
      <c r="G116" s="16">
        <v>91</v>
      </c>
      <c r="H116" s="16">
        <v>66.958266231831772</v>
      </c>
      <c r="I116" s="16">
        <v>9.8060843149562942</v>
      </c>
      <c r="J116" s="16">
        <v>2.3256425636413347</v>
      </c>
      <c r="Q116" s="16"/>
      <c r="R116" s="16"/>
      <c r="S116" s="16"/>
      <c r="T116" s="16"/>
    </row>
    <row r="117" spans="2:20">
      <c r="B117" s="96">
        <v>117</v>
      </c>
      <c r="C117" s="98">
        <v>1</v>
      </c>
      <c r="D117" s="95">
        <v>74.130595779774623</v>
      </c>
      <c r="E117" s="95">
        <v>68.108980073452841</v>
      </c>
      <c r="G117" s="16">
        <v>92</v>
      </c>
      <c r="H117" s="16">
        <v>71.59871970056804</v>
      </c>
      <c r="I117" s="16">
        <v>-7.5491172395747412</v>
      </c>
      <c r="J117" s="16">
        <v>-1.7903729772643555</v>
      </c>
      <c r="Q117" s="16"/>
      <c r="R117" s="16"/>
      <c r="S117" s="16"/>
      <c r="T117" s="16"/>
    </row>
    <row r="118" spans="2:20">
      <c r="B118" s="96">
        <v>118</v>
      </c>
      <c r="C118" s="98">
        <v>1</v>
      </c>
      <c r="D118" s="95">
        <v>68.108980073452841</v>
      </c>
      <c r="E118" s="95">
        <v>75.243421539993278</v>
      </c>
      <c r="G118" s="16">
        <v>93</v>
      </c>
      <c r="H118" s="16">
        <v>65.733898492514243</v>
      </c>
      <c r="I118" s="16">
        <v>-2.8610705911227399</v>
      </c>
      <c r="J118" s="16">
        <v>-0.67854072334959059</v>
      </c>
      <c r="Q118" s="16"/>
      <c r="R118" s="16"/>
      <c r="S118" s="16"/>
      <c r="T118" s="16"/>
    </row>
    <row r="119" spans="2:20">
      <c r="B119" s="96">
        <v>119</v>
      </c>
      <c r="C119" s="98">
        <v>1</v>
      </c>
      <c r="D119" s="95">
        <v>75.243421539993278</v>
      </c>
      <c r="E119" s="95">
        <v>71.631658995773378</v>
      </c>
      <c r="G119" s="16">
        <v>94</v>
      </c>
      <c r="H119" s="16">
        <v>65.191097931490049</v>
      </c>
      <c r="I119" s="16">
        <v>4.4545814224364761</v>
      </c>
      <c r="J119" s="16">
        <v>1.0564628883950611</v>
      </c>
      <c r="Q119" s="16"/>
      <c r="R119" s="16"/>
      <c r="S119" s="16"/>
      <c r="T119" s="16"/>
    </row>
    <row r="120" spans="2:20">
      <c r="B120" s="96">
        <v>120</v>
      </c>
      <c r="C120" s="98">
        <v>1</v>
      </c>
      <c r="D120" s="95">
        <v>71.631658995773378</v>
      </c>
      <c r="E120" s="95">
        <v>65.342157842051137</v>
      </c>
      <c r="G120" s="16">
        <v>95</v>
      </c>
      <c r="H120" s="16">
        <v>68.315152184849836</v>
      </c>
      <c r="I120" s="16">
        <v>-0.48346593341717892</v>
      </c>
      <c r="J120" s="16">
        <v>-0.11466033910300823</v>
      </c>
      <c r="Q120" s="16"/>
      <c r="R120" s="16"/>
      <c r="S120" s="16"/>
      <c r="T120" s="16"/>
    </row>
    <row r="121" spans="2:20">
      <c r="B121" s="96">
        <v>121</v>
      </c>
      <c r="C121" s="98">
        <v>1</v>
      </c>
      <c r="D121" s="95">
        <v>65.342157842051137</v>
      </c>
      <c r="E121" s="95">
        <v>75.283854041605522</v>
      </c>
      <c r="G121" s="16">
        <v>96</v>
      </c>
      <c r="H121" s="16">
        <v>67.478427371508445</v>
      </c>
      <c r="I121" s="16">
        <v>6.8558940020830903</v>
      </c>
      <c r="J121" s="16">
        <v>1.6259659198258518</v>
      </c>
      <c r="Q121" s="16"/>
      <c r="R121" s="16"/>
      <c r="S121" s="16"/>
      <c r="T121" s="16"/>
    </row>
    <row r="122" spans="2:20">
      <c r="B122" s="96">
        <v>122</v>
      </c>
      <c r="C122" s="98">
        <v>1</v>
      </c>
      <c r="D122" s="95">
        <v>75.283854041605522</v>
      </c>
      <c r="E122" s="95">
        <v>62.194250343895327</v>
      </c>
      <c r="G122" s="16">
        <v>97</v>
      </c>
      <c r="H122" s="16">
        <v>70.477841289530176</v>
      </c>
      <c r="I122" s="16">
        <v>-1.1119209612261614</v>
      </c>
      <c r="J122" s="16">
        <v>-0.26370675916874092</v>
      </c>
      <c r="Q122" s="16"/>
      <c r="R122" s="16"/>
      <c r="S122" s="16"/>
      <c r="T122" s="16"/>
    </row>
    <row r="123" spans="2:20">
      <c r="B123" s="96">
        <v>123</v>
      </c>
      <c r="C123" s="98">
        <v>1</v>
      </c>
      <c r="D123" s="95">
        <v>62.194250343895327</v>
      </c>
      <c r="E123" s="95">
        <v>70.692398636327113</v>
      </c>
      <c r="G123" s="16">
        <v>98</v>
      </c>
      <c r="H123" s="16">
        <v>68.186110173514322</v>
      </c>
      <c r="I123" s="16">
        <v>5.188348974522043</v>
      </c>
      <c r="J123" s="16">
        <v>1.230485566167306</v>
      </c>
      <c r="Q123" s="16"/>
      <c r="R123" s="16"/>
      <c r="S123" s="16"/>
      <c r="T123" s="16"/>
    </row>
    <row r="124" spans="2:20">
      <c r="B124" s="96">
        <v>124</v>
      </c>
      <c r="C124" s="98">
        <v>1</v>
      </c>
      <c r="D124" s="95">
        <v>70.692398636327113</v>
      </c>
      <c r="E124" s="95">
        <v>69.832537328386323</v>
      </c>
      <c r="G124" s="16">
        <v>99</v>
      </c>
      <c r="H124" s="16">
        <v>71.93697718649203</v>
      </c>
      <c r="I124" s="16">
        <v>-6.9580325202167899</v>
      </c>
      <c r="J124" s="16">
        <v>-1.6501894200048877</v>
      </c>
      <c r="Q124" s="16"/>
      <c r="R124" s="16"/>
      <c r="S124" s="16"/>
      <c r="T124" s="16"/>
    </row>
    <row r="125" spans="2:20">
      <c r="B125" s="96">
        <v>125</v>
      </c>
      <c r="C125" s="98">
        <v>1</v>
      </c>
      <c r="D125" s="95">
        <v>69.832537328386323</v>
      </c>
      <c r="E125" s="95">
        <v>76.766159713585552</v>
      </c>
      <c r="G125" s="16">
        <v>100</v>
      </c>
      <c r="H125" s="16">
        <v>68.06445127776675</v>
      </c>
      <c r="I125" s="16">
        <v>-3.5100257779384805</v>
      </c>
      <c r="J125" s="16">
        <v>-0.83244902720259772</v>
      </c>
      <c r="Q125" s="16"/>
      <c r="R125" s="16"/>
      <c r="S125" s="16"/>
      <c r="T125" s="16"/>
    </row>
    <row r="126" spans="2:20">
      <c r="B126" s="96">
        <v>126</v>
      </c>
      <c r="C126" s="98">
        <v>1</v>
      </c>
      <c r="D126" s="95">
        <v>76.766159713585552</v>
      </c>
      <c r="E126" s="95">
        <v>72.218269535397511</v>
      </c>
      <c r="G126" s="16">
        <v>101</v>
      </c>
      <c r="H126" s="16">
        <v>67.868637015950185</v>
      </c>
      <c r="I126" s="16">
        <v>2.3540287493422909</v>
      </c>
      <c r="J126" s="16">
        <v>0.55828904582799432</v>
      </c>
      <c r="Q126" s="16"/>
      <c r="R126" s="16"/>
      <c r="S126" s="16"/>
      <c r="T126" s="16"/>
    </row>
    <row r="127" spans="2:20">
      <c r="B127" s="96">
        <v>127</v>
      </c>
      <c r="C127" s="98">
        <v>1</v>
      </c>
      <c r="D127" s="95">
        <v>72.218269535397511</v>
      </c>
      <c r="E127" s="95">
        <v>70.220740351606921</v>
      </c>
      <c r="G127" s="16">
        <v>102</v>
      </c>
      <c r="H127" s="16">
        <v>70.483176879180277</v>
      </c>
      <c r="I127" s="16">
        <v>-2.1576151271385982</v>
      </c>
      <c r="J127" s="16">
        <v>-0.51170695809505684</v>
      </c>
      <c r="Q127" s="16"/>
      <c r="R127" s="16"/>
      <c r="S127" s="16"/>
      <c r="T127" s="16"/>
    </row>
    <row r="128" spans="2:20">
      <c r="B128" s="96">
        <v>128</v>
      </c>
      <c r="C128" s="98">
        <v>1</v>
      </c>
      <c r="D128" s="95">
        <v>70.220740351606921</v>
      </c>
      <c r="E128" s="95">
        <v>68.004364755691412</v>
      </c>
      <c r="G128" s="16">
        <v>103</v>
      </c>
      <c r="H128" s="16">
        <v>69.608116219250434</v>
      </c>
      <c r="I128" s="16">
        <v>2.2617354647019283</v>
      </c>
      <c r="J128" s="16">
        <v>0.53640047295793236</v>
      </c>
      <c r="Q128" s="16"/>
      <c r="R128" s="16"/>
      <c r="S128" s="16"/>
      <c r="T128" s="16"/>
    </row>
    <row r="129" spans="2:20">
      <c r="B129" s="96">
        <v>129</v>
      </c>
      <c r="C129" s="98">
        <v>1</v>
      </c>
      <c r="D129" s="95">
        <v>68.004364755691412</v>
      </c>
      <c r="E129" s="95">
        <v>67.693709664874461</v>
      </c>
      <c r="G129" s="16">
        <v>104</v>
      </c>
      <c r="H129" s="16">
        <v>71.242959994361058</v>
      </c>
      <c r="I129" s="16">
        <v>3.3674868493499446</v>
      </c>
      <c r="J129" s="16">
        <v>0.79864403545928431</v>
      </c>
      <c r="Q129" s="16"/>
      <c r="R129" s="16"/>
      <c r="S129" s="16"/>
      <c r="T129" s="16"/>
    </row>
    <row r="130" spans="2:20">
      <c r="B130" s="96">
        <v>130</v>
      </c>
      <c r="C130" s="98">
        <v>1</v>
      </c>
      <c r="D130" s="95">
        <v>67.693709664874461</v>
      </c>
      <c r="E130" s="95">
        <v>58.524816254569409</v>
      </c>
      <c r="G130" s="16">
        <v>105</v>
      </c>
      <c r="H130" s="16">
        <v>72.507090475530347</v>
      </c>
      <c r="I130" s="16">
        <v>-1.5818636549683163</v>
      </c>
      <c r="J130" s="16">
        <v>-0.37515988316157606</v>
      </c>
      <c r="Q130" s="16"/>
      <c r="R130" s="16"/>
      <c r="S130" s="16"/>
      <c r="T130" s="16"/>
    </row>
    <row r="131" spans="2:20">
      <c r="B131" s="96">
        <v>131</v>
      </c>
      <c r="C131" s="98">
        <v>1</v>
      </c>
      <c r="D131" s="95">
        <v>58.524816254569409</v>
      </c>
      <c r="E131" s="95">
        <v>61.928463376395115</v>
      </c>
      <c r="G131" s="16">
        <v>106</v>
      </c>
      <c r="H131" s="16">
        <v>70.807241103582868</v>
      </c>
      <c r="I131" s="16">
        <v>-5.295759685890971</v>
      </c>
      <c r="J131" s="16">
        <v>-1.2559594366876297</v>
      </c>
      <c r="Q131" s="16"/>
      <c r="R131" s="16"/>
      <c r="S131" s="16"/>
      <c r="T131" s="16"/>
    </row>
    <row r="132" spans="2:20">
      <c r="B132" s="96">
        <v>132</v>
      </c>
      <c r="C132" s="98">
        <v>1</v>
      </c>
      <c r="D132" s="95">
        <v>61.928463376395115</v>
      </c>
      <c r="E132" s="95">
        <v>68.344043148218205</v>
      </c>
      <c r="G132" s="16">
        <v>107</v>
      </c>
      <c r="H132" s="16">
        <v>68.31008987105244</v>
      </c>
      <c r="I132" s="16">
        <v>1.8145183099929767</v>
      </c>
      <c r="J132" s="16">
        <v>0.43033701105240973</v>
      </c>
      <c r="Q132" s="16"/>
      <c r="R132" s="16"/>
      <c r="S132" s="16"/>
      <c r="T132" s="16"/>
    </row>
    <row r="133" spans="2:20">
      <c r="B133" s="96">
        <v>133</v>
      </c>
      <c r="C133" s="98">
        <v>1</v>
      </c>
      <c r="D133" s="95">
        <v>68.344043148218205</v>
      </c>
      <c r="E133" s="95">
        <v>65.851545528242426</v>
      </c>
      <c r="G133" s="16">
        <v>108</v>
      </c>
      <c r="H133" s="16">
        <v>70.437946710574323</v>
      </c>
      <c r="I133" s="16">
        <v>2.534435262221109</v>
      </c>
      <c r="J133" s="16">
        <v>0.6010748359184559</v>
      </c>
      <c r="Q133" s="16"/>
      <c r="R133" s="16"/>
      <c r="S133" s="16"/>
      <c r="T133" s="16"/>
    </row>
    <row r="134" spans="2:20">
      <c r="B134" s="96">
        <v>134</v>
      </c>
      <c r="C134" s="98">
        <v>1</v>
      </c>
      <c r="D134" s="95">
        <v>65.851545528242426</v>
      </c>
      <c r="E134" s="95">
        <v>63.26554077459727</v>
      </c>
      <c r="G134" s="16">
        <v>109</v>
      </c>
      <c r="H134" s="16">
        <v>71.751514546672851</v>
      </c>
      <c r="I134" s="16">
        <v>-4.0525069453453568</v>
      </c>
      <c r="J134" s="16">
        <v>-0.96110560941972656</v>
      </c>
      <c r="Q134" s="16"/>
      <c r="R134" s="16"/>
      <c r="S134" s="16"/>
      <c r="T134" s="16"/>
    </row>
    <row r="135" spans="2:20">
      <c r="B135" s="96">
        <v>135</v>
      </c>
      <c r="C135" s="98">
        <v>1</v>
      </c>
      <c r="D135" s="95">
        <v>63.26554077459727</v>
      </c>
      <c r="E135" s="95">
        <v>64.447435475774611</v>
      </c>
      <c r="G135" s="16">
        <v>110</v>
      </c>
      <c r="H135" s="16">
        <v>69.319111038313508</v>
      </c>
      <c r="I135" s="16">
        <v>2.0840375893399425</v>
      </c>
      <c r="J135" s="16">
        <v>0.49425707207159103</v>
      </c>
      <c r="Q135" s="16"/>
      <c r="R135" s="16"/>
      <c r="S135" s="16"/>
      <c r="T135" s="16"/>
    </row>
    <row r="136" spans="2:20">
      <c r="B136" s="96">
        <v>136</v>
      </c>
      <c r="C136" s="98">
        <v>1</v>
      </c>
      <c r="D136" s="95">
        <v>64.447435475774611</v>
      </c>
      <c r="E136" s="95">
        <v>63.228958040050841</v>
      </c>
      <c r="G136" s="16">
        <v>111</v>
      </c>
      <c r="H136" s="16">
        <v>71.027687936749203</v>
      </c>
      <c r="I136" s="16">
        <v>-0.70313319555154408</v>
      </c>
      <c r="J136" s="16">
        <v>-0.1667573350343057</v>
      </c>
      <c r="Q136" s="16"/>
      <c r="R136" s="16"/>
      <c r="S136" s="16"/>
      <c r="T136" s="16"/>
    </row>
    <row r="137" spans="2:20">
      <c r="B137" s="96">
        <v>137</v>
      </c>
      <c r="C137" s="98">
        <v>1</v>
      </c>
      <c r="D137" s="95">
        <v>63.228958040050841</v>
      </c>
      <c r="E137" s="95">
        <v>63.834056696938568</v>
      </c>
      <c r="G137" s="16">
        <v>112</v>
      </c>
      <c r="H137" s="16">
        <v>70.530174320476277</v>
      </c>
      <c r="I137" s="16">
        <v>0.77868283998256516</v>
      </c>
      <c r="J137" s="16">
        <v>0.18467493222330503</v>
      </c>
      <c r="Q137" s="16"/>
      <c r="R137" s="16"/>
      <c r="S137" s="16"/>
      <c r="T137" s="16"/>
    </row>
    <row r="138" spans="2:20">
      <c r="B138" s="96">
        <v>138</v>
      </c>
      <c r="C138" s="98">
        <v>1</v>
      </c>
      <c r="D138" s="95">
        <v>63.834056696938568</v>
      </c>
      <c r="E138" s="95">
        <v>66.050057934347322</v>
      </c>
      <c r="G138" s="16">
        <v>113</v>
      </c>
      <c r="H138" s="16">
        <v>70.984194932183954</v>
      </c>
      <c r="I138" s="16">
        <v>-0.59824984081694765</v>
      </c>
      <c r="J138" s="16">
        <v>-0.14188286055969404</v>
      </c>
      <c r="Q138" s="16"/>
      <c r="R138" s="16"/>
      <c r="S138" s="16"/>
      <c r="T138" s="16"/>
    </row>
    <row r="139" spans="2:20">
      <c r="B139" s="96">
        <v>139</v>
      </c>
      <c r="C139" s="98">
        <v>1</v>
      </c>
      <c r="D139" s="95">
        <v>66.050057934347322</v>
      </c>
      <c r="E139" s="95">
        <v>61.077564903938878</v>
      </c>
      <c r="G139" s="16">
        <v>114</v>
      </c>
      <c r="H139" s="16">
        <v>70.558491313090968</v>
      </c>
      <c r="I139" s="16">
        <v>3.3793676897323621</v>
      </c>
      <c r="J139" s="16">
        <v>0.80146173385935182</v>
      </c>
      <c r="Q139" s="16"/>
      <c r="R139" s="16"/>
      <c r="S139" s="16"/>
      <c r="T139" s="16"/>
    </row>
    <row r="140" spans="2:20">
      <c r="B140" s="96">
        <v>140</v>
      </c>
      <c r="C140" s="98">
        <v>1</v>
      </c>
      <c r="D140" s="95">
        <v>61.077564903938878</v>
      </c>
      <c r="E140" s="95">
        <v>60.272700044010151</v>
      </c>
      <c r="G140" s="16">
        <v>115</v>
      </c>
      <c r="H140" s="16">
        <v>72.196851734904087</v>
      </c>
      <c r="I140" s="16">
        <v>1.9337440448705365</v>
      </c>
      <c r="J140" s="16">
        <v>0.45861297063086931</v>
      </c>
      <c r="Q140" s="16"/>
      <c r="R140" s="16"/>
      <c r="S140" s="16"/>
      <c r="T140" s="16"/>
    </row>
    <row r="141" spans="2:20">
      <c r="B141" s="96">
        <v>141</v>
      </c>
      <c r="C141" s="98">
        <v>1</v>
      </c>
      <c r="D141" s="95">
        <v>60.272700044010151</v>
      </c>
      <c r="E141" s="95">
        <v>58.032997498437133</v>
      </c>
      <c r="G141" s="16">
        <v>116</v>
      </c>
      <c r="H141" s="16">
        <v>72.285753750847192</v>
      </c>
      <c r="I141" s="16">
        <v>-4.1767736773943511</v>
      </c>
      <c r="J141" s="16">
        <v>-0.9905771081357807</v>
      </c>
      <c r="Q141" s="16"/>
      <c r="R141" s="16"/>
      <c r="S141" s="16"/>
      <c r="T141" s="16"/>
    </row>
    <row r="142" spans="2:20">
      <c r="B142" s="96">
        <v>142</v>
      </c>
      <c r="C142" s="98">
        <v>1</v>
      </c>
      <c r="D142" s="95">
        <v>58.032997498437133</v>
      </c>
      <c r="E142" s="95">
        <v>65.613034062777999</v>
      </c>
      <c r="G142" s="16">
        <v>117</v>
      </c>
      <c r="H142" s="16">
        <v>69.508215473023085</v>
      </c>
      <c r="I142" s="16">
        <v>5.7352060669701928</v>
      </c>
      <c r="J142" s="16">
        <v>1.3601799568719437</v>
      </c>
      <c r="Q142" s="16"/>
      <c r="R142" s="16"/>
      <c r="S142" s="16"/>
      <c r="T142" s="16"/>
    </row>
    <row r="143" spans="2:20">
      <c r="B143" s="96">
        <v>143</v>
      </c>
      <c r="C143" s="98">
        <v>1</v>
      </c>
      <c r="D143" s="95">
        <v>65.613034062777999</v>
      </c>
      <c r="E143" s="95">
        <v>61.321288927861836</v>
      </c>
      <c r="G143" s="16">
        <v>118</v>
      </c>
      <c r="H143" s="16">
        <v>72.799057205651025</v>
      </c>
      <c r="I143" s="16">
        <v>-1.1673982098776463</v>
      </c>
      <c r="J143" s="16">
        <v>-0.27686392227622358</v>
      </c>
      <c r="Q143" s="16"/>
      <c r="R143" s="16"/>
      <c r="S143" s="16"/>
      <c r="T143" s="16"/>
    </row>
    <row r="144" spans="2:20">
      <c r="B144" s="96">
        <v>144</v>
      </c>
      <c r="C144" s="98">
        <v>1</v>
      </c>
      <c r="D144" s="95">
        <v>61.321288927861836</v>
      </c>
      <c r="E144" s="95">
        <v>62.538488021570139</v>
      </c>
      <c r="G144" s="16">
        <v>119</v>
      </c>
      <c r="H144" s="16">
        <v>71.13309092579523</v>
      </c>
      <c r="I144" s="16">
        <v>-5.7909330837440933</v>
      </c>
      <c r="J144" s="16">
        <v>-1.3733963557924047</v>
      </c>
      <c r="Q144" s="16"/>
      <c r="R144" s="16"/>
      <c r="S144" s="16"/>
      <c r="T144" s="16"/>
    </row>
    <row r="145" spans="2:20">
      <c r="B145" s="96">
        <v>145</v>
      </c>
      <c r="C145" s="98">
        <v>1</v>
      </c>
      <c r="D145" s="95">
        <v>62.538488021570139</v>
      </c>
      <c r="E145" s="95">
        <v>69.171506265426956</v>
      </c>
      <c r="G145" s="16">
        <v>120</v>
      </c>
      <c r="H145" s="16">
        <v>68.231987458740321</v>
      </c>
      <c r="I145" s="16">
        <v>7.0518665828652018</v>
      </c>
      <c r="J145" s="16">
        <v>1.6724434087536584</v>
      </c>
      <c r="Q145" s="16"/>
      <c r="R145" s="16"/>
      <c r="S145" s="16"/>
      <c r="T145" s="16"/>
    </row>
    <row r="146" spans="2:20">
      <c r="B146" s="96">
        <v>146</v>
      </c>
      <c r="C146" s="98">
        <v>1</v>
      </c>
      <c r="D146" s="95">
        <v>69.171506265426956</v>
      </c>
      <c r="E146" s="95">
        <v>66.621836193205979</v>
      </c>
      <c r="G146" s="16">
        <v>121</v>
      </c>
      <c r="H146" s="16">
        <v>72.817707153833254</v>
      </c>
      <c r="I146" s="16">
        <v>-10.623456809937927</v>
      </c>
      <c r="J146" s="16">
        <v>-2.5194932591508272</v>
      </c>
      <c r="Q146" s="16"/>
      <c r="R146" s="16"/>
      <c r="S146" s="16"/>
      <c r="T146" s="16"/>
    </row>
    <row r="147" spans="2:20">
      <c r="B147" s="96">
        <v>147</v>
      </c>
      <c r="C147" s="98">
        <v>1</v>
      </c>
      <c r="D147" s="95">
        <v>66.621836193205979</v>
      </c>
      <c r="E147" s="95">
        <v>63.069528988683089</v>
      </c>
      <c r="G147" s="16">
        <v>122</v>
      </c>
      <c r="H147" s="16">
        <v>66.779979559598246</v>
      </c>
      <c r="I147" s="16">
        <v>3.9124190767288667</v>
      </c>
      <c r="J147" s="16">
        <v>0.9278819189597739</v>
      </c>
      <c r="Q147" s="16"/>
      <c r="R147" s="16"/>
      <c r="S147" s="16"/>
      <c r="T147" s="16"/>
    </row>
    <row r="148" spans="2:20">
      <c r="B148" s="96">
        <v>148</v>
      </c>
      <c r="C148" s="98">
        <v>1</v>
      </c>
      <c r="D148" s="95">
        <v>63.069528988683089</v>
      </c>
      <c r="E148" s="95">
        <v>64.228574127251989</v>
      </c>
      <c r="G148" s="16">
        <v>123</v>
      </c>
      <c r="H148" s="16">
        <v>70.699846473070366</v>
      </c>
      <c r="I148" s="16">
        <v>-0.86730914468404308</v>
      </c>
      <c r="J148" s="16">
        <v>-0.20569383231145116</v>
      </c>
      <c r="Q148" s="16"/>
      <c r="R148" s="16"/>
      <c r="S148" s="16"/>
      <c r="T148" s="16"/>
    </row>
    <row r="149" spans="2:20">
      <c r="B149" s="96">
        <v>149</v>
      </c>
      <c r="C149" s="98">
        <v>1</v>
      </c>
      <c r="D149" s="95">
        <v>64.228574127251989</v>
      </c>
      <c r="E149" s="95">
        <v>67.297255616003369</v>
      </c>
      <c r="G149" s="16">
        <v>124</v>
      </c>
      <c r="H149" s="16">
        <v>70.303225729916988</v>
      </c>
      <c r="I149" s="16">
        <v>6.4629339836685631</v>
      </c>
      <c r="J149" s="16">
        <v>1.5327702552484788</v>
      </c>
      <c r="Q149" s="16"/>
      <c r="R149" s="16"/>
      <c r="S149" s="16"/>
      <c r="T149" s="16"/>
    </row>
    <row r="150" spans="2:20">
      <c r="B150" s="96">
        <v>150</v>
      </c>
      <c r="C150" s="98">
        <v>1</v>
      </c>
      <c r="D150" s="95">
        <v>67.297255616003369</v>
      </c>
      <c r="E150" s="95">
        <v>68.879663669225266</v>
      </c>
      <c r="G150" s="16">
        <v>125</v>
      </c>
      <c r="H150" s="16">
        <v>73.501437392386663</v>
      </c>
      <c r="I150" s="16">
        <v>-1.2831678569891523</v>
      </c>
      <c r="J150" s="16">
        <v>-0.30432022494023503</v>
      </c>
      <c r="Q150" s="16"/>
      <c r="R150" s="16"/>
      <c r="S150" s="16"/>
      <c r="T150" s="16"/>
    </row>
    <row r="151" spans="2:20">
      <c r="B151" s="96">
        <v>151</v>
      </c>
      <c r="C151" s="98">
        <v>1</v>
      </c>
      <c r="D151" s="95">
        <v>68.879663669225266</v>
      </c>
      <c r="E151" s="95">
        <v>67.959501024632431</v>
      </c>
      <c r="G151" s="16">
        <v>126</v>
      </c>
      <c r="H151" s="16">
        <v>71.403671664826874</v>
      </c>
      <c r="I151" s="16">
        <v>-1.182931313219953</v>
      </c>
      <c r="J151" s="16">
        <v>-0.2805478031320317</v>
      </c>
      <c r="Q151" s="16"/>
      <c r="R151" s="16"/>
      <c r="S151" s="16"/>
      <c r="T151" s="16"/>
    </row>
    <row r="152" spans="2:20">
      <c r="B152" s="96">
        <v>152</v>
      </c>
      <c r="C152" s="98">
        <v>1</v>
      </c>
      <c r="D152" s="95">
        <v>67.959501024632431</v>
      </c>
      <c r="E152" s="95">
        <v>64.162351335901661</v>
      </c>
      <c r="G152" s="16">
        <v>127</v>
      </c>
      <c r="H152" s="16">
        <v>70.482288760364156</v>
      </c>
      <c r="I152" s="16">
        <v>-2.4779240046727438</v>
      </c>
      <c r="J152" s="16">
        <v>-0.58767244392811524</v>
      </c>
      <c r="Q152" s="16"/>
      <c r="R152" s="16"/>
      <c r="S152" s="16"/>
      <c r="T152" s="16"/>
    </row>
    <row r="153" spans="2:20">
      <c r="B153" s="96">
        <v>153</v>
      </c>
      <c r="C153" s="98">
        <v>1</v>
      </c>
      <c r="D153" s="95">
        <v>64.162351335901661</v>
      </c>
      <c r="E153" s="95">
        <v>67.496937476463643</v>
      </c>
      <c r="G153" s="16">
        <v>128</v>
      </c>
      <c r="H153" s="16">
        <v>69.459960475743202</v>
      </c>
      <c r="I153" s="16">
        <v>-1.7662508108687405</v>
      </c>
      <c r="J153" s="16">
        <v>-0.41888973538166768</v>
      </c>
      <c r="Q153" s="16"/>
      <c r="R153" s="16"/>
      <c r="S153" s="16"/>
      <c r="T153" s="16"/>
    </row>
    <row r="154" spans="2:20">
      <c r="B154" s="96">
        <v>154</v>
      </c>
      <c r="C154" s="98">
        <v>1</v>
      </c>
      <c r="D154" s="95">
        <v>67.496937476463643</v>
      </c>
      <c r="E154" s="95">
        <v>65.472917233835361</v>
      </c>
      <c r="G154" s="16">
        <v>129</v>
      </c>
      <c r="H154" s="16">
        <v>69.316667305267515</v>
      </c>
      <c r="I154" s="16">
        <v>-10.791851050698106</v>
      </c>
      <c r="J154" s="16">
        <v>-2.5594301800670207</v>
      </c>
      <c r="Q154" s="16"/>
      <c r="R154" s="16"/>
      <c r="S154" s="16"/>
      <c r="T154" s="16"/>
    </row>
    <row r="155" spans="2:20">
      <c r="B155" s="96">
        <v>155</v>
      </c>
      <c r="C155" s="98">
        <v>1</v>
      </c>
      <c r="D155" s="95">
        <v>65.472917233835361</v>
      </c>
      <c r="E155" s="95">
        <v>66.946769959731597</v>
      </c>
      <c r="G155" s="16">
        <v>130</v>
      </c>
      <c r="H155" s="16">
        <v>65.087411627978938</v>
      </c>
      <c r="I155" s="16">
        <v>-3.1589482515838228</v>
      </c>
      <c r="J155" s="16">
        <v>-0.749186349440078</v>
      </c>
      <c r="Q155" s="16"/>
      <c r="R155" s="16"/>
      <c r="S155" s="16"/>
      <c r="T155" s="16"/>
    </row>
    <row r="156" spans="2:20">
      <c r="B156" s="96">
        <v>156</v>
      </c>
      <c r="C156" s="98">
        <v>1</v>
      </c>
      <c r="D156" s="95">
        <v>66.946769959731597</v>
      </c>
      <c r="E156" s="95">
        <v>68.660014000391371</v>
      </c>
      <c r="G156" s="16">
        <v>131</v>
      </c>
      <c r="H156" s="16">
        <v>66.657382317930427</v>
      </c>
      <c r="I156" s="16">
        <v>1.6866608302877779</v>
      </c>
      <c r="J156" s="16">
        <v>0.40001391904831618</v>
      </c>
      <c r="Q156" s="16"/>
      <c r="R156" s="16"/>
      <c r="S156" s="16"/>
      <c r="T156" s="16"/>
    </row>
    <row r="157" spans="2:20">
      <c r="B157" s="96">
        <v>157</v>
      </c>
      <c r="C157" s="98">
        <v>1</v>
      </c>
      <c r="D157" s="95">
        <v>68.660014000391371</v>
      </c>
      <c r="E157" s="95">
        <v>65.801693897396078</v>
      </c>
      <c r="G157" s="16">
        <v>132</v>
      </c>
      <c r="H157" s="16">
        <v>69.616640972042958</v>
      </c>
      <c r="I157" s="16">
        <v>-3.7650954438005328</v>
      </c>
      <c r="J157" s="16">
        <v>-0.89294217131291387</v>
      </c>
      <c r="Q157" s="16"/>
      <c r="R157" s="16"/>
      <c r="S157" s="16"/>
      <c r="T157" s="16"/>
    </row>
    <row r="158" spans="2:20">
      <c r="B158" s="96">
        <v>158</v>
      </c>
      <c r="C158" s="98">
        <v>1</v>
      </c>
      <c r="D158" s="95">
        <v>65.801693897396078</v>
      </c>
      <c r="E158" s="95">
        <v>66.716928822789583</v>
      </c>
      <c r="G158" s="16">
        <v>133</v>
      </c>
      <c r="H158" s="16">
        <v>68.466948284148557</v>
      </c>
      <c r="I158" s="16">
        <v>-5.2014075095512879</v>
      </c>
      <c r="J158" s="16">
        <v>-1.2335825704258248</v>
      </c>
      <c r="Q158" s="16"/>
      <c r="R158" s="16"/>
      <c r="S158" s="16"/>
      <c r="T158" s="16"/>
    </row>
    <row r="159" spans="2:20">
      <c r="B159" s="96">
        <v>159</v>
      </c>
      <c r="C159" s="98">
        <v>1</v>
      </c>
      <c r="D159" s="95">
        <v>66.716928822789583</v>
      </c>
      <c r="E159" s="95">
        <v>66.952717578988768</v>
      </c>
      <c r="G159" s="16">
        <v>134</v>
      </c>
      <c r="H159" s="16">
        <v>67.274124374388961</v>
      </c>
      <c r="I159" s="16">
        <v>-2.8266888986143499</v>
      </c>
      <c r="J159" s="16">
        <v>-0.67038665033335254</v>
      </c>
      <c r="Q159" s="16"/>
      <c r="R159" s="16"/>
      <c r="S159" s="16"/>
      <c r="T159" s="16"/>
    </row>
    <row r="160" spans="2:20">
      <c r="B160" s="96">
        <v>160</v>
      </c>
      <c r="C160" s="98">
        <v>1</v>
      </c>
      <c r="D160" s="95">
        <v>66.952717578988768</v>
      </c>
      <c r="E160" s="95">
        <v>64.887568876080721</v>
      </c>
      <c r="G160" s="16">
        <v>135</v>
      </c>
      <c r="H160" s="16">
        <v>67.819286658563158</v>
      </c>
      <c r="I160" s="16">
        <v>-4.5903286185123164</v>
      </c>
      <c r="J160" s="16">
        <v>-1.0886571309641806</v>
      </c>
      <c r="Q160" s="16"/>
      <c r="R160" s="16"/>
      <c r="S160" s="16"/>
      <c r="T160" s="16"/>
    </row>
    <row r="161" spans="2:20">
      <c r="B161" s="96">
        <v>161</v>
      </c>
      <c r="C161" s="98">
        <v>1</v>
      </c>
      <c r="D161" s="95">
        <v>64.887568876080721</v>
      </c>
      <c r="E161" s="95">
        <v>65.046484345328921</v>
      </c>
      <c r="G161" s="16">
        <v>136</v>
      </c>
      <c r="H161" s="16">
        <v>67.257250174761197</v>
      </c>
      <c r="I161" s="16">
        <v>-3.4231934778226289</v>
      </c>
      <c r="J161" s="16">
        <v>-0.81185559902451221</v>
      </c>
      <c r="Q161" s="16"/>
      <c r="R161" s="16"/>
      <c r="S161" s="16"/>
      <c r="T161" s="16"/>
    </row>
    <row r="162" spans="2:20">
      <c r="B162" s="96">
        <v>162</v>
      </c>
      <c r="C162" s="98">
        <v>1</v>
      </c>
      <c r="D162" s="95">
        <v>65.046484345328921</v>
      </c>
      <c r="E162" s="95">
        <v>68.074413185859925</v>
      </c>
      <c r="G162" s="16">
        <v>137</v>
      </c>
      <c r="H162" s="16">
        <v>67.536358766762703</v>
      </c>
      <c r="I162" s="16">
        <v>-1.486300832415381</v>
      </c>
      <c r="J162" s="16">
        <v>-0.35249589614161531</v>
      </c>
      <c r="Q162" s="16"/>
      <c r="R162" s="16"/>
      <c r="S162" s="16"/>
      <c r="T162" s="16"/>
    </row>
    <row r="163" spans="2:20">
      <c r="B163" s="96">
        <v>163</v>
      </c>
      <c r="C163" s="98">
        <v>1</v>
      </c>
      <c r="D163" s="95">
        <v>68.074413185859925</v>
      </c>
      <c r="E163" s="95">
        <v>69.897359107073598</v>
      </c>
      <c r="G163" s="16">
        <v>138</v>
      </c>
      <c r="H163" s="16">
        <v>68.558514374292841</v>
      </c>
      <c r="I163" s="16">
        <v>-7.4809494703539627</v>
      </c>
      <c r="J163" s="16">
        <v>-1.7742060893938805</v>
      </c>
      <c r="Q163" s="16"/>
      <c r="R163" s="16"/>
      <c r="S163" s="16"/>
      <c r="T163" s="16"/>
    </row>
    <row r="164" spans="2:20">
      <c r="B164" s="96">
        <v>164</v>
      </c>
      <c r="C164" s="98">
        <v>1</v>
      </c>
      <c r="D164" s="95">
        <v>69.897359107073598</v>
      </c>
      <c r="E164" s="95">
        <v>70.795790664883313</v>
      </c>
      <c r="G164" s="16">
        <v>139</v>
      </c>
      <c r="H164" s="16">
        <v>66.264895783908003</v>
      </c>
      <c r="I164" s="16">
        <v>-5.992195739897852</v>
      </c>
      <c r="J164" s="16">
        <v>-1.4211284560466109</v>
      </c>
      <c r="Q164" s="16"/>
      <c r="R164" s="16"/>
      <c r="S164" s="16"/>
      <c r="T164" s="16"/>
    </row>
    <row r="165" spans="2:20">
      <c r="B165" s="96">
        <v>165</v>
      </c>
      <c r="C165" s="98">
        <v>1</v>
      </c>
      <c r="D165" s="95">
        <v>70.795790664883313</v>
      </c>
      <c r="E165" s="95">
        <v>70.169856577879102</v>
      </c>
      <c r="G165" s="16">
        <v>140</v>
      </c>
      <c r="H165" s="16">
        <v>65.893642773759808</v>
      </c>
      <c r="I165" s="16">
        <v>-7.8606452753226748</v>
      </c>
      <c r="J165" s="16">
        <v>-1.8642559703565071</v>
      </c>
      <c r="Q165" s="16"/>
      <c r="R165" s="16"/>
      <c r="S165" s="16"/>
      <c r="T165" s="16"/>
    </row>
    <row r="166" spans="2:20">
      <c r="B166" s="96">
        <v>166</v>
      </c>
      <c r="C166" s="98">
        <v>1</v>
      </c>
      <c r="D166" s="95">
        <v>70.169856577879102</v>
      </c>
      <c r="E166" s="95">
        <v>71.010501322654008</v>
      </c>
      <c r="G166" s="16">
        <v>141</v>
      </c>
      <c r="H166" s="16">
        <v>64.860554670057311</v>
      </c>
      <c r="I166" s="16">
        <v>0.7524793927206872</v>
      </c>
      <c r="J166" s="16">
        <v>0.17846043821029633</v>
      </c>
      <c r="Q166" s="16"/>
      <c r="R166" s="16"/>
      <c r="S166" s="16"/>
      <c r="T166" s="16"/>
    </row>
    <row r="167" spans="2:20">
      <c r="B167" s="96">
        <v>167</v>
      </c>
      <c r="C167" s="98">
        <v>1</v>
      </c>
      <c r="D167" s="95">
        <v>71.010501322654008</v>
      </c>
      <c r="E167" s="95">
        <v>72.159216502573969</v>
      </c>
      <c r="G167" s="16">
        <v>142</v>
      </c>
      <c r="H167" s="16">
        <v>68.356932175958221</v>
      </c>
      <c r="I167" s="16">
        <v>-7.0356432480963846</v>
      </c>
      <c r="J167" s="16">
        <v>-1.6685958303879473</v>
      </c>
      <c r="Q167" s="16"/>
      <c r="R167" s="16"/>
      <c r="S167" s="16"/>
      <c r="T167" s="16"/>
    </row>
    <row r="168" spans="2:20">
      <c r="B168" s="96">
        <v>168</v>
      </c>
      <c r="C168" s="98">
        <v>1</v>
      </c>
      <c r="D168" s="95">
        <v>72.159216502573969</v>
      </c>
      <c r="E168" s="95">
        <v>76.992015467709294</v>
      </c>
      <c r="G168" s="16">
        <v>143</v>
      </c>
      <c r="H168" s="16">
        <v>66.377316243579742</v>
      </c>
      <c r="I168" s="16">
        <v>-3.8388282220096031</v>
      </c>
      <c r="J168" s="16">
        <v>-0.91042887465249289</v>
      </c>
      <c r="Q168" s="16"/>
      <c r="R168" s="16"/>
      <c r="S168" s="16"/>
      <c r="T168" s="16"/>
    </row>
    <row r="169" spans="2:20">
      <c r="B169" s="96">
        <v>169</v>
      </c>
      <c r="C169" s="98">
        <v>1</v>
      </c>
      <c r="D169" s="95">
        <v>76.992015467709294</v>
      </c>
      <c r="E169" s="95">
        <v>71.955953433802748</v>
      </c>
      <c r="G169" s="16">
        <v>144</v>
      </c>
      <c r="H169" s="16">
        <v>66.938763077684143</v>
      </c>
      <c r="I169" s="16">
        <v>2.2327431877428126</v>
      </c>
      <c r="J169" s="16">
        <v>0.52952457110481865</v>
      </c>
      <c r="Q169" s="16"/>
      <c r="R169" s="16"/>
      <c r="S169" s="16"/>
      <c r="T169" s="16"/>
    </row>
    <row r="170" spans="2:20">
      <c r="B170" s="96">
        <v>170</v>
      </c>
      <c r="C170" s="98">
        <v>1</v>
      </c>
      <c r="D170" s="95">
        <v>71.955953433802748</v>
      </c>
      <c r="E170" s="95">
        <v>72.686191509979125</v>
      </c>
      <c r="G170" s="16">
        <v>145</v>
      </c>
      <c r="H170" s="16">
        <v>69.998317683680682</v>
      </c>
      <c r="I170" s="16">
        <v>-3.3764814904747027</v>
      </c>
      <c r="J170" s="16">
        <v>-0.80077723354045027</v>
      </c>
      <c r="Q170" s="16"/>
      <c r="R170" s="16"/>
      <c r="S170" s="16"/>
      <c r="T170" s="16"/>
    </row>
    <row r="171" spans="2:20">
      <c r="B171" s="96">
        <v>171</v>
      </c>
      <c r="C171" s="98">
        <v>1</v>
      </c>
      <c r="D171" s="95">
        <v>72.686191509979125</v>
      </c>
      <c r="E171" s="95">
        <v>75.33497715286704</v>
      </c>
      <c r="G171" s="16">
        <v>146</v>
      </c>
      <c r="H171" s="16">
        <v>68.822253556243666</v>
      </c>
      <c r="I171" s="16">
        <v>-5.7527245675605769</v>
      </c>
      <c r="J171" s="16">
        <v>-1.3643347009385467</v>
      </c>
      <c r="Q171" s="16"/>
      <c r="R171" s="16"/>
      <c r="S171" s="16"/>
      <c r="T171" s="16"/>
    </row>
    <row r="172" spans="2:20">
      <c r="B172" s="96">
        <v>172</v>
      </c>
      <c r="C172" s="98">
        <v>1</v>
      </c>
      <c r="D172" s="95">
        <v>75.33497715286704</v>
      </c>
      <c r="E172" s="95">
        <v>68.757091267557684</v>
      </c>
      <c r="G172" s="16">
        <v>147</v>
      </c>
      <c r="H172" s="16">
        <v>67.183711723560094</v>
      </c>
      <c r="I172" s="16">
        <v>-2.9551375963081057</v>
      </c>
      <c r="J172" s="16">
        <v>-0.70084995750125834</v>
      </c>
      <c r="Q172" s="16"/>
      <c r="R172" s="16"/>
      <c r="S172" s="16"/>
      <c r="T172" s="16"/>
    </row>
    <row r="173" spans="2:20">
      <c r="B173" s="96">
        <v>173</v>
      </c>
      <c r="C173" s="98">
        <v>1</v>
      </c>
      <c r="D173" s="95">
        <v>68.757091267557684</v>
      </c>
      <c r="E173" s="95">
        <v>72.22216027196329</v>
      </c>
      <c r="G173" s="16">
        <v>148</v>
      </c>
      <c r="H173" s="16">
        <v>67.718334388822726</v>
      </c>
      <c r="I173" s="16">
        <v>-0.42107877281935657</v>
      </c>
      <c r="J173" s="16">
        <v>-9.9864399005926793E-2</v>
      </c>
      <c r="Q173" s="16"/>
      <c r="R173" s="16"/>
      <c r="S173" s="16"/>
      <c r="T173" s="16"/>
    </row>
    <row r="174" spans="2:20">
      <c r="B174" s="96">
        <v>174</v>
      </c>
      <c r="C174" s="98">
        <v>1</v>
      </c>
      <c r="D174" s="95">
        <v>72.22216027196329</v>
      </c>
      <c r="E174" s="95">
        <v>73.835577913892351</v>
      </c>
      <c r="G174" s="16">
        <v>149</v>
      </c>
      <c r="H174" s="16">
        <v>69.133798396017511</v>
      </c>
      <c r="I174" s="16">
        <v>-0.25413472679224469</v>
      </c>
      <c r="J174" s="16">
        <v>-6.0271410946973934E-2</v>
      </c>
      <c r="Q174" s="16"/>
      <c r="R174" s="16"/>
      <c r="S174" s="16"/>
      <c r="T174" s="16"/>
    </row>
    <row r="175" spans="2:20">
      <c r="B175" s="96">
        <v>175</v>
      </c>
      <c r="C175" s="98">
        <v>1</v>
      </c>
      <c r="D175" s="95">
        <v>73.835577913892351</v>
      </c>
      <c r="E175" s="95">
        <v>69.478534047044761</v>
      </c>
      <c r="G175" s="16">
        <v>150</v>
      </c>
      <c r="H175" s="16">
        <v>69.863701988893183</v>
      </c>
      <c r="I175" s="16">
        <v>-1.9042009642607525</v>
      </c>
      <c r="J175" s="16">
        <v>-0.45160643840858267</v>
      </c>
      <c r="Q175" s="16"/>
      <c r="R175" s="16"/>
      <c r="S175" s="16"/>
      <c r="T175" s="16"/>
    </row>
    <row r="176" spans="2:20">
      <c r="B176" s="96">
        <v>176</v>
      </c>
      <c r="C176" s="98">
        <v>1</v>
      </c>
      <c r="D176" s="95">
        <v>69.478534047044761</v>
      </c>
      <c r="E176" s="95">
        <v>66.342433518302599</v>
      </c>
      <c r="G176" s="16">
        <v>151</v>
      </c>
      <c r="H176" s="16">
        <v>69.439266572913851</v>
      </c>
      <c r="I176" s="16">
        <v>-5.2769152370121901</v>
      </c>
      <c r="J176" s="16">
        <v>-1.2514902264510817</v>
      </c>
      <c r="Q176" s="16"/>
      <c r="R176" s="16"/>
      <c r="S176" s="16"/>
      <c r="T176" s="16"/>
    </row>
    <row r="177" spans="2:20">
      <c r="B177" s="96">
        <v>177</v>
      </c>
      <c r="C177" s="98">
        <v>1</v>
      </c>
      <c r="D177" s="95">
        <v>66.342433518302599</v>
      </c>
      <c r="E177" s="95">
        <v>76.15470033184657</v>
      </c>
      <c r="G177" s="16">
        <v>152</v>
      </c>
      <c r="H177" s="16">
        <v>67.687788378115542</v>
      </c>
      <c r="I177" s="16">
        <v>-0.19085090165189911</v>
      </c>
      <c r="J177" s="16">
        <v>-4.5262814996809578E-2</v>
      </c>
      <c r="Q177" s="16"/>
      <c r="R177" s="16"/>
      <c r="S177" s="16"/>
      <c r="T177" s="16"/>
    </row>
    <row r="178" spans="2:20">
      <c r="B178" s="96">
        <v>178</v>
      </c>
      <c r="C178" s="98">
        <v>1</v>
      </c>
      <c r="D178" s="95">
        <v>76.15470033184657</v>
      </c>
      <c r="E178" s="95">
        <v>72.080884507946053</v>
      </c>
      <c r="G178" s="16">
        <v>153</v>
      </c>
      <c r="H178" s="16">
        <v>69.22590391019591</v>
      </c>
      <c r="I178" s="16">
        <v>-3.7529866763605497</v>
      </c>
      <c r="J178" s="16">
        <v>-0.89007041699720724</v>
      </c>
      <c r="Q178" s="16"/>
      <c r="R178" s="16"/>
      <c r="S178" s="16"/>
      <c r="T178" s="16"/>
    </row>
    <row r="179" spans="2:20">
      <c r="B179" s="96">
        <v>179</v>
      </c>
      <c r="C179" s="98">
        <v>1</v>
      </c>
      <c r="D179" s="95">
        <v>72.080884507946053</v>
      </c>
      <c r="E179" s="95">
        <v>68.929888090836727</v>
      </c>
      <c r="G179" s="16">
        <v>154</v>
      </c>
      <c r="H179" s="16">
        <v>68.292301705543622</v>
      </c>
      <c r="I179" s="16">
        <v>-1.3455317458120248</v>
      </c>
      <c r="J179" s="16">
        <v>-0.31911064582815851</v>
      </c>
      <c r="Q179" s="16"/>
      <c r="R179" s="16"/>
      <c r="S179" s="16"/>
      <c r="T179" s="16"/>
    </row>
    <row r="180" spans="2:20">
      <c r="B180" s="96">
        <v>180</v>
      </c>
      <c r="C180" s="98">
        <v>1</v>
      </c>
      <c r="D180" s="95">
        <v>68.929888090836727</v>
      </c>
      <c r="E180" s="95">
        <v>64.052614497132382</v>
      </c>
      <c r="G180" s="16">
        <v>155</v>
      </c>
      <c r="H180" s="16">
        <v>68.972132927212982</v>
      </c>
      <c r="I180" s="16">
        <v>-0.31211892682161135</v>
      </c>
      <c r="J180" s="16">
        <v>-7.4023130723777558E-2</v>
      </c>
      <c r="Q180" s="16"/>
      <c r="R180" s="16"/>
      <c r="S180" s="16"/>
      <c r="T180" s="16"/>
    </row>
    <row r="181" spans="2:20">
      <c r="B181" s="96">
        <v>181</v>
      </c>
      <c r="C181" s="98">
        <v>1</v>
      </c>
      <c r="D181" s="95">
        <v>64.052614497132382</v>
      </c>
      <c r="E181" s="95">
        <v>73.323114174245191</v>
      </c>
      <c r="G181" s="16">
        <v>156</v>
      </c>
      <c r="H181" s="16">
        <v>69.762386097502599</v>
      </c>
      <c r="I181" s="16">
        <v>-3.9606922001065215</v>
      </c>
      <c r="J181" s="16">
        <v>-0.93933052849658505</v>
      </c>
      <c r="Q181" s="16"/>
      <c r="R181" s="16"/>
      <c r="S181" s="16"/>
      <c r="T181" s="16"/>
    </row>
    <row r="182" spans="2:20">
      <c r="B182" s="96">
        <v>182</v>
      </c>
      <c r="C182" s="98">
        <v>1</v>
      </c>
      <c r="D182" s="95">
        <v>73.323114174245191</v>
      </c>
      <c r="E182" s="95">
        <v>77.079542590709963</v>
      </c>
      <c r="G182" s="16">
        <v>157</v>
      </c>
      <c r="H182" s="16">
        <v>68.443953656188114</v>
      </c>
      <c r="I182" s="16">
        <v>-1.7270248333985307</v>
      </c>
      <c r="J182" s="16">
        <v>-0.40958677612952071</v>
      </c>
      <c r="Q182" s="16"/>
      <c r="R182" s="16"/>
      <c r="S182" s="16"/>
      <c r="T182" s="16"/>
    </row>
    <row r="183" spans="2:20">
      <c r="B183" s="96">
        <v>183</v>
      </c>
      <c r="C183" s="98">
        <v>1</v>
      </c>
      <c r="D183" s="95">
        <v>77.079542590709963</v>
      </c>
      <c r="E183" s="95">
        <v>79.123600642333685</v>
      </c>
      <c r="G183" s="16">
        <v>158</v>
      </c>
      <c r="H183" s="16">
        <v>68.866116106012512</v>
      </c>
      <c r="I183" s="16">
        <v>-1.9133985270237446</v>
      </c>
      <c r="J183" s="16">
        <v>-0.4537877620395403</v>
      </c>
      <c r="Q183" s="16"/>
      <c r="R183" s="16"/>
      <c r="S183" s="16"/>
      <c r="T183" s="16"/>
    </row>
    <row r="184" spans="2:20">
      <c r="B184" s="96">
        <v>184</v>
      </c>
      <c r="C184" s="98">
        <v>1</v>
      </c>
      <c r="D184" s="95">
        <v>79.123600642333685</v>
      </c>
      <c r="E184" s="95">
        <v>71.006901810969978</v>
      </c>
      <c r="G184" s="16">
        <v>159</v>
      </c>
      <c r="H184" s="16">
        <v>68.974876333792622</v>
      </c>
      <c r="I184" s="16">
        <v>-4.0873074577119013</v>
      </c>
      <c r="J184" s="16">
        <v>-0.96935901110348754</v>
      </c>
      <c r="Q184" s="16"/>
      <c r="R184" s="16"/>
      <c r="S184" s="16"/>
      <c r="T184" s="16"/>
    </row>
    <row r="185" spans="2:20">
      <c r="B185" s="96">
        <v>185</v>
      </c>
      <c r="C185" s="98">
        <v>1</v>
      </c>
      <c r="D185" s="95">
        <v>71.006901810969978</v>
      </c>
      <c r="E185" s="95">
        <v>66.331962848537231</v>
      </c>
      <c r="G185" s="16">
        <v>160</v>
      </c>
      <c r="H185" s="16">
        <v>68.022303162159631</v>
      </c>
      <c r="I185" s="16">
        <v>-2.97581881683071</v>
      </c>
      <c r="J185" s="16">
        <v>-0.70575478242123824</v>
      </c>
      <c r="Q185" s="16"/>
      <c r="R185" s="16"/>
      <c r="S185" s="16"/>
      <c r="T185" s="16"/>
    </row>
    <row r="186" spans="2:20">
      <c r="B186" s="96">
        <v>186</v>
      </c>
      <c r="C186" s="98">
        <v>1</v>
      </c>
      <c r="D186" s="95">
        <v>66.331962848537231</v>
      </c>
      <c r="E186" s="95">
        <v>66.606210462850086</v>
      </c>
      <c r="G186" s="16">
        <v>161</v>
      </c>
      <c r="H186" s="16">
        <v>68.095604717805543</v>
      </c>
      <c r="I186" s="16">
        <v>-2.1191531945618181E-2</v>
      </c>
      <c r="J186" s="16">
        <v>-5.0258520219254683E-3</v>
      </c>
      <c r="Q186" s="16"/>
      <c r="R186" s="16"/>
      <c r="S186" s="16"/>
      <c r="T186" s="16"/>
    </row>
    <row r="187" spans="2:20">
      <c r="B187" s="96">
        <v>187</v>
      </c>
      <c r="C187" s="98">
        <v>1</v>
      </c>
      <c r="D187" s="95">
        <v>66.606210462850086</v>
      </c>
      <c r="E187" s="95">
        <v>71.310954959570424</v>
      </c>
      <c r="G187" s="16">
        <v>162</v>
      </c>
      <c r="H187" s="16">
        <v>69.492271105578027</v>
      </c>
      <c r="I187" s="16">
        <v>0.40508800149557089</v>
      </c>
      <c r="J187" s="16">
        <v>9.6071976136450674E-2</v>
      </c>
      <c r="Q187" s="16"/>
      <c r="R187" s="16"/>
      <c r="S187" s="16"/>
      <c r="T187" s="16"/>
    </row>
    <row r="188" spans="2:20">
      <c r="B188" s="96">
        <v>188</v>
      </c>
      <c r="C188" s="98">
        <v>1</v>
      </c>
      <c r="D188" s="95">
        <v>71.310954959570424</v>
      </c>
      <c r="E188" s="95">
        <v>72.80022805749546</v>
      </c>
      <c r="G188" s="16">
        <v>163</v>
      </c>
      <c r="H188" s="16">
        <v>70.333125507704452</v>
      </c>
      <c r="I188" s="16">
        <v>0.46266515717886136</v>
      </c>
      <c r="J188" s="16">
        <v>0.10972715996413131</v>
      </c>
      <c r="Q188" s="16"/>
      <c r="R188" s="16"/>
      <c r="S188" s="16"/>
      <c r="T188" s="16"/>
    </row>
    <row r="189" spans="2:20">
      <c r="B189" s="96">
        <v>189</v>
      </c>
      <c r="C189" s="98">
        <v>1</v>
      </c>
      <c r="D189" s="95">
        <v>72.80022805749546</v>
      </c>
      <c r="E189" s="95">
        <v>81.589633565886061</v>
      </c>
      <c r="G189" s="16">
        <v>164</v>
      </c>
      <c r="H189" s="16">
        <v>70.747537214383414</v>
      </c>
      <c r="I189" s="16">
        <v>-0.57768063650431145</v>
      </c>
      <c r="J189" s="16">
        <v>-0.13700460176512697</v>
      </c>
      <c r="Q189" s="16"/>
      <c r="R189" s="16"/>
      <c r="S189" s="16"/>
      <c r="T189" s="16"/>
    </row>
    <row r="190" spans="2:20">
      <c r="B190" s="96">
        <v>190</v>
      </c>
      <c r="C190" s="98">
        <v>1</v>
      </c>
      <c r="D190" s="95">
        <v>81.589633565886061</v>
      </c>
      <c r="E190" s="95">
        <v>80.868346551460817</v>
      </c>
      <c r="G190" s="16">
        <v>165</v>
      </c>
      <c r="H190" s="16">
        <v>70.458818044838296</v>
      </c>
      <c r="I190" s="16">
        <v>0.55168327781571236</v>
      </c>
      <c r="J190" s="16">
        <v>0.13083898438243302</v>
      </c>
      <c r="Q190" s="16"/>
      <c r="R190" s="16"/>
      <c r="S190" s="16"/>
      <c r="T190" s="16"/>
    </row>
    <row r="191" spans="2:20">
      <c r="B191" s="96">
        <v>191</v>
      </c>
      <c r="C191" s="98">
        <v>1</v>
      </c>
      <c r="D191" s="95">
        <v>80.868346551460817</v>
      </c>
      <c r="E191" s="95">
        <v>75.25723407253092</v>
      </c>
      <c r="G191" s="16">
        <v>166</v>
      </c>
      <c r="H191" s="16">
        <v>70.846574931119264</v>
      </c>
      <c r="I191" s="16">
        <v>1.3126415714547051</v>
      </c>
      <c r="J191" s="16">
        <v>0.31131030606417104</v>
      </c>
      <c r="Q191" s="16"/>
      <c r="R191" s="16"/>
      <c r="S191" s="16"/>
      <c r="T191" s="16"/>
    </row>
    <row r="192" spans="2:20">
      <c r="B192" s="96">
        <v>192</v>
      </c>
      <c r="C192" s="98">
        <v>1</v>
      </c>
      <c r="D192" s="95">
        <v>75.25723407253092</v>
      </c>
      <c r="E192" s="95">
        <v>70.248386511613404</v>
      </c>
      <c r="G192" s="16">
        <v>167</v>
      </c>
      <c r="H192" s="16">
        <v>71.376432786245374</v>
      </c>
      <c r="I192" s="16">
        <v>5.6155826814639198</v>
      </c>
      <c r="J192" s="16">
        <v>1.3318096891886493</v>
      </c>
      <c r="Q192" s="16"/>
      <c r="R192" s="16"/>
      <c r="S192" s="16"/>
      <c r="T192" s="16"/>
    </row>
    <row r="193" spans="2:20">
      <c r="B193" s="96">
        <v>193</v>
      </c>
      <c r="C193" s="98">
        <v>1</v>
      </c>
      <c r="D193" s="95">
        <v>70.248386511613404</v>
      </c>
      <c r="E193" s="95">
        <v>71.051000046714833</v>
      </c>
      <c r="G193" s="16">
        <v>168</v>
      </c>
      <c r="H193" s="16">
        <v>73.605615910734642</v>
      </c>
      <c r="I193" s="16">
        <v>-1.6496624769318942</v>
      </c>
      <c r="J193" s="16">
        <v>-0.39123927031132244</v>
      </c>
      <c r="Q193" s="16"/>
      <c r="R193" s="16"/>
      <c r="S193" s="16"/>
      <c r="T193" s="16"/>
    </row>
    <row r="194" spans="2:20">
      <c r="B194" s="96">
        <v>194</v>
      </c>
      <c r="C194" s="98">
        <v>1</v>
      </c>
      <c r="D194" s="95">
        <v>71.051000046714833</v>
      </c>
      <c r="E194" s="95">
        <v>80.319076340922422</v>
      </c>
      <c r="G194" s="16">
        <v>169</v>
      </c>
      <c r="H194" s="16">
        <v>71.282675399272406</v>
      </c>
      <c r="I194" s="16">
        <v>1.4035161107067182</v>
      </c>
      <c r="J194" s="16">
        <v>0.33286240470495443</v>
      </c>
      <c r="Q194" s="16"/>
      <c r="R194" s="16"/>
      <c r="S194" s="16"/>
      <c r="T194" s="16"/>
    </row>
    <row r="195" spans="2:20">
      <c r="B195" s="96">
        <v>195</v>
      </c>
      <c r="C195" s="98">
        <v>1</v>
      </c>
      <c r="D195" s="95">
        <v>80.319076340922422</v>
      </c>
      <c r="E195" s="95">
        <v>72.189227221701415</v>
      </c>
      <c r="G195" s="16">
        <v>170</v>
      </c>
      <c r="H195" s="16">
        <v>71.619505962268164</v>
      </c>
      <c r="I195" s="16">
        <v>3.7154711905988762</v>
      </c>
      <c r="J195" s="16">
        <v>0.88117312347200694</v>
      </c>
      <c r="Q195" s="16"/>
      <c r="R195" s="16"/>
      <c r="S195" s="16"/>
      <c r="T195" s="16"/>
    </row>
    <row r="196" spans="2:20">
      <c r="B196" s="96">
        <v>196</v>
      </c>
      <c r="C196" s="98">
        <v>1</v>
      </c>
      <c r="D196" s="95">
        <v>72.189227221701415</v>
      </c>
      <c r="E196" s="95">
        <v>74.427920765300414</v>
      </c>
      <c r="G196" s="16">
        <v>171</v>
      </c>
      <c r="H196" s="16">
        <v>72.841288266500612</v>
      </c>
      <c r="I196" s="16">
        <v>-4.0841969989429288</v>
      </c>
      <c r="J196" s="16">
        <v>-0.96862132467603745</v>
      </c>
      <c r="Q196" s="16"/>
      <c r="R196" s="16"/>
      <c r="S196" s="16"/>
      <c r="T196" s="16"/>
    </row>
    <row r="197" spans="2:20">
      <c r="B197" s="96">
        <v>197</v>
      </c>
      <c r="C197" s="98">
        <v>1</v>
      </c>
      <c r="D197" s="95">
        <v>74.427920765300414</v>
      </c>
      <c r="E197" s="95">
        <v>72.114270669438255</v>
      </c>
      <c r="G197" s="16">
        <v>172</v>
      </c>
      <c r="H197" s="16">
        <v>69.80716408377927</v>
      </c>
      <c r="I197" s="16">
        <v>2.4149961881840198</v>
      </c>
      <c r="J197" s="16">
        <v>0.57274828013727597</v>
      </c>
      <c r="Q197" s="16"/>
      <c r="R197" s="16"/>
      <c r="S197" s="16"/>
      <c r="T197" s="16"/>
    </row>
    <row r="198" spans="2:20">
      <c r="B198" s="96">
        <v>198</v>
      </c>
      <c r="C198" s="98">
        <v>1</v>
      </c>
      <c r="D198" s="95">
        <v>72.114270669438255</v>
      </c>
      <c r="E198" s="95">
        <v>78.308145459528717</v>
      </c>
      <c r="G198" s="16">
        <v>173</v>
      </c>
      <c r="H198" s="16">
        <v>71.405466311026061</v>
      </c>
      <c r="I198" s="16">
        <v>2.4301116028662904</v>
      </c>
      <c r="J198" s="16">
        <v>0.57633310060415299</v>
      </c>
      <c r="Q198" s="16"/>
      <c r="R198" s="16"/>
      <c r="S198" s="16"/>
      <c r="T198" s="16"/>
    </row>
    <row r="199" spans="2:20">
      <c r="B199" s="96">
        <v>199</v>
      </c>
      <c r="C199" s="98">
        <v>1</v>
      </c>
      <c r="D199" s="95">
        <v>78.308145459528717</v>
      </c>
      <c r="E199" s="95">
        <v>70.969297455669277</v>
      </c>
      <c r="G199" s="16">
        <v>174</v>
      </c>
      <c r="H199" s="16">
        <v>72.149673427044775</v>
      </c>
      <c r="I199" s="16">
        <v>-2.6711393800000138</v>
      </c>
      <c r="J199" s="16">
        <v>-0.63349602512307635</v>
      </c>
      <c r="Q199" s="16"/>
      <c r="R199" s="16"/>
      <c r="S199" s="16"/>
      <c r="T199" s="16"/>
    </row>
    <row r="200" spans="2:20">
      <c r="B200" s="96">
        <v>200</v>
      </c>
      <c r="C200" s="98">
        <v>1</v>
      </c>
      <c r="D200" s="95">
        <v>70.969297455669277</v>
      </c>
      <c r="E200" s="95">
        <v>70.005349168907514</v>
      </c>
      <c r="G200" s="16">
        <v>175</v>
      </c>
      <c r="H200" s="16">
        <v>70.139937716806273</v>
      </c>
      <c r="I200" s="16">
        <v>-3.7975041985036739</v>
      </c>
      <c r="J200" s="16">
        <v>-0.90062833603997816</v>
      </c>
      <c r="Q200" s="16"/>
      <c r="R200" s="16"/>
      <c r="S200" s="16"/>
      <c r="T200" s="16"/>
    </row>
    <row r="201" spans="2:20">
      <c r="B201" s="96">
        <v>201</v>
      </c>
      <c r="C201" s="98">
        <v>1</v>
      </c>
      <c r="D201" s="95">
        <v>70.005349168907514</v>
      </c>
      <c r="E201" s="95">
        <v>81.120699444469182</v>
      </c>
      <c r="G201" s="16">
        <v>176</v>
      </c>
      <c r="H201" s="16">
        <v>68.69337591570347</v>
      </c>
      <c r="I201" s="16">
        <v>7.4613244161430998</v>
      </c>
      <c r="J201" s="16">
        <v>1.7695517482806862</v>
      </c>
      <c r="Q201" s="16"/>
      <c r="R201" s="16"/>
      <c r="S201" s="16"/>
      <c r="T201" s="16"/>
    </row>
    <row r="202" spans="2:20">
      <c r="B202" s="96">
        <v>202</v>
      </c>
      <c r="C202" s="98">
        <v>1</v>
      </c>
      <c r="D202" s="95">
        <v>81.120699444469182</v>
      </c>
      <c r="E202" s="95">
        <v>80.921985889359178</v>
      </c>
      <c r="G202" s="16">
        <v>177</v>
      </c>
      <c r="H202" s="16">
        <v>73.219394844182915</v>
      </c>
      <c r="I202" s="16">
        <v>-1.1385103362368625</v>
      </c>
      <c r="J202" s="16">
        <v>-0.27001278105060389</v>
      </c>
      <c r="Q202" s="16"/>
      <c r="R202" s="16"/>
      <c r="S202" s="16"/>
      <c r="T202" s="16"/>
    </row>
    <row r="203" spans="2:20">
      <c r="B203" s="96">
        <v>203</v>
      </c>
      <c r="C203" s="98">
        <v>1</v>
      </c>
      <c r="D203" s="95">
        <v>80.921985889359178</v>
      </c>
      <c r="E203" s="95">
        <v>77.307127978467662</v>
      </c>
      <c r="G203" s="16">
        <v>178</v>
      </c>
      <c r="H203" s="16">
        <v>71.340301268714455</v>
      </c>
      <c r="I203" s="16">
        <v>-2.4104131778777287</v>
      </c>
      <c r="J203" s="16">
        <v>-0.5716613586408269</v>
      </c>
      <c r="Q203" s="16"/>
      <c r="R203" s="16"/>
      <c r="S203" s="16"/>
      <c r="T203" s="16"/>
    </row>
    <row r="204" spans="2:20">
      <c r="B204" s="96">
        <v>204</v>
      </c>
      <c r="C204" s="98">
        <v>1</v>
      </c>
      <c r="D204" s="95">
        <v>77.307127978467662</v>
      </c>
      <c r="E204" s="95">
        <v>80.347257872218535</v>
      </c>
      <c r="G204" s="16">
        <v>179</v>
      </c>
      <c r="H204" s="16">
        <v>69.886868570805916</v>
      </c>
      <c r="I204" s="16">
        <v>-5.8342540736735344</v>
      </c>
      <c r="J204" s="16">
        <v>-1.3836705013986508</v>
      </c>
      <c r="Q204" s="16"/>
      <c r="R204" s="16"/>
      <c r="S204" s="16"/>
      <c r="T204" s="16"/>
    </row>
    <row r="205" spans="2:20">
      <c r="B205" s="96">
        <v>205</v>
      </c>
      <c r="C205" s="98">
        <v>1</v>
      </c>
      <c r="D205" s="95">
        <v>80.347257872218535</v>
      </c>
      <c r="E205" s="95">
        <v>67.032473635166596</v>
      </c>
      <c r="G205" s="16">
        <v>180</v>
      </c>
      <c r="H205" s="16">
        <v>67.637171021406914</v>
      </c>
      <c r="I205" s="16">
        <v>5.6859431528382771</v>
      </c>
      <c r="J205" s="16">
        <v>1.3484966053695044</v>
      </c>
      <c r="Q205" s="16"/>
      <c r="R205" s="16"/>
      <c r="S205" s="16"/>
      <c r="T205" s="16"/>
    </row>
    <row r="206" spans="2:20">
      <c r="B206" s="96">
        <v>206</v>
      </c>
      <c r="C206" s="98">
        <v>1</v>
      </c>
      <c r="D206" s="95">
        <v>67.032473635166596</v>
      </c>
      <c r="E206" s="95">
        <v>74.396648456315688</v>
      </c>
      <c r="G206" s="16">
        <v>181</v>
      </c>
      <c r="H206" s="16">
        <v>71.913293737226212</v>
      </c>
      <c r="I206" s="16">
        <v>5.1662488534837507</v>
      </c>
      <c r="J206" s="16">
        <v>1.2252442302275479</v>
      </c>
      <c r="Q206" s="16"/>
      <c r="R206" s="16"/>
      <c r="S206" s="16"/>
      <c r="T206" s="16"/>
    </row>
    <row r="207" spans="2:20">
      <c r="B207" s="96">
        <v>207</v>
      </c>
      <c r="C207" s="98">
        <v>1</v>
      </c>
      <c r="D207" s="95">
        <v>74.396648456315688</v>
      </c>
      <c r="E207" s="95">
        <v>69.148186447446321</v>
      </c>
      <c r="G207" s="16">
        <v>182</v>
      </c>
      <c r="H207" s="16">
        <v>73.645988785115676</v>
      </c>
      <c r="I207" s="16">
        <v>5.4776118572180081</v>
      </c>
      <c r="J207" s="16">
        <v>1.2990880837953962</v>
      </c>
      <c r="Q207" s="16"/>
      <c r="R207" s="16"/>
      <c r="S207" s="16"/>
      <c r="T207" s="16"/>
    </row>
    <row r="208" spans="2:20">
      <c r="B208" s="96">
        <v>208</v>
      </c>
      <c r="C208" s="98">
        <v>1</v>
      </c>
      <c r="D208" s="95">
        <v>69.148186447446321</v>
      </c>
      <c r="E208" s="95">
        <v>75.572003188208754</v>
      </c>
      <c r="G208" s="16">
        <v>183</v>
      </c>
      <c r="H208" s="16">
        <v>74.588833655557835</v>
      </c>
      <c r="I208" s="16">
        <v>-3.5819318445878565</v>
      </c>
      <c r="J208" s="16">
        <v>-0.84950250174072328</v>
      </c>
      <c r="Q208" s="16"/>
      <c r="R208" s="16"/>
      <c r="S208" s="16"/>
      <c r="T208" s="16"/>
    </row>
    <row r="209" spans="2:20">
      <c r="B209" s="96">
        <v>209</v>
      </c>
      <c r="C209" s="98">
        <v>1</v>
      </c>
      <c r="D209" s="95">
        <v>75.572003188208754</v>
      </c>
      <c r="E209" s="95">
        <v>75.964080184641972</v>
      </c>
      <c r="G209" s="16">
        <v>184</v>
      </c>
      <c r="H209" s="16">
        <v>70.844914615687088</v>
      </c>
      <c r="I209" s="16">
        <v>-4.5129517671498576</v>
      </c>
      <c r="J209" s="16">
        <v>-1.0703061874897684</v>
      </c>
      <c r="Q209" s="16"/>
      <c r="R209" s="16"/>
      <c r="S209" s="16"/>
      <c r="T209" s="16"/>
    </row>
    <row r="210" spans="2:20">
      <c r="B210" s="96">
        <v>210</v>
      </c>
      <c r="C210" s="98">
        <v>1</v>
      </c>
      <c r="D210" s="95">
        <v>75.964080184641972</v>
      </c>
      <c r="E210" s="95">
        <v>76.772674572448977</v>
      </c>
      <c r="G210" s="16">
        <v>185</v>
      </c>
      <c r="H210" s="16">
        <v>68.688546200974713</v>
      </c>
      <c r="I210" s="16">
        <v>-2.0823357381246268</v>
      </c>
      <c r="J210" s="16">
        <v>-0.49385345555186699</v>
      </c>
      <c r="Q210" s="16"/>
      <c r="R210" s="16"/>
      <c r="S210" s="16"/>
      <c r="T210" s="16"/>
    </row>
    <row r="211" spans="2:20">
      <c r="B211" s="96">
        <v>211</v>
      </c>
      <c r="C211" s="98">
        <v>1</v>
      </c>
      <c r="D211" s="95">
        <v>76.772674572448977</v>
      </c>
      <c r="E211" s="95">
        <v>70.94799036986393</v>
      </c>
      <c r="G211" s="16">
        <v>186</v>
      </c>
      <c r="H211" s="16">
        <v>68.815046011574736</v>
      </c>
      <c r="I211" s="16">
        <v>2.4959089479956873</v>
      </c>
      <c r="J211" s="16">
        <v>0.59193781105663568</v>
      </c>
      <c r="Q211" s="16"/>
      <c r="R211" s="16"/>
      <c r="S211" s="16"/>
      <c r="T211" s="16"/>
    </row>
    <row r="212" spans="2:20">
      <c r="B212" s="96">
        <v>212</v>
      </c>
      <c r="C212" s="98">
        <v>1</v>
      </c>
      <c r="D212" s="95">
        <v>70.94799036986393</v>
      </c>
      <c r="E212" s="95">
        <v>73.440973997280395</v>
      </c>
      <c r="G212" s="16">
        <v>187</v>
      </c>
      <c r="H212" s="16">
        <v>70.985162565725489</v>
      </c>
      <c r="I212" s="16">
        <v>1.8150654917699711</v>
      </c>
      <c r="J212" s="16">
        <v>0.43046678244634795</v>
      </c>
      <c r="Q212" s="16"/>
      <c r="R212" s="16"/>
      <c r="S212" s="16"/>
      <c r="T212" s="16"/>
    </row>
    <row r="213" spans="2:20">
      <c r="B213" s="96">
        <v>213</v>
      </c>
      <c r="C213" s="98">
        <v>1</v>
      </c>
      <c r="D213" s="95">
        <v>73.440973997280395</v>
      </c>
      <c r="E213" s="95">
        <v>77.225199591206106</v>
      </c>
      <c r="G213" s="16">
        <v>188</v>
      </c>
      <c r="H213" s="16">
        <v>71.672106608215245</v>
      </c>
      <c r="I213" s="16">
        <v>9.917526957670816</v>
      </c>
      <c r="J213" s="16">
        <v>2.3520726599955206</v>
      </c>
      <c r="Q213" s="16"/>
      <c r="R213" s="16"/>
      <c r="S213" s="16"/>
      <c r="T213" s="16"/>
    </row>
    <row r="214" spans="2:20">
      <c r="B214" s="96">
        <v>214</v>
      </c>
      <c r="C214" s="98">
        <v>1</v>
      </c>
      <c r="D214" s="95">
        <v>77.225199591206106</v>
      </c>
      <c r="E214" s="95">
        <v>70.920494158685216</v>
      </c>
      <c r="G214" s="16">
        <v>189</v>
      </c>
      <c r="H214" s="16">
        <v>75.726319203224108</v>
      </c>
      <c r="I214" s="16">
        <v>5.1420273482367094</v>
      </c>
      <c r="J214" s="16">
        <v>1.2194997799710816</v>
      </c>
      <c r="Q214" s="16"/>
      <c r="R214" s="16"/>
      <c r="S214" s="16"/>
      <c r="T214" s="16"/>
    </row>
    <row r="215" spans="2:20">
      <c r="B215" s="96">
        <v>215</v>
      </c>
      <c r="C215" s="98">
        <v>1</v>
      </c>
      <c r="D215" s="95">
        <v>70.920494158685216</v>
      </c>
      <c r="E215" s="95">
        <v>78.678709518501591</v>
      </c>
      <c r="G215" s="16">
        <v>190</v>
      </c>
      <c r="H215" s="16">
        <v>75.393617418591731</v>
      </c>
      <c r="I215" s="16">
        <v>-0.1363833460608106</v>
      </c>
      <c r="J215" s="16">
        <v>-3.2345113950028336E-2</v>
      </c>
      <c r="Q215" s="16"/>
      <c r="R215" s="16"/>
      <c r="S215" s="16"/>
      <c r="T215" s="16"/>
    </row>
    <row r="216" spans="2:20">
      <c r="B216" s="96">
        <v>216</v>
      </c>
      <c r="C216" s="98">
        <v>1</v>
      </c>
      <c r="D216" s="95">
        <v>78.678709518501591</v>
      </c>
      <c r="E216" s="95">
        <v>80.678239293818464</v>
      </c>
      <c r="G216" s="16">
        <v>191</v>
      </c>
      <c r="H216" s="16">
        <v>72.80542839234046</v>
      </c>
      <c r="I216" s="16">
        <v>-2.5570418807270556</v>
      </c>
      <c r="J216" s="16">
        <v>-0.60643629443021319</v>
      </c>
      <c r="Q216" s="16"/>
      <c r="R216" s="16"/>
      <c r="S216" s="16"/>
      <c r="T216" s="16"/>
    </row>
    <row r="217" spans="2:20">
      <c r="B217" s="96">
        <v>217</v>
      </c>
      <c r="C217" s="98">
        <v>1</v>
      </c>
      <c r="D217" s="95">
        <v>80.678239293818464</v>
      </c>
      <c r="E217" s="95">
        <v>77.022343376120588</v>
      </c>
      <c r="G217" s="16">
        <v>192</v>
      </c>
      <c r="H217" s="16">
        <v>70.495040864018364</v>
      </c>
      <c r="I217" s="16">
        <v>0.55595918269646916</v>
      </c>
      <c r="J217" s="16">
        <v>0.13185307176628336</v>
      </c>
      <c r="Q217" s="16"/>
      <c r="R217" s="16"/>
      <c r="S217" s="16"/>
      <c r="T217" s="16"/>
    </row>
    <row r="218" spans="2:20">
      <c r="B218" s="96">
        <v>218</v>
      </c>
      <c r="C218" s="98">
        <v>1</v>
      </c>
      <c r="D218" s="95">
        <v>77.022343376120588</v>
      </c>
      <c r="E218" s="95">
        <v>74.463024184483444</v>
      </c>
      <c r="G218" s="16">
        <v>193</v>
      </c>
      <c r="H218" s="16">
        <v>70.865255425154089</v>
      </c>
      <c r="I218" s="16">
        <v>9.4538209157683326</v>
      </c>
      <c r="J218" s="16">
        <v>2.2420986404552989</v>
      </c>
      <c r="Q218" s="16"/>
      <c r="R218" s="16"/>
      <c r="S218" s="16"/>
      <c r="T218" s="16"/>
    </row>
    <row r="219" spans="2:20">
      <c r="B219" s="96">
        <v>219</v>
      </c>
      <c r="C219" s="98">
        <v>1</v>
      </c>
      <c r="D219" s="95">
        <v>74.463024184483444</v>
      </c>
      <c r="E219" s="95">
        <v>72.293006016644568</v>
      </c>
      <c r="G219" s="16">
        <v>194</v>
      </c>
      <c r="H219" s="16">
        <v>75.14026032822855</v>
      </c>
      <c r="I219" s="16">
        <v>-2.9510331065271345</v>
      </c>
      <c r="J219" s="16">
        <v>-0.69987652347498774</v>
      </c>
      <c r="Q219" s="16"/>
      <c r="R219" s="16"/>
      <c r="S219" s="16"/>
      <c r="T219" s="16"/>
    </row>
    <row r="220" spans="2:20">
      <c r="B220" s="96">
        <v>220</v>
      </c>
      <c r="C220" s="98">
        <v>1</v>
      </c>
      <c r="D220" s="95">
        <v>72.293006016644568</v>
      </c>
      <c r="E220" s="95">
        <v>67.880961215981628</v>
      </c>
      <c r="G220" s="16">
        <v>195</v>
      </c>
      <c r="H220" s="16">
        <v>71.390275569509328</v>
      </c>
      <c r="I220" s="16">
        <v>3.0376451957910859</v>
      </c>
      <c r="J220" s="16">
        <v>0.72041772573764085</v>
      </c>
      <c r="Q220" s="16"/>
      <c r="R220" s="16"/>
      <c r="S220" s="16"/>
      <c r="T220" s="16"/>
    </row>
    <row r="221" spans="2:20">
      <c r="B221" s="96">
        <v>221</v>
      </c>
      <c r="C221" s="98">
        <v>1</v>
      </c>
      <c r="D221" s="95">
        <v>67.880961215981628</v>
      </c>
      <c r="E221" s="95">
        <v>69.532774465793722</v>
      </c>
      <c r="G221" s="16">
        <v>196</v>
      </c>
      <c r="H221" s="16">
        <v>72.422898259651433</v>
      </c>
      <c r="I221" s="16">
        <v>-0.30862759021317743</v>
      </c>
      <c r="J221" s="16">
        <v>-7.31951140802546E-2</v>
      </c>
      <c r="Q221" s="16"/>
      <c r="R221" s="16"/>
      <c r="S221" s="16"/>
      <c r="T221" s="16"/>
    </row>
    <row r="222" spans="2:20">
      <c r="B222" s="96">
        <v>222</v>
      </c>
      <c r="C222" s="98">
        <v>1</v>
      </c>
      <c r="D222" s="95">
        <v>69.532774465793722</v>
      </c>
      <c r="E222" s="95">
        <v>76.875287818419778</v>
      </c>
      <c r="G222" s="16">
        <v>197</v>
      </c>
      <c r="H222" s="16">
        <v>71.355701012905513</v>
      </c>
      <c r="I222" s="16">
        <v>6.952444446623204</v>
      </c>
      <c r="J222" s="16">
        <v>1.6488641344596491</v>
      </c>
      <c r="Q222" s="16"/>
      <c r="R222" s="16"/>
      <c r="S222" s="16"/>
      <c r="T222" s="16"/>
    </row>
    <row r="223" spans="2:20">
      <c r="B223" s="96">
        <v>223</v>
      </c>
      <c r="C223" s="98">
        <v>1</v>
      </c>
      <c r="D223" s="95">
        <v>76.875287818419778</v>
      </c>
      <c r="E223" s="95">
        <v>75.691450319565348</v>
      </c>
      <c r="G223" s="16">
        <v>198</v>
      </c>
      <c r="H223" s="16">
        <v>74.212695739331636</v>
      </c>
      <c r="I223" s="16">
        <v>-3.2433982836623585</v>
      </c>
      <c r="J223" s="16">
        <v>-0.76921479125177727</v>
      </c>
      <c r="Q223" s="16"/>
      <c r="R223" s="16"/>
      <c r="S223" s="16"/>
      <c r="T223" s="16"/>
    </row>
    <row r="224" spans="2:20">
      <c r="B224" s="96">
        <v>224</v>
      </c>
      <c r="C224" s="98">
        <v>1</v>
      </c>
      <c r="D224" s="95">
        <v>75.691450319565348</v>
      </c>
      <c r="E224" s="95">
        <v>73.672351219147316</v>
      </c>
      <c r="G224" s="16">
        <v>199</v>
      </c>
      <c r="H224" s="16">
        <v>70.827569181943957</v>
      </c>
      <c r="I224" s="16">
        <v>-0.82222001303644277</v>
      </c>
      <c r="J224" s="16">
        <v>-0.19500034851615561</v>
      </c>
      <c r="Q224" s="16"/>
      <c r="R224" s="16"/>
      <c r="S224" s="16"/>
      <c r="T224" s="16"/>
    </row>
    <row r="225" spans="2:20">
      <c r="B225" s="96">
        <v>225</v>
      </c>
      <c r="C225" s="98">
        <v>1</v>
      </c>
      <c r="D225" s="95">
        <v>73.672351219147316</v>
      </c>
      <c r="E225" s="95">
        <v>68.841716821766141</v>
      </c>
      <c r="G225" s="16">
        <v>200</v>
      </c>
      <c r="H225" s="16">
        <v>70.382937143816235</v>
      </c>
      <c r="I225" s="16">
        <v>10.737762300652946</v>
      </c>
      <c r="J225" s="16">
        <v>2.5466023177644987</v>
      </c>
      <c r="Q225" s="16"/>
      <c r="R225" s="16"/>
      <c r="S225" s="16"/>
      <c r="T225" s="16"/>
    </row>
    <row r="226" spans="2:20">
      <c r="B226" s="96">
        <v>226</v>
      </c>
      <c r="C226" s="98">
        <v>1</v>
      </c>
      <c r="D226" s="95">
        <v>68.841716821766141</v>
      </c>
      <c r="E226" s="95">
        <v>73.314527815316055</v>
      </c>
      <c r="G226" s="16">
        <v>201</v>
      </c>
      <c r="H226" s="16">
        <v>75.510018041619617</v>
      </c>
      <c r="I226" s="16">
        <v>5.411967847739561</v>
      </c>
      <c r="J226" s="16">
        <v>1.2835197389201325</v>
      </c>
      <c r="Q226" s="16"/>
      <c r="R226" s="16"/>
      <c r="S226" s="16"/>
      <c r="T226" s="16"/>
    </row>
    <row r="227" spans="2:20">
      <c r="B227" s="96">
        <v>227</v>
      </c>
      <c r="C227" s="98">
        <v>1</v>
      </c>
      <c r="D227" s="95">
        <v>73.314527815316055</v>
      </c>
      <c r="E227" s="95">
        <v>73.982676716083731</v>
      </c>
      <c r="G227" s="16">
        <v>202</v>
      </c>
      <c r="H227" s="16">
        <v>75.418359169224118</v>
      </c>
      <c r="I227" s="16">
        <v>1.888768809243544</v>
      </c>
      <c r="J227" s="16">
        <v>0.44794649878293696</v>
      </c>
      <c r="Q227" s="16"/>
      <c r="R227" s="16"/>
      <c r="S227" s="16"/>
      <c r="T227" s="16"/>
    </row>
    <row r="228" spans="2:20">
      <c r="B228" s="96">
        <v>228</v>
      </c>
      <c r="C228" s="98">
        <v>1</v>
      </c>
      <c r="D228" s="95">
        <v>73.982676716083731</v>
      </c>
      <c r="E228" s="95">
        <v>75.080019815486708</v>
      </c>
      <c r="G228" s="16">
        <v>203</v>
      </c>
      <c r="H228" s="16">
        <v>73.750965116519026</v>
      </c>
      <c r="I228" s="16">
        <v>6.5962927556995083</v>
      </c>
      <c r="J228" s="16">
        <v>1.5643980514726119</v>
      </c>
      <c r="Q228" s="16"/>
      <c r="R228" s="16"/>
      <c r="S228" s="16"/>
      <c r="T228" s="16"/>
    </row>
    <row r="229" spans="2:20">
      <c r="B229" s="96">
        <v>229</v>
      </c>
      <c r="C229" s="98">
        <v>1</v>
      </c>
      <c r="D229" s="95">
        <v>75.080019815486708</v>
      </c>
      <c r="E229" s="95">
        <v>72.570801426674834</v>
      </c>
      <c r="G229" s="16">
        <v>204</v>
      </c>
      <c r="H229" s="16">
        <v>75.153259377938824</v>
      </c>
      <c r="I229" s="16">
        <v>-8.1207857427722274</v>
      </c>
      <c r="J229" s="16">
        <v>-1.9259517221157996</v>
      </c>
      <c r="Q229" s="16"/>
      <c r="R229" s="16"/>
      <c r="S229" s="16"/>
      <c r="T229" s="16"/>
    </row>
    <row r="230" spans="2:20">
      <c r="B230" s="96">
        <v>230</v>
      </c>
      <c r="C230" s="98">
        <v>1</v>
      </c>
      <c r="D230" s="95">
        <v>72.570801426674834</v>
      </c>
      <c r="E230" s="95">
        <v>73.692184281608604</v>
      </c>
      <c r="G230" s="16">
        <v>205</v>
      </c>
      <c r="H230" s="16">
        <v>69.011664715802723</v>
      </c>
      <c r="I230" s="16">
        <v>5.3849837405129648</v>
      </c>
      <c r="J230" s="16">
        <v>1.2771201010736255</v>
      </c>
      <c r="Q230" s="16"/>
      <c r="R230" s="16"/>
      <c r="S230" s="16"/>
      <c r="T230" s="16"/>
    </row>
    <row r="231" spans="2:20">
      <c r="B231" s="96">
        <v>231</v>
      </c>
      <c r="C231" s="98">
        <v>1</v>
      </c>
      <c r="D231" s="95">
        <v>73.692184281608604</v>
      </c>
      <c r="E231" s="95">
        <v>69.410925425190712</v>
      </c>
      <c r="G231" s="16">
        <v>206</v>
      </c>
      <c r="H231" s="16">
        <v>72.408473553812129</v>
      </c>
      <c r="I231" s="16">
        <v>-3.2602871063658085</v>
      </c>
      <c r="J231" s="16">
        <v>-0.77322019888110283</v>
      </c>
      <c r="Q231" s="16"/>
      <c r="R231" s="16"/>
      <c r="S231" s="16"/>
      <c r="T231" s="16"/>
    </row>
    <row r="232" spans="2:20">
      <c r="B232" s="96">
        <v>232</v>
      </c>
      <c r="C232" s="98">
        <v>1</v>
      </c>
      <c r="D232" s="95">
        <v>69.410925425190712</v>
      </c>
      <c r="E232" s="95">
        <v>75.290385747353284</v>
      </c>
      <c r="G232" s="16">
        <v>207</v>
      </c>
      <c r="H232" s="16">
        <v>69.987561154165661</v>
      </c>
      <c r="I232" s="16">
        <v>5.5844420340430929</v>
      </c>
      <c r="J232" s="16">
        <v>1.3244242728720912</v>
      </c>
      <c r="Q232" s="16"/>
      <c r="R232" s="16"/>
      <c r="S232" s="16"/>
      <c r="T232" s="16"/>
    </row>
    <row r="233" spans="2:20">
      <c r="B233" s="96">
        <v>233</v>
      </c>
      <c r="C233" s="98">
        <v>1</v>
      </c>
      <c r="D233" s="95">
        <v>75.290385747353284</v>
      </c>
      <c r="E233" s="95">
        <v>74.325978356649969</v>
      </c>
      <c r="G233" s="16">
        <v>208</v>
      </c>
      <c r="H233" s="16">
        <v>72.95061920326421</v>
      </c>
      <c r="I233" s="16">
        <v>3.0134609813777615</v>
      </c>
      <c r="J233" s="16">
        <v>0.71468211949549665</v>
      </c>
      <c r="Q233" s="16"/>
      <c r="R233" s="16"/>
      <c r="S233" s="16"/>
      <c r="T233" s="16"/>
    </row>
    <row r="234" spans="2:20">
      <c r="B234" s="96">
        <v>234</v>
      </c>
      <c r="C234" s="98">
        <v>1</v>
      </c>
      <c r="D234" s="95">
        <v>74.325978356649969</v>
      </c>
      <c r="E234" s="95">
        <v>77.691920424626588</v>
      </c>
      <c r="G234" s="16">
        <v>209</v>
      </c>
      <c r="H234" s="16">
        <v>73.131469147624529</v>
      </c>
      <c r="I234" s="16">
        <v>3.6412054248244488</v>
      </c>
      <c r="J234" s="16">
        <v>0.86356001508347313</v>
      </c>
      <c r="Q234" s="16"/>
      <c r="R234" s="16"/>
      <c r="S234" s="16"/>
      <c r="T234" s="16"/>
    </row>
    <row r="235" spans="2:20">
      <c r="B235" s="96">
        <v>235</v>
      </c>
      <c r="C235" s="98">
        <v>1</v>
      </c>
      <c r="D235" s="95">
        <v>77.691920424626588</v>
      </c>
      <c r="E235" s="95">
        <v>76.488330647417499</v>
      </c>
      <c r="G235" s="16">
        <v>210</v>
      </c>
      <c r="H235" s="16">
        <v>73.504442444643445</v>
      </c>
      <c r="I235" s="16">
        <v>-2.5564520747795143</v>
      </c>
      <c r="J235" s="16">
        <v>-0.60629641415059954</v>
      </c>
      <c r="Q235" s="16"/>
      <c r="R235" s="16"/>
      <c r="S235" s="16"/>
      <c r="T235" s="16"/>
    </row>
    <row r="236" spans="2:20">
      <c r="B236" s="96">
        <v>236</v>
      </c>
      <c r="C236" s="98">
        <v>1</v>
      </c>
      <c r="D236" s="95">
        <v>76.488330647417499</v>
      </c>
      <c r="E236" s="95">
        <v>72.674552796206271</v>
      </c>
      <c r="G236" s="16">
        <v>211</v>
      </c>
      <c r="H236" s="16">
        <v>70.817741047884994</v>
      </c>
      <c r="I236" s="16">
        <v>2.6232329493954012</v>
      </c>
      <c r="J236" s="16">
        <v>0.622134381626264</v>
      </c>
      <c r="Q236" s="16"/>
      <c r="R236" s="16"/>
      <c r="S236" s="16"/>
      <c r="T236" s="16"/>
    </row>
    <row r="237" spans="2:20">
      <c r="D237" s="95"/>
      <c r="G237" s="16">
        <v>212</v>
      </c>
      <c r="H237" s="16">
        <v>71.967657912202412</v>
      </c>
      <c r="I237" s="16">
        <v>5.257541679003694</v>
      </c>
      <c r="J237" s="16">
        <v>1.2468955309878769</v>
      </c>
      <c r="Q237" s="16"/>
      <c r="R237" s="16"/>
      <c r="S237" s="16"/>
      <c r="T237" s="16"/>
    </row>
    <row r="238" spans="2:20">
      <c r="G238" s="16">
        <v>213</v>
      </c>
      <c r="H238" s="16">
        <v>73.713174722253171</v>
      </c>
      <c r="I238" s="16">
        <v>-2.7926805635679557</v>
      </c>
      <c r="J238" s="16">
        <v>-0.66232112397622755</v>
      </c>
      <c r="Q238" s="16"/>
      <c r="R238" s="16"/>
      <c r="S238" s="16"/>
      <c r="T238" s="16"/>
    </row>
    <row r="239" spans="2:20">
      <c r="G239" s="16">
        <v>214</v>
      </c>
      <c r="H239" s="16">
        <v>70.805058109821744</v>
      </c>
      <c r="I239" s="16">
        <v>7.8736514086798479</v>
      </c>
      <c r="J239" s="16">
        <v>1.8673405468655735</v>
      </c>
      <c r="Q239" s="16"/>
      <c r="R239" s="16"/>
      <c r="S239" s="16"/>
      <c r="T239" s="16"/>
    </row>
    <row r="240" spans="2:20">
      <c r="G240" s="16">
        <v>215</v>
      </c>
      <c r="H240" s="16">
        <v>74.383622598231398</v>
      </c>
      <c r="I240" s="16">
        <v>6.2946166955870666</v>
      </c>
      <c r="J240" s="16">
        <v>1.4928515846775992</v>
      </c>
      <c r="Q240" s="16"/>
      <c r="R240" s="16"/>
      <c r="S240" s="16"/>
      <c r="T240" s="16"/>
    </row>
    <row r="241" spans="7:20">
      <c r="G241" s="16">
        <v>216</v>
      </c>
      <c r="H241" s="16">
        <v>75.305928298138639</v>
      </c>
      <c r="I241" s="16">
        <v>1.7164150779819494</v>
      </c>
      <c r="J241" s="16">
        <v>0.40707053233698143</v>
      </c>
      <c r="Q241" s="16"/>
      <c r="R241" s="16"/>
      <c r="S241" s="16"/>
      <c r="T241" s="16"/>
    </row>
    <row r="242" spans="7:20">
      <c r="G242" s="16">
        <v>217</v>
      </c>
      <c r="H242" s="16">
        <v>73.619605001139448</v>
      </c>
      <c r="I242" s="16">
        <v>0.84341918334399679</v>
      </c>
      <c r="J242" s="16">
        <v>0.20002801207661819</v>
      </c>
      <c r="Q242" s="16"/>
      <c r="R242" s="16"/>
      <c r="S242" s="16"/>
      <c r="T242" s="16"/>
    </row>
    <row r="243" spans="7:20">
      <c r="G243" s="16">
        <v>218</v>
      </c>
      <c r="H243" s="16">
        <v>72.439090108354264</v>
      </c>
      <c r="I243" s="16">
        <v>-0.14608409170969594</v>
      </c>
      <c r="J243" s="16">
        <v>-3.4645774056090949E-2</v>
      </c>
      <c r="Q243" s="16"/>
      <c r="R243" s="16"/>
      <c r="S243" s="16"/>
      <c r="T243" s="16"/>
    </row>
    <row r="244" spans="7:20">
      <c r="G244" s="16">
        <v>219</v>
      </c>
      <c r="H244" s="16">
        <v>71.438144711188102</v>
      </c>
      <c r="I244" s="16">
        <v>-3.5571834952064734</v>
      </c>
      <c r="J244" s="16">
        <v>-0.84363310343120357</v>
      </c>
      <c r="Q244" s="16"/>
      <c r="R244" s="16"/>
      <c r="S244" s="16"/>
      <c r="T244" s="16"/>
    </row>
    <row r="245" spans="7:20">
      <c r="G245" s="16">
        <v>220</v>
      </c>
      <c r="H245" s="16">
        <v>69.403039198816955</v>
      </c>
      <c r="I245" s="16">
        <v>0.12973526697676618</v>
      </c>
      <c r="J245" s="16">
        <v>3.0768434086004926E-2</v>
      </c>
      <c r="Q245" s="16"/>
      <c r="R245" s="16"/>
      <c r="S245" s="16"/>
      <c r="T245" s="16"/>
    </row>
    <row r="246" spans="7:20">
      <c r="G246" s="16">
        <v>221</v>
      </c>
      <c r="H246" s="16">
        <v>70.164956722772104</v>
      </c>
      <c r="I246" s="16">
        <v>6.7103310956476747</v>
      </c>
      <c r="J246" s="16">
        <v>1.5914437517493221</v>
      </c>
      <c r="Q246" s="16"/>
      <c r="R246" s="16"/>
      <c r="S246" s="16"/>
      <c r="T246" s="16"/>
    </row>
    <row r="247" spans="7:20">
      <c r="G247" s="16">
        <v>222</v>
      </c>
      <c r="H247" s="16">
        <v>73.551773963690152</v>
      </c>
      <c r="I247" s="16">
        <v>2.1396763558751957</v>
      </c>
      <c r="J247" s="16">
        <v>0.50745254128100137</v>
      </c>
      <c r="Q247" s="16"/>
      <c r="R247" s="16"/>
      <c r="S247" s="16"/>
      <c r="T247" s="16"/>
    </row>
    <row r="248" spans="7:20">
      <c r="G248" s="16">
        <v>223</v>
      </c>
      <c r="H248" s="16">
        <v>73.005715542137324</v>
      </c>
      <c r="I248" s="16">
        <v>0.66663567700999238</v>
      </c>
      <c r="J248" s="16">
        <v>0.15810146589619706</v>
      </c>
      <c r="Q248" s="16"/>
      <c r="R248" s="16"/>
      <c r="S248" s="16"/>
      <c r="T248" s="16"/>
    </row>
    <row r="249" spans="7:20">
      <c r="G249" s="16">
        <v>224</v>
      </c>
      <c r="H249" s="16">
        <v>72.074383269929456</v>
      </c>
      <c r="I249" s="16">
        <v>-3.2326664481633145</v>
      </c>
      <c r="J249" s="16">
        <v>-0.7666695945533859</v>
      </c>
      <c r="Q249" s="16"/>
      <c r="R249" s="16"/>
      <c r="S249" s="16"/>
      <c r="T249" s="16"/>
    </row>
    <row r="250" spans="7:20">
      <c r="G250" s="16">
        <v>225</v>
      </c>
      <c r="H250" s="16">
        <v>69.846198576772451</v>
      </c>
      <c r="I250" s="16">
        <v>3.4683292385436033</v>
      </c>
      <c r="J250" s="16">
        <v>0.82256014152114654</v>
      </c>
      <c r="Q250" s="16"/>
      <c r="R250" s="16"/>
      <c r="S250" s="16"/>
      <c r="T250" s="16"/>
    </row>
    <row r="251" spans="7:20">
      <c r="G251" s="16">
        <v>226</v>
      </c>
      <c r="H251" s="16">
        <v>71.909333182159941</v>
      </c>
      <c r="I251" s="16">
        <v>2.07334353392379</v>
      </c>
      <c r="J251" s="16">
        <v>0.49172083541943307</v>
      </c>
      <c r="Q251" s="16"/>
      <c r="R251" s="16"/>
      <c r="S251" s="16"/>
      <c r="T251" s="16"/>
    </row>
    <row r="252" spans="7:20">
      <c r="G252" s="16">
        <v>227</v>
      </c>
      <c r="H252" s="16">
        <v>72.217524411503931</v>
      </c>
      <c r="I252" s="16">
        <v>2.862495403982777</v>
      </c>
      <c r="J252" s="16">
        <v>0.67887863656001157</v>
      </c>
      <c r="Q252" s="16"/>
      <c r="R252" s="16"/>
      <c r="S252" s="16"/>
      <c r="T252" s="16"/>
    </row>
    <row r="253" spans="7:20">
      <c r="G253" s="16">
        <v>228</v>
      </c>
      <c r="H253" s="16">
        <v>72.72368631408068</v>
      </c>
      <c r="I253" s="16">
        <v>-0.15288488740584683</v>
      </c>
      <c r="J253" s="16">
        <v>-3.625867268408605E-2</v>
      </c>
      <c r="Q253" s="16"/>
      <c r="R253" s="16"/>
      <c r="S253" s="16"/>
      <c r="T253" s="16"/>
    </row>
    <row r="254" spans="7:20">
      <c r="G254" s="16">
        <v>229</v>
      </c>
      <c r="H254" s="16">
        <v>71.566280982646418</v>
      </c>
      <c r="I254" s="16">
        <v>2.1259032989621858</v>
      </c>
      <c r="J254" s="16">
        <v>0.50418607870944299</v>
      </c>
      <c r="Q254" s="16"/>
      <c r="R254" s="16"/>
      <c r="S254" s="16"/>
      <c r="T254" s="16"/>
    </row>
    <row r="255" spans="7:20">
      <c r="G255" s="16">
        <v>230</v>
      </c>
      <c r="H255" s="16">
        <v>72.083531494067188</v>
      </c>
      <c r="I255" s="16">
        <v>-2.6726060688764761</v>
      </c>
      <c r="J255" s="16">
        <v>-0.63384386978452989</v>
      </c>
      <c r="Q255" s="16"/>
      <c r="R255" s="16"/>
      <c r="S255" s="16"/>
      <c r="T255" s="16"/>
    </row>
    <row r="256" spans="7:20">
      <c r="G256" s="16">
        <v>231</v>
      </c>
      <c r="H256" s="16">
        <v>70.108752476121879</v>
      </c>
      <c r="I256" s="16">
        <v>5.181633271231405</v>
      </c>
      <c r="J256" s="16">
        <v>1.2288928483284769</v>
      </c>
      <c r="Q256" s="16"/>
      <c r="R256" s="16"/>
      <c r="S256" s="16"/>
      <c r="T256" s="16"/>
    </row>
    <row r="257" spans="7:20">
      <c r="G257" s="16">
        <v>232</v>
      </c>
      <c r="H257" s="16">
        <v>72.820719976905792</v>
      </c>
      <c r="I257" s="16">
        <v>1.505258379744177</v>
      </c>
      <c r="J257" s="16">
        <v>0.35699192917111405</v>
      </c>
      <c r="Q257" s="16"/>
      <c r="R257" s="16"/>
      <c r="S257" s="16"/>
      <c r="T257" s="16"/>
    </row>
    <row r="258" spans="7:20">
      <c r="G258" s="16">
        <v>233</v>
      </c>
      <c r="H258" s="16">
        <v>72.375876171897986</v>
      </c>
      <c r="I258" s="16">
        <v>5.3160442527286023</v>
      </c>
      <c r="J258" s="16">
        <v>1.2607701899411654</v>
      </c>
      <c r="Q258" s="16"/>
      <c r="R258" s="16"/>
      <c r="S258" s="16"/>
      <c r="T258" s="16"/>
    </row>
    <row r="259" spans="7:20">
      <c r="G259" s="16">
        <v>234</v>
      </c>
      <c r="H259" s="16">
        <v>73.928454979763188</v>
      </c>
      <c r="I259" s="16">
        <v>2.5598756676543104</v>
      </c>
      <c r="J259" s="16">
        <v>0.60710836447189764</v>
      </c>
      <c r="Q259" s="16"/>
      <c r="R259" s="16"/>
      <c r="S259" s="16"/>
      <c r="T259" s="16"/>
    </row>
    <row r="260" spans="7:20" ht="13" thickBot="1">
      <c r="G260" s="19">
        <v>235</v>
      </c>
      <c r="H260" s="19">
        <v>73.37328559665454</v>
      </c>
      <c r="I260" s="19">
        <v>-0.69873280044826913</v>
      </c>
      <c r="J260" s="19">
        <v>-0.1657137231480193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1"/>
  <sheetViews>
    <sheetView workbookViewId="0">
      <selection activeCell="A4" sqref="A4"/>
    </sheetView>
  </sheetViews>
  <sheetFormatPr defaultRowHeight="12.5"/>
  <cols>
    <col min="4" max="4" width="9.54296875" style="6" customWidth="1"/>
    <col min="5" max="7" width="9.1796875" style="10" customWidth="1"/>
    <col min="8" max="8" width="15.7265625" style="6" customWidth="1"/>
    <col min="9" max="10" width="9.1796875" style="6" customWidth="1"/>
    <col min="11" max="11" width="8.7265625" style="6" customWidth="1"/>
    <col min="16" max="20" width="9.1796875" style="6" customWidth="1"/>
    <col min="21" max="22" width="11.54296875" style="6" customWidth="1"/>
    <col min="23" max="23" width="11" style="22" customWidth="1"/>
    <col min="24" max="34" width="9.1796875" style="6" customWidth="1"/>
    <col min="35" max="36" width="11.54296875" style="6" customWidth="1"/>
    <col min="37" max="37" width="11" style="22" customWidth="1"/>
    <col min="46" max="47" width="9.26953125" bestFit="1" customWidth="1"/>
    <col min="49" max="49" width="9.26953125" bestFit="1" customWidth="1"/>
    <col min="50" max="50" width="9.54296875" style="6" customWidth="1"/>
    <col min="52" max="53" width="9.26953125" bestFit="1" customWidth="1"/>
    <col min="56" max="56" width="13.1796875" bestFit="1" customWidth="1"/>
    <col min="57" max="59" width="9.26953125" bestFit="1" customWidth="1"/>
    <col min="61" max="63" width="9.54296875" style="6" customWidth="1"/>
    <col min="64" max="64" width="11" style="22" customWidth="1"/>
    <col min="65" max="83" width="9.1796875" style="45" customWidth="1"/>
  </cols>
  <sheetData>
    <row r="1" spans="1:84" ht="13">
      <c r="B1" t="s">
        <v>18</v>
      </c>
      <c r="C1" s="2" t="s">
        <v>0</v>
      </c>
      <c r="D1" s="5" t="s">
        <v>1</v>
      </c>
      <c r="E1" s="2" t="s">
        <v>3</v>
      </c>
      <c r="F1" s="2" t="s">
        <v>15</v>
      </c>
      <c r="G1" s="2"/>
      <c r="H1" t="s">
        <v>2</v>
      </c>
      <c r="I1"/>
      <c r="J1"/>
      <c r="K1" s="4"/>
      <c r="L1" s="2"/>
      <c r="U1" s="5" t="s">
        <v>4</v>
      </c>
      <c r="V1" s="4" t="s">
        <v>5</v>
      </c>
      <c r="W1" s="7" t="s">
        <v>6</v>
      </c>
      <c r="X1" s="8"/>
      <c r="Y1" t="s">
        <v>7</v>
      </c>
      <c r="Z1"/>
      <c r="AA1"/>
      <c r="AB1"/>
      <c r="AC1"/>
      <c r="AD1"/>
      <c r="AE1"/>
      <c r="AF1"/>
      <c r="AG1"/>
      <c r="AH1" s="9" t="s">
        <v>8</v>
      </c>
      <c r="AI1" s="5" t="s">
        <v>4</v>
      </c>
      <c r="AJ1" s="4" t="s">
        <v>5</v>
      </c>
      <c r="AK1" s="7" t="s">
        <v>6</v>
      </c>
      <c r="AM1" t="s">
        <v>7</v>
      </c>
      <c r="AV1" s="9" t="s">
        <v>8</v>
      </c>
      <c r="AW1" s="2" t="s">
        <v>0</v>
      </c>
      <c r="AX1" s="3" t="s">
        <v>1</v>
      </c>
      <c r="AZ1" s="2" t="s">
        <v>9</v>
      </c>
      <c r="BA1" s="2" t="s">
        <v>10</v>
      </c>
      <c r="BC1" t="s">
        <v>2</v>
      </c>
      <c r="BH1" s="41" t="s">
        <v>210</v>
      </c>
      <c r="BI1" s="3" t="s">
        <v>1</v>
      </c>
      <c r="BJ1" s="3" t="s">
        <v>207</v>
      </c>
      <c r="BK1" s="3" t="s">
        <v>208</v>
      </c>
      <c r="BL1" s="7" t="s">
        <v>6</v>
      </c>
      <c r="BN1" t="s">
        <v>7</v>
      </c>
      <c r="BO1"/>
      <c r="BP1"/>
      <c r="BQ1"/>
      <c r="BR1"/>
      <c r="BS1"/>
      <c r="BT1"/>
      <c r="BU1"/>
      <c r="BV1"/>
      <c r="BW1" s="41" t="s">
        <v>210</v>
      </c>
      <c r="BX1" t="s">
        <v>7</v>
      </c>
      <c r="BY1"/>
      <c r="BZ1"/>
      <c r="CA1"/>
      <c r="CB1"/>
      <c r="CC1"/>
      <c r="CD1"/>
      <c r="CE1"/>
    </row>
    <row r="2" spans="1:84" ht="13.5" thickBot="1">
      <c r="A2" s="18"/>
      <c r="B2" t="s">
        <v>21</v>
      </c>
      <c r="C2" s="10">
        <v>1</v>
      </c>
      <c r="D2" s="11">
        <v>119.05919548549353</v>
      </c>
      <c r="E2" s="11">
        <f>D2-F2</f>
        <v>35.971434700376932</v>
      </c>
      <c r="F2">
        <f>AVERAGE(D:D)</f>
        <v>83.0877607851166</v>
      </c>
      <c r="G2" s="11"/>
      <c r="H2"/>
      <c r="I2"/>
      <c r="J2"/>
      <c r="K2" s="8"/>
      <c r="L2" s="10"/>
      <c r="U2" s="11">
        <v>93.185039746585161</v>
      </c>
      <c r="V2" s="11">
        <v>119.05919548549353</v>
      </c>
      <c r="W2" s="12">
        <v>0</v>
      </c>
      <c r="X2" s="8"/>
      <c r="Y2"/>
      <c r="Z2"/>
      <c r="AA2"/>
      <c r="AB2"/>
      <c r="AC2"/>
      <c r="AD2"/>
      <c r="AE2"/>
      <c r="AF2"/>
      <c r="AG2"/>
      <c r="AI2" s="11">
        <v>93.185039746585161</v>
      </c>
      <c r="AJ2" s="11">
        <v>119.05919548549353</v>
      </c>
      <c r="AK2" s="12">
        <v>0</v>
      </c>
      <c r="AW2" s="10">
        <v>1</v>
      </c>
      <c r="AX2" s="11">
        <v>119.05919548549353</v>
      </c>
      <c r="AZ2" s="11">
        <v>119.05919548549353</v>
      </c>
      <c r="BA2" s="13">
        <v>85.394453552735058</v>
      </c>
      <c r="BH2" s="41">
        <v>124</v>
      </c>
      <c r="BI2" s="11">
        <v>94.680506268953209</v>
      </c>
      <c r="BJ2" s="11">
        <v>93.185039746585161</v>
      </c>
      <c r="BK2" s="11">
        <v>119.05919548549353</v>
      </c>
      <c r="BL2" s="12">
        <v>0</v>
      </c>
      <c r="BN2"/>
      <c r="BO2"/>
      <c r="BP2"/>
      <c r="BQ2"/>
      <c r="BR2"/>
      <c r="BS2"/>
      <c r="BT2"/>
      <c r="BU2"/>
      <c r="BV2"/>
      <c r="BW2" s="41">
        <v>124</v>
      </c>
      <c r="BX2"/>
      <c r="BY2"/>
      <c r="BZ2"/>
      <c r="CA2"/>
      <c r="CB2"/>
      <c r="CC2"/>
      <c r="CD2"/>
      <c r="CE2"/>
    </row>
    <row r="3" spans="1:84" ht="13">
      <c r="A3" s="1"/>
      <c r="C3" s="10">
        <v>2</v>
      </c>
      <c r="D3" s="11">
        <v>93.185039746585161</v>
      </c>
      <c r="E3" s="11">
        <f t="shared" ref="E3:E34" si="0">D3+E2-$F$2</f>
        <v>46.068713661845479</v>
      </c>
      <c r="F3" s="11"/>
      <c r="G3" s="11"/>
      <c r="H3" s="14"/>
      <c r="I3" s="14" t="s">
        <v>11</v>
      </c>
      <c r="J3" s="14" t="s">
        <v>12</v>
      </c>
      <c r="K3" s="149" t="s">
        <v>14</v>
      </c>
      <c r="L3" s="10"/>
      <c r="U3" s="11">
        <v>94.680506268953209</v>
      </c>
      <c r="V3" s="11">
        <v>93.185039746585161</v>
      </c>
      <c r="W3" s="12">
        <v>0</v>
      </c>
      <c r="X3" s="8"/>
      <c r="Y3" s="15" t="s">
        <v>13</v>
      </c>
      <c r="Z3" s="15"/>
      <c r="AA3"/>
      <c r="AB3"/>
      <c r="AC3"/>
      <c r="AD3"/>
      <c r="AE3"/>
      <c r="AF3"/>
      <c r="AG3"/>
      <c r="AI3" s="11">
        <v>94.680506268953209</v>
      </c>
      <c r="AJ3" s="11">
        <v>93.185039746585161</v>
      </c>
      <c r="AK3" s="12">
        <v>0</v>
      </c>
      <c r="AM3" s="15" t="s">
        <v>13</v>
      </c>
      <c r="AN3" s="15"/>
      <c r="AW3" s="10">
        <v>2</v>
      </c>
      <c r="AX3" s="11">
        <v>93.185039746585161</v>
      </c>
      <c r="AZ3" s="11">
        <v>93.185039746585161</v>
      </c>
      <c r="BA3" s="13">
        <v>80.388530585626341</v>
      </c>
      <c r="BC3" s="14"/>
      <c r="BD3" s="14" t="s">
        <v>9</v>
      </c>
      <c r="BE3" s="14" t="s">
        <v>10</v>
      </c>
      <c r="BF3" t="s">
        <v>14</v>
      </c>
      <c r="BH3" s="50"/>
      <c r="BI3" s="11">
        <v>90.223286340677475</v>
      </c>
      <c r="BJ3" s="11">
        <v>94.680506268953209</v>
      </c>
      <c r="BK3" s="11">
        <v>93.185039746585161</v>
      </c>
      <c r="BL3" s="12">
        <v>0</v>
      </c>
      <c r="BM3" s="116"/>
      <c r="BN3" s="15" t="s">
        <v>13</v>
      </c>
      <c r="BO3" s="15"/>
      <c r="BP3"/>
      <c r="BQ3"/>
      <c r="BR3"/>
      <c r="BS3"/>
      <c r="BT3"/>
      <c r="BU3"/>
      <c r="BV3"/>
      <c r="BX3" s="15" t="s">
        <v>13</v>
      </c>
      <c r="BY3" s="15"/>
      <c r="BZ3"/>
      <c r="CA3"/>
      <c r="CB3"/>
      <c r="CC3"/>
      <c r="CD3"/>
      <c r="CE3"/>
    </row>
    <row r="4" spans="1:84" ht="13">
      <c r="C4" s="10">
        <v>3</v>
      </c>
      <c r="D4" s="11">
        <v>94.680506268953209</v>
      </c>
      <c r="E4" s="11">
        <f t="shared" si="0"/>
        <v>57.661459145682088</v>
      </c>
      <c r="F4" s="11"/>
      <c r="G4" s="11"/>
      <c r="H4" s="16" t="s">
        <v>15</v>
      </c>
      <c r="I4" s="16">
        <v>103.60364937562002</v>
      </c>
      <c r="J4" s="16">
        <v>70.094364677797685</v>
      </c>
      <c r="K4" s="8">
        <f>I4-J4</f>
        <v>33.509284697822338</v>
      </c>
      <c r="L4" s="10"/>
      <c r="Q4" s="17"/>
      <c r="R4" s="17"/>
      <c r="S4" s="17"/>
      <c r="U4" s="11">
        <v>90.223286340677475</v>
      </c>
      <c r="V4" s="11">
        <v>94.680506268953209</v>
      </c>
      <c r="W4" s="12">
        <v>0</v>
      </c>
      <c r="X4" s="8"/>
      <c r="Y4" s="16" t="s">
        <v>16</v>
      </c>
      <c r="Z4" s="16">
        <v>0.57943348349511681</v>
      </c>
      <c r="AA4"/>
      <c r="AB4"/>
      <c r="AC4"/>
      <c r="AD4"/>
      <c r="AE4"/>
      <c r="AF4"/>
      <c r="AG4"/>
      <c r="AI4" s="11">
        <v>90.223286340677475</v>
      </c>
      <c r="AJ4" s="11">
        <v>94.680506268953209</v>
      </c>
      <c r="AK4" s="12">
        <v>0</v>
      </c>
      <c r="AM4" s="16" t="s">
        <v>16</v>
      </c>
      <c r="AN4" s="16">
        <v>0.5866933767789807</v>
      </c>
      <c r="AW4" s="10">
        <v>3</v>
      </c>
      <c r="AX4" s="11">
        <v>94.680506268953209</v>
      </c>
      <c r="AZ4" s="11">
        <v>94.680506268953209</v>
      </c>
      <c r="BA4" s="13">
        <v>59.846003758384889</v>
      </c>
      <c r="BC4" s="16" t="s">
        <v>15</v>
      </c>
      <c r="BD4" s="16">
        <v>103.60364937562002</v>
      </c>
      <c r="BE4" s="16">
        <v>68.235539462063883</v>
      </c>
      <c r="BF4">
        <f>BD4-BE4</f>
        <v>35.36810991355614</v>
      </c>
      <c r="BG4" t="s">
        <v>17</v>
      </c>
      <c r="BI4" s="11">
        <v>100.6210360696823</v>
      </c>
      <c r="BJ4" s="11">
        <v>90.223286340677475</v>
      </c>
      <c r="BK4" s="11">
        <v>94.680506268953209</v>
      </c>
      <c r="BL4" s="12">
        <v>0</v>
      </c>
      <c r="BM4" s="16"/>
      <c r="BN4" s="16" t="s">
        <v>16</v>
      </c>
      <c r="BO4" s="16">
        <v>0.71287973317153885</v>
      </c>
      <c r="BP4"/>
      <c r="BQ4"/>
      <c r="BR4"/>
      <c r="BS4"/>
      <c r="BT4"/>
      <c r="BU4"/>
      <c r="BV4"/>
      <c r="BX4" s="16" t="s">
        <v>16</v>
      </c>
      <c r="BY4" s="16">
        <v>0.62773912525541631</v>
      </c>
      <c r="BZ4"/>
      <c r="CA4"/>
      <c r="CB4"/>
      <c r="CC4"/>
      <c r="CD4"/>
      <c r="CE4"/>
    </row>
    <row r="5" spans="1:84">
      <c r="C5" s="10">
        <v>4</v>
      </c>
      <c r="D5" s="11">
        <v>90.223286340677475</v>
      </c>
      <c r="E5" s="11">
        <f t="shared" si="0"/>
        <v>64.796984701242977</v>
      </c>
      <c r="F5" s="11"/>
      <c r="G5" s="11"/>
      <c r="H5" s="16" t="s">
        <v>19</v>
      </c>
      <c r="I5" s="16">
        <v>466.73071954564824</v>
      </c>
      <c r="J5" s="16">
        <v>571.88402500703444</v>
      </c>
      <c r="K5" s="8"/>
      <c r="L5" s="10"/>
      <c r="Q5" s="16"/>
      <c r="R5" s="16"/>
      <c r="S5" s="16"/>
      <c r="U5" s="11">
        <v>100.6210360696823</v>
      </c>
      <c r="V5" s="11">
        <v>90.223286340677475</v>
      </c>
      <c r="W5" s="12">
        <v>0</v>
      </c>
      <c r="X5" s="8"/>
      <c r="Y5" s="16" t="s">
        <v>20</v>
      </c>
      <c r="Z5" s="16">
        <v>0.33574316179528574</v>
      </c>
      <c r="AA5"/>
      <c r="AB5"/>
      <c r="AC5"/>
      <c r="AD5"/>
      <c r="AE5"/>
      <c r="AF5"/>
      <c r="AG5"/>
      <c r="AI5" s="11">
        <v>100.6210360696823</v>
      </c>
      <c r="AJ5" s="11">
        <v>90.223286340677475</v>
      </c>
      <c r="AK5" s="12">
        <v>0</v>
      </c>
      <c r="AM5" s="16" t="s">
        <v>20</v>
      </c>
      <c r="AN5" s="16">
        <v>0.34420911835632306</v>
      </c>
      <c r="AW5" s="10">
        <v>4</v>
      </c>
      <c r="AX5" s="11">
        <v>90.223286340677475</v>
      </c>
      <c r="AZ5" s="11">
        <v>90.223286340677475</v>
      </c>
      <c r="BA5" s="13">
        <v>111.83365682220303</v>
      </c>
      <c r="BC5" s="16" t="s">
        <v>19</v>
      </c>
      <c r="BD5" s="16">
        <v>466.73071954564824</v>
      </c>
      <c r="BE5" s="16">
        <v>263.87814150701558</v>
      </c>
      <c r="BG5">
        <f>FDIST(BD5/BE5,BD6-1,BE6-1)</f>
        <v>8.1284702593233948E-3</v>
      </c>
      <c r="BI5" s="11">
        <v>90.669986398957676</v>
      </c>
      <c r="BJ5" s="11">
        <v>100.6210360696823</v>
      </c>
      <c r="BK5" s="11">
        <v>90.223286340677475</v>
      </c>
      <c r="BL5" s="12">
        <v>0</v>
      </c>
      <c r="BM5" s="16"/>
      <c r="BN5" s="16" t="s">
        <v>20</v>
      </c>
      <c r="BO5" s="16">
        <v>0.50819751396672441</v>
      </c>
      <c r="BP5"/>
      <c r="BQ5"/>
      <c r="BR5"/>
      <c r="BS5"/>
      <c r="BT5"/>
      <c r="BU5"/>
      <c r="BV5"/>
      <c r="BX5" s="16" t="s">
        <v>20</v>
      </c>
      <c r="BY5" s="16">
        <v>0.39405640937643527</v>
      </c>
      <c r="BZ5"/>
      <c r="CA5"/>
      <c r="CB5"/>
      <c r="CC5"/>
      <c r="CD5"/>
      <c r="CE5"/>
    </row>
    <row r="6" spans="1:84">
      <c r="C6" s="10">
        <v>5</v>
      </c>
      <c r="D6" s="11">
        <v>100.6210360696823</v>
      </c>
      <c r="E6" s="11">
        <f t="shared" si="0"/>
        <v>82.330259985808695</v>
      </c>
      <c r="F6" s="11"/>
      <c r="G6" s="11"/>
      <c r="H6" s="16" t="s">
        <v>22</v>
      </c>
      <c r="I6" s="16">
        <v>57</v>
      </c>
      <c r="J6" s="16">
        <v>90</v>
      </c>
      <c r="K6" s="8"/>
      <c r="L6" s="10"/>
      <c r="Q6" s="16"/>
      <c r="R6" s="16"/>
      <c r="S6" s="16"/>
      <c r="U6" s="11">
        <v>90.669986398957676</v>
      </c>
      <c r="V6" s="11">
        <v>100.6210360696823</v>
      </c>
      <c r="W6" s="12">
        <v>0</v>
      </c>
      <c r="X6" s="8"/>
      <c r="Y6" s="16" t="s">
        <v>23</v>
      </c>
      <c r="Z6" s="16">
        <v>0.3264528563658492</v>
      </c>
      <c r="AA6"/>
      <c r="AB6"/>
      <c r="AC6"/>
      <c r="AD6"/>
      <c r="AE6"/>
      <c r="AF6"/>
      <c r="AG6"/>
      <c r="AI6" s="11">
        <v>90.669986398957676</v>
      </c>
      <c r="AJ6" s="11">
        <v>100.6210360696823</v>
      </c>
      <c r="AK6" s="12">
        <v>0</v>
      </c>
      <c r="AM6" s="16" t="s">
        <v>23</v>
      </c>
      <c r="AN6" s="16">
        <v>0.33497262706556707</v>
      </c>
      <c r="AW6" s="10">
        <v>5</v>
      </c>
      <c r="AX6" s="11">
        <v>100.6210360696823</v>
      </c>
      <c r="AZ6" s="11">
        <v>100.6210360696823</v>
      </c>
      <c r="BA6" s="13">
        <v>72.947982293493268</v>
      </c>
      <c r="BC6" s="16" t="s">
        <v>22</v>
      </c>
      <c r="BD6" s="16">
        <v>57</v>
      </c>
      <c r="BE6" s="16">
        <v>89</v>
      </c>
      <c r="BI6" s="11">
        <v>103.92159889838095</v>
      </c>
      <c r="BJ6" s="11">
        <v>90.669986398957676</v>
      </c>
      <c r="BK6" s="11">
        <v>100.6210360696823</v>
      </c>
      <c r="BL6" s="12">
        <v>0</v>
      </c>
      <c r="BM6" s="16"/>
      <c r="BN6" s="16" t="s">
        <v>23</v>
      </c>
      <c r="BO6" s="16">
        <v>0.49765888926601137</v>
      </c>
      <c r="BP6"/>
      <c r="BQ6"/>
      <c r="BR6"/>
      <c r="BS6"/>
      <c r="BT6"/>
      <c r="BU6"/>
      <c r="BV6"/>
      <c r="BX6" s="16" t="s">
        <v>23</v>
      </c>
      <c r="BY6" s="16">
        <v>0.38546146482858329</v>
      </c>
      <c r="BZ6"/>
      <c r="CA6"/>
      <c r="CB6"/>
      <c r="CC6"/>
      <c r="CD6"/>
      <c r="CE6"/>
    </row>
    <row r="7" spans="1:84">
      <c r="C7" s="10">
        <v>6</v>
      </c>
      <c r="D7" s="11">
        <v>90.669986398957676</v>
      </c>
      <c r="E7" s="11">
        <f t="shared" si="0"/>
        <v>89.91248559964977</v>
      </c>
      <c r="F7" s="11"/>
      <c r="G7" s="11"/>
      <c r="H7" s="16" t="s">
        <v>24</v>
      </c>
      <c r="I7" s="16">
        <v>531.27309324263695</v>
      </c>
      <c r="J7" s="16"/>
      <c r="K7" s="8"/>
      <c r="L7" s="10"/>
      <c r="Q7" s="16"/>
      <c r="R7" s="16"/>
      <c r="S7" s="16"/>
      <c r="U7" s="11">
        <v>103.92159889838095</v>
      </c>
      <c r="V7" s="11">
        <v>90.669986398957676</v>
      </c>
      <c r="W7" s="12">
        <v>0</v>
      </c>
      <c r="X7" s="8"/>
      <c r="Y7" s="16" t="s">
        <v>25</v>
      </c>
      <c r="Z7" s="16">
        <v>23.104338239901665</v>
      </c>
      <c r="AA7"/>
      <c r="AB7"/>
      <c r="AC7"/>
      <c r="AD7"/>
      <c r="AE7"/>
      <c r="AF7"/>
      <c r="AG7"/>
      <c r="AI7" s="11">
        <v>103.92159889838095</v>
      </c>
      <c r="AJ7" s="11">
        <v>90.669986398957676</v>
      </c>
      <c r="AK7" s="12">
        <v>0</v>
      </c>
      <c r="AM7" s="16" t="s">
        <v>25</v>
      </c>
      <c r="AN7" s="16">
        <v>22.911584830683488</v>
      </c>
      <c r="AW7" s="10">
        <v>6</v>
      </c>
      <c r="AX7" s="11">
        <v>90.669986398957676</v>
      </c>
      <c r="AZ7" s="11">
        <v>90.669986398957676</v>
      </c>
      <c r="BA7" s="13">
        <v>82.866082607814946</v>
      </c>
      <c r="BC7" s="16" t="s">
        <v>24</v>
      </c>
      <c r="BD7" s="16">
        <v>342.76525518870608</v>
      </c>
      <c r="BE7" s="16"/>
      <c r="BI7" s="11">
        <v>94.88405217812884</v>
      </c>
      <c r="BJ7" s="11">
        <v>103.92159889838095</v>
      </c>
      <c r="BK7" s="11">
        <v>90.669986398957676</v>
      </c>
      <c r="BL7" s="12">
        <v>0</v>
      </c>
      <c r="BM7" s="16"/>
      <c r="BN7" s="16" t="s">
        <v>25</v>
      </c>
      <c r="BO7" s="16">
        <v>17.910027342054487</v>
      </c>
      <c r="BP7"/>
      <c r="BQ7"/>
      <c r="BR7"/>
      <c r="BS7"/>
      <c r="BT7"/>
      <c r="BU7"/>
      <c r="BV7"/>
      <c r="BX7" s="16" t="s">
        <v>25</v>
      </c>
      <c r="BY7" s="16">
        <v>19.809405792562224</v>
      </c>
      <c r="BZ7"/>
      <c r="CA7"/>
      <c r="CB7"/>
      <c r="CC7"/>
      <c r="CD7"/>
      <c r="CE7"/>
    </row>
    <row r="8" spans="1:84" ht="13" thickBot="1">
      <c r="C8" s="10">
        <v>7</v>
      </c>
      <c r="D8" s="11">
        <v>103.92159889838095</v>
      </c>
      <c r="E8" s="11">
        <f t="shared" si="0"/>
        <v>110.74632371291413</v>
      </c>
      <c r="F8" s="11"/>
      <c r="G8" s="11"/>
      <c r="H8" s="16" t="s">
        <v>26</v>
      </c>
      <c r="I8" s="16">
        <v>0</v>
      </c>
      <c r="J8" s="16"/>
      <c r="K8" s="8"/>
      <c r="L8" s="10"/>
      <c r="Q8" s="16"/>
      <c r="R8" s="16"/>
      <c r="S8" s="16"/>
      <c r="U8" s="11">
        <v>94.88405217812884</v>
      </c>
      <c r="V8" s="11">
        <v>103.92159889838095</v>
      </c>
      <c r="W8" s="12">
        <v>0</v>
      </c>
      <c r="X8" s="8"/>
      <c r="Y8" s="19" t="s">
        <v>22</v>
      </c>
      <c r="Z8" s="19">
        <v>146</v>
      </c>
      <c r="AA8"/>
      <c r="AB8"/>
      <c r="AC8"/>
      <c r="AD8"/>
      <c r="AE8"/>
      <c r="AF8"/>
      <c r="AG8"/>
      <c r="AI8" s="11">
        <v>94.88405217812884</v>
      </c>
      <c r="AJ8" s="11">
        <v>103.92159889838095</v>
      </c>
      <c r="AK8" s="12">
        <v>0</v>
      </c>
      <c r="AM8" s="19" t="s">
        <v>22</v>
      </c>
      <c r="AN8" s="19">
        <v>145</v>
      </c>
      <c r="AW8" s="10">
        <v>7</v>
      </c>
      <c r="AX8" s="11">
        <v>103.92159889838095</v>
      </c>
      <c r="AZ8" s="11">
        <v>103.92159889838095</v>
      </c>
      <c r="BA8" s="13">
        <v>65.80907620194651</v>
      </c>
      <c r="BC8" s="16" t="s">
        <v>26</v>
      </c>
      <c r="BD8" s="16">
        <v>0</v>
      </c>
      <c r="BE8" s="16"/>
      <c r="BI8" s="11">
        <v>92.01727356960528</v>
      </c>
      <c r="BJ8" s="11">
        <v>94.88405217812884</v>
      </c>
      <c r="BK8" s="11">
        <v>103.92159889838095</v>
      </c>
      <c r="BL8" s="12">
        <v>0</v>
      </c>
      <c r="BM8" s="16"/>
      <c r="BN8" s="19" t="s">
        <v>22</v>
      </c>
      <c r="BO8" s="19">
        <v>144</v>
      </c>
      <c r="BP8"/>
      <c r="BQ8"/>
      <c r="BR8"/>
      <c r="BS8"/>
      <c r="BT8"/>
      <c r="BU8"/>
      <c r="BV8"/>
      <c r="BX8" s="19" t="s">
        <v>22</v>
      </c>
      <c r="BY8" s="19">
        <v>144</v>
      </c>
      <c r="BZ8"/>
      <c r="CA8"/>
      <c r="CB8"/>
      <c r="CC8"/>
      <c r="CD8"/>
      <c r="CE8"/>
    </row>
    <row r="9" spans="1:84">
      <c r="C9" s="10">
        <v>8</v>
      </c>
      <c r="D9" s="11">
        <v>94.88405217812884</v>
      </c>
      <c r="E9" s="11">
        <f t="shared" si="0"/>
        <v>122.54261510592637</v>
      </c>
      <c r="F9" s="11"/>
      <c r="G9" s="11"/>
      <c r="H9" s="16" t="s">
        <v>27</v>
      </c>
      <c r="I9" s="16">
        <v>145</v>
      </c>
      <c r="J9" s="16"/>
      <c r="K9" s="8"/>
      <c r="L9" s="10"/>
      <c r="Q9" s="16"/>
      <c r="R9" s="16"/>
      <c r="S9" s="16"/>
      <c r="U9" s="11">
        <v>92.01727356960528</v>
      </c>
      <c r="V9" s="11">
        <v>94.88405217812884</v>
      </c>
      <c r="W9" s="12">
        <v>0</v>
      </c>
      <c r="X9" s="8"/>
      <c r="Y9"/>
      <c r="Z9"/>
      <c r="AA9"/>
      <c r="AB9"/>
      <c r="AC9"/>
      <c r="AD9"/>
      <c r="AE9"/>
      <c r="AF9"/>
      <c r="AG9"/>
      <c r="AI9" s="11">
        <v>92.01727356960528</v>
      </c>
      <c r="AJ9" s="11">
        <v>94.88405217812884</v>
      </c>
      <c r="AK9" s="12">
        <v>0</v>
      </c>
      <c r="AW9" s="10">
        <v>8</v>
      </c>
      <c r="AX9" s="11">
        <v>94.88405217812884</v>
      </c>
      <c r="AZ9" s="11">
        <v>94.88405217812884</v>
      </c>
      <c r="BA9" s="13">
        <v>71.720330548240298</v>
      </c>
      <c r="BC9" s="16" t="s">
        <v>27</v>
      </c>
      <c r="BD9" s="16">
        <v>144</v>
      </c>
      <c r="BE9" s="16"/>
      <c r="BI9" s="11">
        <v>121.45104903859071</v>
      </c>
      <c r="BJ9" s="11">
        <v>92.01727356960528</v>
      </c>
      <c r="BK9" s="11">
        <v>94.88405217812884</v>
      </c>
      <c r="BL9" s="12">
        <v>0</v>
      </c>
      <c r="BN9"/>
      <c r="BO9"/>
      <c r="BP9"/>
      <c r="BQ9"/>
      <c r="BR9"/>
      <c r="BS9"/>
      <c r="BT9"/>
      <c r="BU9"/>
      <c r="BV9"/>
      <c r="BX9"/>
      <c r="BY9"/>
      <c r="BZ9"/>
      <c r="CA9"/>
      <c r="CB9"/>
      <c r="CC9"/>
      <c r="CD9"/>
      <c r="CE9"/>
    </row>
    <row r="10" spans="1:84" ht="13" thickBot="1">
      <c r="C10" s="10">
        <v>9</v>
      </c>
      <c r="D10" s="11">
        <v>92.01727356960528</v>
      </c>
      <c r="E10" s="11">
        <f t="shared" si="0"/>
        <v>131.47212789041504</v>
      </c>
      <c r="F10" s="11"/>
      <c r="G10" s="11"/>
      <c r="H10" s="16" t="s">
        <v>28</v>
      </c>
      <c r="I10" s="16">
        <v>8.5882813200272565</v>
      </c>
      <c r="J10" s="16"/>
      <c r="K10" s="8"/>
      <c r="L10" s="10"/>
      <c r="Q10" s="16"/>
      <c r="R10" s="16"/>
      <c r="S10" s="16"/>
      <c r="U10" s="11">
        <v>121.45104903859071</v>
      </c>
      <c r="V10" s="11">
        <v>92.01727356960528</v>
      </c>
      <c r="W10" s="12">
        <v>0</v>
      </c>
      <c r="X10" s="8"/>
      <c r="Y10" t="s">
        <v>29</v>
      </c>
      <c r="Z10"/>
      <c r="AA10"/>
      <c r="AB10"/>
      <c r="AC10"/>
      <c r="AD10"/>
      <c r="AE10"/>
      <c r="AF10"/>
      <c r="AG10"/>
      <c r="AI10" s="11">
        <v>121.45104903859071</v>
      </c>
      <c r="AJ10" s="11">
        <v>92.01727356960528</v>
      </c>
      <c r="AK10" s="12">
        <v>0</v>
      </c>
      <c r="AM10" t="s">
        <v>29</v>
      </c>
      <c r="AW10" s="10">
        <v>9</v>
      </c>
      <c r="AX10" s="11">
        <v>92.01727356960528</v>
      </c>
      <c r="AZ10" s="11">
        <v>92.01727356960528</v>
      </c>
      <c r="BA10" s="13">
        <v>75.693058304114672</v>
      </c>
      <c r="BC10" s="16" t="s">
        <v>28</v>
      </c>
      <c r="BD10" s="16">
        <v>11.26080553113203</v>
      </c>
      <c r="BE10" s="16"/>
      <c r="BI10" s="11">
        <v>102.43354736888253</v>
      </c>
      <c r="BJ10" s="11">
        <v>121.45104903859071</v>
      </c>
      <c r="BK10" s="11">
        <v>92.01727356960528</v>
      </c>
      <c r="BL10" s="12">
        <v>0</v>
      </c>
      <c r="BN10" t="s">
        <v>29</v>
      </c>
      <c r="BO10"/>
      <c r="BP10"/>
      <c r="BQ10"/>
      <c r="BR10"/>
      <c r="BS10"/>
      <c r="BT10"/>
      <c r="BU10"/>
      <c r="BV10"/>
      <c r="BX10" t="s">
        <v>29</v>
      </c>
      <c r="BY10"/>
      <c r="BZ10"/>
      <c r="CA10"/>
      <c r="CB10"/>
      <c r="CC10"/>
      <c r="CD10"/>
      <c r="CE10"/>
    </row>
    <row r="11" spans="1:84" ht="13">
      <c r="C11" s="10">
        <v>10</v>
      </c>
      <c r="D11" s="11">
        <v>121.45104903859071</v>
      </c>
      <c r="E11" s="11">
        <f t="shared" si="0"/>
        <v>169.83541614388918</v>
      </c>
      <c r="F11" s="11"/>
      <c r="G11" s="11"/>
      <c r="H11" s="16" t="s">
        <v>30</v>
      </c>
      <c r="I11" s="16">
        <v>6.3333974921793051E-15</v>
      </c>
      <c r="J11" s="16"/>
      <c r="K11" s="8"/>
      <c r="L11" s="10"/>
      <c r="Q11" s="16"/>
      <c r="R11" s="16"/>
      <c r="S11" s="16"/>
      <c r="U11" s="11">
        <v>102.43354736888253</v>
      </c>
      <c r="V11" s="11">
        <v>121.45104903859071</v>
      </c>
      <c r="W11" s="12">
        <v>0</v>
      </c>
      <c r="X11" s="8"/>
      <c r="Y11" s="14"/>
      <c r="Z11" s="14" t="s">
        <v>27</v>
      </c>
      <c r="AA11" s="14" t="s">
        <v>31</v>
      </c>
      <c r="AB11" s="14" t="s">
        <v>32</v>
      </c>
      <c r="AC11" s="14" t="s">
        <v>33</v>
      </c>
      <c r="AD11" s="14" t="s">
        <v>34</v>
      </c>
      <c r="AE11"/>
      <c r="AF11"/>
      <c r="AG11"/>
      <c r="AI11" s="11">
        <v>102.43354736888253</v>
      </c>
      <c r="AJ11" s="11">
        <v>121.45104903859071</v>
      </c>
      <c r="AK11" s="12">
        <v>0</v>
      </c>
      <c r="AM11" s="14"/>
      <c r="AN11" s="14" t="s">
        <v>27</v>
      </c>
      <c r="AO11" s="14" t="s">
        <v>31</v>
      </c>
      <c r="AP11" s="14" t="s">
        <v>32</v>
      </c>
      <c r="AQ11" s="14" t="s">
        <v>33</v>
      </c>
      <c r="AR11" s="14" t="s">
        <v>34</v>
      </c>
      <c r="AW11" s="10">
        <v>10</v>
      </c>
      <c r="AX11" s="11">
        <v>121.45104903859071</v>
      </c>
      <c r="AZ11" s="11">
        <v>121.45104903859071</v>
      </c>
      <c r="BA11" s="13">
        <v>87.347997196610649</v>
      </c>
      <c r="BC11" s="16" t="s">
        <v>30</v>
      </c>
      <c r="BD11" s="16">
        <v>8.573371990642156E-22</v>
      </c>
      <c r="BE11" s="16"/>
      <c r="BI11" s="11">
        <v>111.38701463992774</v>
      </c>
      <c r="BJ11" s="11">
        <v>102.43354736888253</v>
      </c>
      <c r="BK11" s="11">
        <v>121.45104903859071</v>
      </c>
      <c r="BL11" s="12">
        <v>0</v>
      </c>
      <c r="BM11" s="17"/>
      <c r="BN11" s="14"/>
      <c r="BO11" s="14" t="s">
        <v>27</v>
      </c>
      <c r="BP11" s="14" t="s">
        <v>31</v>
      </c>
      <c r="BQ11" s="14" t="s">
        <v>32</v>
      </c>
      <c r="BR11" s="14" t="s">
        <v>33</v>
      </c>
      <c r="BS11" s="14" t="s">
        <v>34</v>
      </c>
      <c r="BT11"/>
      <c r="BU11"/>
      <c r="BV11"/>
      <c r="BX11" s="14"/>
      <c r="BY11" s="14" t="s">
        <v>27</v>
      </c>
      <c r="BZ11" s="14" t="s">
        <v>31</v>
      </c>
      <c r="CA11" s="14" t="s">
        <v>32</v>
      </c>
      <c r="CB11" s="14" t="s">
        <v>33</v>
      </c>
      <c r="CC11" s="14" t="s">
        <v>34</v>
      </c>
      <c r="CD11"/>
      <c r="CE11"/>
    </row>
    <row r="12" spans="1:84">
      <c r="C12" s="10">
        <v>11</v>
      </c>
      <c r="D12" s="11">
        <v>102.43354736888253</v>
      </c>
      <c r="E12" s="11">
        <f t="shared" si="0"/>
        <v>189.18120272765515</v>
      </c>
      <c r="F12" s="11"/>
      <c r="G12" s="11"/>
      <c r="H12" s="16" t="s">
        <v>35</v>
      </c>
      <c r="I12" s="16">
        <v>1.6554302519085002</v>
      </c>
      <c r="J12" s="16"/>
      <c r="K12" s="8"/>
      <c r="L12" s="10"/>
      <c r="Q12" s="16"/>
      <c r="R12" s="16"/>
      <c r="S12" s="16"/>
      <c r="U12" s="11">
        <v>111.38701463992774</v>
      </c>
      <c r="V12" s="11">
        <v>102.43354736888253</v>
      </c>
      <c r="W12" s="12">
        <v>0</v>
      </c>
      <c r="X12" s="8"/>
      <c r="Y12" s="16" t="s">
        <v>36</v>
      </c>
      <c r="Z12" s="16">
        <v>2</v>
      </c>
      <c r="AA12" s="16">
        <v>38582.844909472362</v>
      </c>
      <c r="AB12" s="16">
        <v>19291.422454736181</v>
      </c>
      <c r="AC12" s="16">
        <v>36.139087605395105</v>
      </c>
      <c r="AD12" s="16">
        <v>1.9816476109081044E-13</v>
      </c>
      <c r="AE12"/>
      <c r="AF12"/>
      <c r="AG12"/>
      <c r="AI12" s="11">
        <v>111.38701463992774</v>
      </c>
      <c r="AJ12" s="11">
        <v>102.43354736888253</v>
      </c>
      <c r="AK12" s="12">
        <v>0</v>
      </c>
      <c r="AM12" s="16" t="s">
        <v>36</v>
      </c>
      <c r="AN12" s="16">
        <v>2</v>
      </c>
      <c r="AO12" s="16">
        <v>39125.112890713281</v>
      </c>
      <c r="AP12" s="16">
        <v>19562.55644535664</v>
      </c>
      <c r="AQ12" s="16">
        <v>37.266220204290292</v>
      </c>
      <c r="AR12" s="16">
        <v>9.7800604427340836E-14</v>
      </c>
      <c r="AW12" s="10">
        <v>11</v>
      </c>
      <c r="AX12" s="11">
        <v>102.43354736888253</v>
      </c>
      <c r="AZ12" s="11">
        <v>102.43354736888253</v>
      </c>
      <c r="BA12" s="13">
        <v>78.098861222105285</v>
      </c>
      <c r="BC12" s="16" t="s">
        <v>35</v>
      </c>
      <c r="BD12" s="16">
        <v>1.6555041775776851</v>
      </c>
      <c r="BE12" s="16"/>
      <c r="BI12" s="11">
        <v>93.708776023123889</v>
      </c>
      <c r="BJ12" s="11">
        <v>111.38701463992774</v>
      </c>
      <c r="BK12" s="11">
        <v>102.43354736888253</v>
      </c>
      <c r="BL12" s="12">
        <v>0</v>
      </c>
      <c r="BM12" s="16"/>
      <c r="BN12" s="16" t="s">
        <v>36</v>
      </c>
      <c r="BO12" s="16">
        <v>3</v>
      </c>
      <c r="BP12" s="16">
        <v>46404.740656707894</v>
      </c>
      <c r="BQ12" s="16">
        <v>15468.246885569299</v>
      </c>
      <c r="BR12" s="16">
        <v>48.222375157959618</v>
      </c>
      <c r="BS12" s="16">
        <v>1.8139136767414433E-21</v>
      </c>
      <c r="BT12"/>
      <c r="BU12"/>
      <c r="BV12"/>
      <c r="BX12" s="16" t="s">
        <v>36</v>
      </c>
      <c r="BY12" s="16">
        <v>2</v>
      </c>
      <c r="BZ12" s="16">
        <v>35982.24111427732</v>
      </c>
      <c r="CA12" s="16">
        <v>17991.12055713866</v>
      </c>
      <c r="CB12" s="16">
        <v>45.847463841394585</v>
      </c>
      <c r="CC12" s="16">
        <v>4.5863777677905124E-16</v>
      </c>
      <c r="CD12"/>
      <c r="CE12"/>
    </row>
    <row r="13" spans="1:84">
      <c r="C13" s="10">
        <v>12</v>
      </c>
      <c r="D13" s="11">
        <v>111.38701463992774</v>
      </c>
      <c r="E13" s="11">
        <f t="shared" si="0"/>
        <v>217.48045658246627</v>
      </c>
      <c r="F13" s="11"/>
      <c r="G13" s="11"/>
      <c r="H13" s="16" t="s">
        <v>37</v>
      </c>
      <c r="I13" s="16">
        <v>1.266679498435861E-14</v>
      </c>
      <c r="J13" s="16"/>
      <c r="K13" s="8"/>
      <c r="L13" s="10"/>
      <c r="Q13" s="16"/>
      <c r="R13" s="16"/>
      <c r="S13" s="16"/>
      <c r="U13" s="11">
        <v>93.708776023123889</v>
      </c>
      <c r="V13" s="11">
        <v>111.38701463992774</v>
      </c>
      <c r="W13" s="12">
        <v>0</v>
      </c>
      <c r="X13" s="8"/>
      <c r="Y13" s="16" t="s">
        <v>38</v>
      </c>
      <c r="Z13" s="16">
        <v>143</v>
      </c>
      <c r="AA13" s="16">
        <v>76334.893707040887</v>
      </c>
      <c r="AB13" s="16">
        <v>533.81044550378238</v>
      </c>
      <c r="AC13" s="16"/>
      <c r="AD13" s="16"/>
      <c r="AE13"/>
      <c r="AF13"/>
      <c r="AG13"/>
      <c r="AI13" s="11">
        <v>93.708776023123889</v>
      </c>
      <c r="AJ13" s="11">
        <v>111.38701463992774</v>
      </c>
      <c r="AK13" s="12">
        <v>0</v>
      </c>
      <c r="AM13" s="16" t="s">
        <v>38</v>
      </c>
      <c r="AN13" s="16">
        <v>142</v>
      </c>
      <c r="AO13" s="16">
        <v>74541.582162412</v>
      </c>
      <c r="AP13" s="16">
        <v>524.94071945360565</v>
      </c>
      <c r="AQ13" s="16"/>
      <c r="AR13" s="16"/>
      <c r="AW13" s="10">
        <v>12</v>
      </c>
      <c r="AX13" s="11">
        <v>111.38701463992774</v>
      </c>
      <c r="AZ13" s="11">
        <v>111.38701463992774</v>
      </c>
      <c r="BA13" s="13">
        <v>80.285667796081086</v>
      </c>
      <c r="BC13" s="16" t="s">
        <v>37</v>
      </c>
      <c r="BD13" s="16">
        <v>1.7146743981284312E-21</v>
      </c>
      <c r="BE13" s="16"/>
      <c r="BI13" s="11">
        <v>100.98742988674213</v>
      </c>
      <c r="BJ13" s="11">
        <v>93.708776023123889</v>
      </c>
      <c r="BK13" s="11">
        <v>111.38701463992774</v>
      </c>
      <c r="BL13" s="12">
        <v>0</v>
      </c>
      <c r="BM13" s="16"/>
      <c r="BN13" s="16" t="s">
        <v>38</v>
      </c>
      <c r="BO13" s="16">
        <v>140</v>
      </c>
      <c r="BP13" s="16">
        <v>44907.671115039506</v>
      </c>
      <c r="BQ13" s="16">
        <v>320.76907939313935</v>
      </c>
      <c r="BR13" s="16"/>
      <c r="BS13" s="16"/>
      <c r="BT13"/>
      <c r="BU13"/>
      <c r="BV13"/>
      <c r="BX13" s="16" t="s">
        <v>38</v>
      </c>
      <c r="BY13" s="16">
        <v>141</v>
      </c>
      <c r="BZ13" s="16">
        <v>55330.17065747008</v>
      </c>
      <c r="CA13" s="16">
        <v>392.41255785439773</v>
      </c>
      <c r="CB13" s="16"/>
      <c r="CC13" s="16"/>
      <c r="CD13"/>
      <c r="CE13"/>
    </row>
    <row r="14" spans="1:84" ht="13" thickBot="1">
      <c r="C14" s="10">
        <v>13</v>
      </c>
      <c r="D14" s="11">
        <v>93.708776023123889</v>
      </c>
      <c r="E14" s="11">
        <f t="shared" si="0"/>
        <v>228.10147182047359</v>
      </c>
      <c r="F14" s="11"/>
      <c r="G14" s="11"/>
      <c r="H14" s="19" t="s">
        <v>39</v>
      </c>
      <c r="I14" s="19">
        <v>1.9764595308607675</v>
      </c>
      <c r="J14" s="19"/>
      <c r="K14" s="8"/>
      <c r="L14" s="10"/>
      <c r="Q14" s="16"/>
      <c r="R14" s="16"/>
      <c r="S14" s="16"/>
      <c r="U14" s="11">
        <v>100.98742988674213</v>
      </c>
      <c r="V14" s="11">
        <v>93.708776023123889</v>
      </c>
      <c r="W14" s="12">
        <v>0</v>
      </c>
      <c r="X14" s="8"/>
      <c r="Y14" s="19" t="s">
        <v>40</v>
      </c>
      <c r="Z14" s="19">
        <v>145</v>
      </c>
      <c r="AA14" s="19">
        <v>114917.73861651325</v>
      </c>
      <c r="AB14" s="19"/>
      <c r="AC14" s="19"/>
      <c r="AD14" s="19"/>
      <c r="AE14"/>
      <c r="AF14"/>
      <c r="AG14"/>
      <c r="AI14" s="11">
        <v>100.98742988674213</v>
      </c>
      <c r="AJ14" s="11">
        <v>93.708776023123889</v>
      </c>
      <c r="AK14" s="12">
        <v>0</v>
      </c>
      <c r="AM14" s="19" t="s">
        <v>40</v>
      </c>
      <c r="AN14" s="19">
        <v>144</v>
      </c>
      <c r="AO14" s="19">
        <v>113666.69505312528</v>
      </c>
      <c r="AP14" s="19"/>
      <c r="AQ14" s="19"/>
      <c r="AR14" s="19"/>
      <c r="AW14" s="10">
        <v>13</v>
      </c>
      <c r="AX14" s="11">
        <v>93.708776023123889</v>
      </c>
      <c r="AZ14" s="11">
        <v>93.708776023123889</v>
      </c>
      <c r="BA14" s="13">
        <v>65.369977613283169</v>
      </c>
      <c r="BC14" s="19" t="s">
        <v>39</v>
      </c>
      <c r="BD14" s="19">
        <v>1.9765750343522277</v>
      </c>
      <c r="BE14" s="19"/>
      <c r="BI14" s="11">
        <v>87.491290301369844</v>
      </c>
      <c r="BJ14" s="11">
        <v>100.98742988674213</v>
      </c>
      <c r="BK14" s="11">
        <v>93.708776023123889</v>
      </c>
      <c r="BL14" s="12">
        <v>0</v>
      </c>
      <c r="BM14" s="16"/>
      <c r="BN14" s="19" t="s">
        <v>40</v>
      </c>
      <c r="BO14" s="19">
        <v>143</v>
      </c>
      <c r="BP14" s="19">
        <v>91312.4117717474</v>
      </c>
      <c r="BQ14" s="19"/>
      <c r="BR14" s="19"/>
      <c r="BS14" s="19"/>
      <c r="BT14"/>
      <c r="BU14"/>
      <c r="BV14"/>
      <c r="BX14" s="19" t="s">
        <v>40</v>
      </c>
      <c r="BY14" s="19">
        <v>143</v>
      </c>
      <c r="BZ14" s="19">
        <v>91312.4117717474</v>
      </c>
      <c r="CA14" s="19"/>
      <c r="CB14" s="19"/>
      <c r="CC14" s="19"/>
      <c r="CD14"/>
      <c r="CE14"/>
    </row>
    <row r="15" spans="1:84" ht="13" thickBot="1">
      <c r="C15" s="10">
        <v>14</v>
      </c>
      <c r="D15" s="11">
        <v>100.98742988674213</v>
      </c>
      <c r="E15" s="11">
        <f t="shared" si="0"/>
        <v>246.00114092209913</v>
      </c>
      <c r="F15" s="11"/>
      <c r="G15" s="11"/>
      <c r="H15" s="8"/>
      <c r="I15" s="8"/>
      <c r="J15" s="8"/>
      <c r="K15" s="8"/>
      <c r="L15" s="10"/>
      <c r="Q15" s="16"/>
      <c r="R15" s="16"/>
      <c r="S15" s="16"/>
      <c r="U15" s="11">
        <v>87.491290301369844</v>
      </c>
      <c r="V15" s="11">
        <v>100.98742988674213</v>
      </c>
      <c r="W15" s="12">
        <v>0</v>
      </c>
      <c r="X15" s="8"/>
      <c r="Y15"/>
      <c r="Z15"/>
      <c r="AA15"/>
      <c r="AB15"/>
      <c r="AC15"/>
      <c r="AD15"/>
      <c r="AE15"/>
      <c r="AF15"/>
      <c r="AG15"/>
      <c r="AI15" s="11">
        <v>87.491290301369844</v>
      </c>
      <c r="AJ15" s="11">
        <v>100.98742988674213</v>
      </c>
      <c r="AK15" s="12">
        <v>0</v>
      </c>
      <c r="AW15" s="10">
        <v>14</v>
      </c>
      <c r="AX15" s="11">
        <v>100.98742988674213</v>
      </c>
      <c r="AZ15" s="11">
        <v>100.98742988674213</v>
      </c>
      <c r="BA15" s="13">
        <v>85.018722168634227</v>
      </c>
      <c r="BI15" s="11">
        <v>47.734089331286206</v>
      </c>
      <c r="BJ15" s="11">
        <v>87.491290301369844</v>
      </c>
      <c r="BK15" s="11">
        <v>100.98742988674213</v>
      </c>
      <c r="BL15" s="12">
        <v>0</v>
      </c>
      <c r="BN15"/>
      <c r="BO15"/>
      <c r="BP15"/>
      <c r="BQ15"/>
      <c r="BR15"/>
      <c r="BS15"/>
      <c r="BT15"/>
      <c r="BU15"/>
      <c r="BV15"/>
      <c r="BX15"/>
      <c r="BY15"/>
      <c r="BZ15"/>
      <c r="CA15"/>
      <c r="CB15"/>
      <c r="CC15"/>
      <c r="CD15"/>
      <c r="CE15"/>
    </row>
    <row r="16" spans="1:84" ht="13">
      <c r="C16" s="10">
        <v>15</v>
      </c>
      <c r="D16" s="11">
        <v>87.491290301369844</v>
      </c>
      <c r="E16" s="11">
        <f t="shared" si="0"/>
        <v>250.40467043835241</v>
      </c>
      <c r="F16" s="11"/>
      <c r="G16" s="11"/>
      <c r="H16" s="150" t="s">
        <v>41</v>
      </c>
      <c r="I16">
        <f>TINV(0.1,I6+J6-2)</f>
        <v>1.6554302514176737</v>
      </c>
      <c r="J16" s="8"/>
      <c r="K16" s="8"/>
      <c r="L16" s="10"/>
      <c r="U16" s="11">
        <v>47.734089331286206</v>
      </c>
      <c r="V16" s="11">
        <v>87.491290301369844</v>
      </c>
      <c r="W16" s="12">
        <v>0</v>
      </c>
      <c r="X16" s="8"/>
      <c r="Y16" s="14"/>
      <c r="Z16" s="14" t="s">
        <v>42</v>
      </c>
      <c r="AA16" s="14" t="s">
        <v>25</v>
      </c>
      <c r="AB16" s="14" t="s">
        <v>28</v>
      </c>
      <c r="AC16" s="14" t="s">
        <v>43</v>
      </c>
      <c r="AD16" s="14" t="s">
        <v>44</v>
      </c>
      <c r="AE16" s="14" t="s">
        <v>45</v>
      </c>
      <c r="AF16" s="14" t="s">
        <v>46</v>
      </c>
      <c r="AG16" s="14" t="s">
        <v>47</v>
      </c>
      <c r="AI16" s="11">
        <v>47.734089331286206</v>
      </c>
      <c r="AJ16" s="11">
        <v>87.491290301369844</v>
      </c>
      <c r="AK16" s="12">
        <v>0</v>
      </c>
      <c r="AM16" s="14"/>
      <c r="AN16" s="14" t="s">
        <v>42</v>
      </c>
      <c r="AO16" s="14" t="s">
        <v>25</v>
      </c>
      <c r="AP16" s="14" t="s">
        <v>28</v>
      </c>
      <c r="AQ16" s="14" t="s">
        <v>43</v>
      </c>
      <c r="AR16" s="14" t="s">
        <v>44</v>
      </c>
      <c r="AS16" s="14" t="s">
        <v>45</v>
      </c>
      <c r="AT16" s="14" t="s">
        <v>48</v>
      </c>
      <c r="AU16" s="14" t="s">
        <v>49</v>
      </c>
      <c r="AW16" s="10">
        <v>15</v>
      </c>
      <c r="AX16" s="11">
        <v>87.491290301369844</v>
      </c>
      <c r="AZ16" s="11">
        <v>87.491290301369844</v>
      </c>
      <c r="BA16" s="13">
        <v>82.167698940946337</v>
      </c>
      <c r="BI16" s="11">
        <v>73.51873334785769</v>
      </c>
      <c r="BJ16" s="11">
        <v>47.734089331286206</v>
      </c>
      <c r="BK16" s="11">
        <v>87.491290301369844</v>
      </c>
      <c r="BL16" s="12">
        <v>0</v>
      </c>
      <c r="BM16" s="17"/>
      <c r="BN16" s="14"/>
      <c r="BO16" s="14" t="s">
        <v>42</v>
      </c>
      <c r="BP16" s="14" t="s">
        <v>25</v>
      </c>
      <c r="BQ16" s="14" t="s">
        <v>28</v>
      </c>
      <c r="BR16" s="14" t="s">
        <v>43</v>
      </c>
      <c r="BS16" s="14" t="s">
        <v>44</v>
      </c>
      <c r="BT16" s="14" t="s">
        <v>45</v>
      </c>
      <c r="BU16" s="14" t="s">
        <v>46</v>
      </c>
      <c r="BV16" s="14" t="s">
        <v>47</v>
      </c>
      <c r="BX16" s="14"/>
      <c r="BY16" s="14" t="s">
        <v>42</v>
      </c>
      <c r="BZ16" s="14" t="s">
        <v>25</v>
      </c>
      <c r="CA16" s="14" t="s">
        <v>28</v>
      </c>
      <c r="CB16" s="14" t="s">
        <v>43</v>
      </c>
      <c r="CC16" s="14" t="s">
        <v>44</v>
      </c>
      <c r="CD16" s="14" t="s">
        <v>45</v>
      </c>
      <c r="CE16" s="14" t="s">
        <v>46</v>
      </c>
      <c r="CF16" s="14" t="s">
        <v>47</v>
      </c>
    </row>
    <row r="17" spans="3:84" ht="13">
      <c r="C17" s="10">
        <v>16</v>
      </c>
      <c r="D17" s="11">
        <v>47.734089331286206</v>
      </c>
      <c r="E17" s="11">
        <f t="shared" si="0"/>
        <v>215.05099898452204</v>
      </c>
      <c r="F17" s="11"/>
      <c r="G17" s="11"/>
      <c r="H17" s="150" t="s">
        <v>259</v>
      </c>
      <c r="I17">
        <f>I16*SQRT(I7)*SQRT(1/I6+1/J6)</f>
        <v>6.459066898843318</v>
      </c>
      <c r="J17" s="8"/>
      <c r="K17" s="8"/>
      <c r="L17" s="10"/>
      <c r="U17" s="11">
        <v>73.51873334785769</v>
      </c>
      <c r="V17" s="11">
        <v>47.734089331286206</v>
      </c>
      <c r="W17" s="12">
        <v>0</v>
      </c>
      <c r="X17" s="8"/>
      <c r="Y17" s="16" t="s">
        <v>50</v>
      </c>
      <c r="Z17" s="16">
        <v>95.826833621781105</v>
      </c>
      <c r="AA17" s="16">
        <v>8.6783394667495166</v>
      </c>
      <c r="AB17" s="16">
        <v>11.042070201210183</v>
      </c>
      <c r="AC17" s="16">
        <v>6.9429681432372285E-21</v>
      </c>
      <c r="AD17" s="16">
        <v>78.672427977489406</v>
      </c>
      <c r="AE17" s="16">
        <v>112.98123926607281</v>
      </c>
      <c r="AF17" s="16">
        <v>81.459155796750522</v>
      </c>
      <c r="AG17" s="16">
        <v>110.19451144681169</v>
      </c>
      <c r="AI17" s="11">
        <v>73.51873334785769</v>
      </c>
      <c r="AJ17" s="11">
        <v>47.734089331286206</v>
      </c>
      <c r="AK17" s="12">
        <v>0</v>
      </c>
      <c r="AM17" s="16" t="s">
        <v>50</v>
      </c>
      <c r="AN17" s="16">
        <v>85.520699819498319</v>
      </c>
      <c r="AO17" s="16">
        <v>10.25446194923499</v>
      </c>
      <c r="AP17" s="16">
        <v>8.3398524703559307</v>
      </c>
      <c r="AQ17" s="16">
        <v>5.8656541620718823E-14</v>
      </c>
      <c r="AR17" s="16">
        <v>65.249567021188781</v>
      </c>
      <c r="AS17" s="16">
        <v>105.79183261780786</v>
      </c>
      <c r="AT17" s="16">
        <v>65.249567021188781</v>
      </c>
      <c r="AU17" s="16">
        <v>105.79183261780786</v>
      </c>
      <c r="AW17" s="10">
        <v>16</v>
      </c>
      <c r="AX17" s="11">
        <v>47.734089331286206</v>
      </c>
      <c r="AZ17" s="11">
        <v>47.734089331286206</v>
      </c>
      <c r="BA17" s="13">
        <v>77.304235400678536</v>
      </c>
      <c r="BC17" t="s">
        <v>51</v>
      </c>
      <c r="BE17">
        <f>BF4-TINV(0.2,BD9-1)*SQRT(BD7)*SQRT(1/BD6+1/BE6)</f>
        <v>31.324311060009219</v>
      </c>
      <c r="BI17" s="11">
        <v>130.93617363066943</v>
      </c>
      <c r="BJ17" s="11">
        <v>73.51873334785769</v>
      </c>
      <c r="BK17" s="11">
        <v>47.734089331286206</v>
      </c>
      <c r="BL17" s="12">
        <v>0</v>
      </c>
      <c r="BM17" s="16"/>
      <c r="BN17" s="16" t="s">
        <v>50</v>
      </c>
      <c r="BO17" s="16">
        <v>69.378182927276143</v>
      </c>
      <c r="BP17" s="16">
        <v>9.8680670318189296</v>
      </c>
      <c r="BQ17" s="16">
        <v>7.0305747522357498</v>
      </c>
      <c r="BR17" s="16">
        <v>8.3037107326822028E-11</v>
      </c>
      <c r="BS17" s="16">
        <v>49.868484595102984</v>
      </c>
      <c r="BT17" s="16">
        <v>88.887881259449301</v>
      </c>
      <c r="BU17" s="16">
        <v>53.038533807926846</v>
      </c>
      <c r="BV17" s="16">
        <v>85.717832046625432</v>
      </c>
      <c r="BX17" s="16" t="s">
        <v>50</v>
      </c>
      <c r="BY17" s="16">
        <v>23.460715470372946</v>
      </c>
      <c r="BZ17" s="16">
        <v>6.3043887598082362</v>
      </c>
      <c r="CA17" s="16">
        <v>3.7213307053555758</v>
      </c>
      <c r="CB17" s="16">
        <v>2.8547968036467865E-4</v>
      </c>
      <c r="CC17" s="16">
        <v>10.997371007363386</v>
      </c>
      <c r="CD17" s="16">
        <v>35.924059933382509</v>
      </c>
      <c r="CE17" s="16">
        <v>13.02233544599425</v>
      </c>
      <c r="CF17" s="16">
        <v>33.899095494751641</v>
      </c>
    </row>
    <row r="18" spans="3:84" ht="13">
      <c r="C18" s="10">
        <v>17</v>
      </c>
      <c r="D18" s="11">
        <v>73.51873334785769</v>
      </c>
      <c r="E18" s="11">
        <f t="shared" si="0"/>
        <v>205.48197154726313</v>
      </c>
      <c r="F18" s="11"/>
      <c r="G18" s="11"/>
      <c r="H18" s="150" t="s">
        <v>260</v>
      </c>
      <c r="I18" s="20">
        <f>K4-I17</f>
        <v>27.05021779897902</v>
      </c>
      <c r="J18" s="8"/>
      <c r="K18" s="8"/>
      <c r="L18" s="10"/>
      <c r="U18" s="11">
        <v>130.93617363066943</v>
      </c>
      <c r="V18" s="11">
        <v>73.51873334785769</v>
      </c>
      <c r="W18" s="12">
        <v>0</v>
      </c>
      <c r="X18" s="8"/>
      <c r="Y18" s="16" t="s">
        <v>5</v>
      </c>
      <c r="Z18" s="16">
        <v>7.3719912473392227E-2</v>
      </c>
      <c r="AA18" s="16">
        <v>7.971258502730838E-2</v>
      </c>
      <c r="AB18" s="16">
        <v>0.92482150024537346</v>
      </c>
      <c r="AC18" s="16">
        <v>0.35661677661388336</v>
      </c>
      <c r="AD18" s="16">
        <v>-8.3847329941211149E-2</v>
      </c>
      <c r="AE18" s="16">
        <v>0.23128715488799562</v>
      </c>
      <c r="AF18" s="16">
        <v>-5.8250580805973742E-2</v>
      </c>
      <c r="AG18" s="16">
        <v>0.20569040575275821</v>
      </c>
      <c r="AI18" s="11">
        <v>130.93617363066943</v>
      </c>
      <c r="AJ18" s="11">
        <v>73.51873334785769</v>
      </c>
      <c r="AK18" s="12">
        <v>0</v>
      </c>
      <c r="AM18" s="16" t="s">
        <v>5</v>
      </c>
      <c r="AN18" s="16">
        <v>0.1750110900991316</v>
      </c>
      <c r="AO18" s="16">
        <v>9.6186333437047619E-2</v>
      </c>
      <c r="AP18" s="16">
        <v>1.8195005864702545</v>
      </c>
      <c r="AQ18" s="16">
        <v>7.0941523556775979E-2</v>
      </c>
      <c r="AR18" s="16">
        <v>-1.5131108305567187E-2</v>
      </c>
      <c r="AS18" s="16">
        <v>0.36515328850383039</v>
      </c>
      <c r="AT18" s="16">
        <v>-1.5131108305567187E-2</v>
      </c>
      <c r="AU18" s="16">
        <v>0.36515328850383039</v>
      </c>
      <c r="AW18" s="10">
        <v>17</v>
      </c>
      <c r="AX18" s="11">
        <v>73.51873334785769</v>
      </c>
      <c r="AZ18" s="11">
        <v>73.51873334785769</v>
      </c>
      <c r="BA18" s="13">
        <v>84.41905080560845</v>
      </c>
      <c r="BI18" s="11">
        <v>86.297609244736719</v>
      </c>
      <c r="BJ18" s="11">
        <v>130.93617363066943</v>
      </c>
      <c r="BK18" s="11">
        <v>73.51873334785769</v>
      </c>
      <c r="BL18" s="12">
        <v>0</v>
      </c>
      <c r="BM18" s="16"/>
      <c r="BN18" s="16" t="s">
        <v>207</v>
      </c>
      <c r="BO18" s="16">
        <v>0.15458833663084334</v>
      </c>
      <c r="BP18" s="16">
        <v>7.8236726930760739E-2</v>
      </c>
      <c r="BQ18" s="16">
        <v>1.9759049578806325</v>
      </c>
      <c r="BR18" s="16">
        <v>5.0131445836401119E-2</v>
      </c>
      <c r="BS18" s="16">
        <v>-8.9872991573564098E-5</v>
      </c>
      <c r="BT18" s="16">
        <v>0.30926654625326022</v>
      </c>
      <c r="BU18" s="16">
        <v>2.5043141794510476E-2</v>
      </c>
      <c r="BV18" s="16">
        <v>0.28413353146717624</v>
      </c>
      <c r="BX18" s="16" t="s">
        <v>207</v>
      </c>
      <c r="BY18" s="16">
        <v>0.34521397723577812</v>
      </c>
      <c r="BZ18" s="16">
        <v>7.8230122859870188E-2</v>
      </c>
      <c r="CA18" s="16">
        <v>4.4128011642541214</v>
      </c>
      <c r="CB18" s="16">
        <v>2.0134314032646201E-5</v>
      </c>
      <c r="CC18" s="16">
        <v>0.19055838638738348</v>
      </c>
      <c r="CD18" s="16">
        <v>0.49986956808417277</v>
      </c>
      <c r="CE18" s="16">
        <v>0.21568583693911295</v>
      </c>
      <c r="CF18" s="16">
        <v>0.47474211753244333</v>
      </c>
    </row>
    <row r="19" spans="3:84" ht="13" thickBot="1">
      <c r="C19" s="10">
        <v>18</v>
      </c>
      <c r="D19" s="11">
        <v>130.93617363066943</v>
      </c>
      <c r="E19" s="11">
        <f t="shared" si="0"/>
        <v>253.33038439281597</v>
      </c>
      <c r="F19" s="11"/>
      <c r="G19" s="11"/>
      <c r="H19" s="8"/>
      <c r="I19" s="8"/>
      <c r="J19" s="8"/>
      <c r="K19" s="8"/>
      <c r="L19" s="10"/>
      <c r="U19" s="11">
        <v>86.297609244736719</v>
      </c>
      <c r="V19" s="11">
        <v>130.93617363066943</v>
      </c>
      <c r="W19" s="12">
        <v>0</v>
      </c>
      <c r="X19" s="8"/>
      <c r="Y19" s="19" t="s">
        <v>6</v>
      </c>
      <c r="Z19" s="19">
        <v>-30.989425976025711</v>
      </c>
      <c r="AA19" s="19">
        <v>4.6206431952644706</v>
      </c>
      <c r="AB19" s="19">
        <v>-6.7067342502848195</v>
      </c>
      <c r="AC19" s="19">
        <v>4.2904143435289447E-10</v>
      </c>
      <c r="AD19" s="19">
        <v>-40.123015185436003</v>
      </c>
      <c r="AE19" s="19">
        <v>-21.855836766615418</v>
      </c>
      <c r="AF19" s="19">
        <v>-38.639266481613291</v>
      </c>
      <c r="AG19" s="19">
        <v>-23.339585470438127</v>
      </c>
      <c r="AI19" s="11">
        <v>86.297609244736719</v>
      </c>
      <c r="AJ19" s="11">
        <v>130.93617363066943</v>
      </c>
      <c r="AK19" s="12">
        <v>0</v>
      </c>
      <c r="AM19" s="19" t="s">
        <v>6</v>
      </c>
      <c r="AN19" s="19">
        <v>-27.330599034651225</v>
      </c>
      <c r="AO19" s="19">
        <v>4.9914181364447678</v>
      </c>
      <c r="AP19" s="19">
        <v>-5.4755178363233581</v>
      </c>
      <c r="AQ19" s="19">
        <v>1.9247485552816637E-7</v>
      </c>
      <c r="AR19" s="19">
        <v>-37.1976891264245</v>
      </c>
      <c r="AS19" s="19">
        <v>-17.463508942877951</v>
      </c>
      <c r="AT19" s="19">
        <v>-37.1976891264245</v>
      </c>
      <c r="AU19" s="19">
        <v>-17.463508942877951</v>
      </c>
      <c r="AW19" s="10">
        <v>18</v>
      </c>
      <c r="AX19" s="11">
        <v>130.93617363066943</v>
      </c>
      <c r="AZ19" s="11">
        <v>130.93617363066943</v>
      </c>
      <c r="BA19" s="13">
        <v>58.845941023502128</v>
      </c>
      <c r="BC19" t="s">
        <v>52</v>
      </c>
      <c r="BI19" s="11">
        <v>81.594493591379234</v>
      </c>
      <c r="BJ19" s="11">
        <v>86.297609244736719</v>
      </c>
      <c r="BK19" s="11">
        <v>130.93617363066943</v>
      </c>
      <c r="BL19" s="12">
        <v>0</v>
      </c>
      <c r="BM19" s="16"/>
      <c r="BN19" s="16" t="s">
        <v>208</v>
      </c>
      <c r="BO19" s="16">
        <v>0.18170554927166049</v>
      </c>
      <c r="BP19" s="16">
        <v>7.7501158053106797E-2</v>
      </c>
      <c r="BQ19" s="16">
        <v>2.3445526987757885</v>
      </c>
      <c r="BR19" s="16">
        <v>2.0455505333542536E-2</v>
      </c>
      <c r="BS19" s="16">
        <v>2.8481598812592462E-2</v>
      </c>
      <c r="BT19" s="16">
        <v>0.3349294997307285</v>
      </c>
      <c r="BU19" s="16">
        <v>5.3378317114870094E-2</v>
      </c>
      <c r="BV19" s="16">
        <v>0.31003278142845092</v>
      </c>
      <c r="BX19" s="19" t="s">
        <v>208</v>
      </c>
      <c r="BY19" s="19">
        <v>0.3673722152307754</v>
      </c>
      <c r="BZ19" s="19">
        <v>7.7782176602915351E-2</v>
      </c>
      <c r="CA19" s="19">
        <v>4.7230899323664071</v>
      </c>
      <c r="CB19" s="19">
        <v>5.5511693599105492E-6</v>
      </c>
      <c r="CC19" s="19">
        <v>0.21360218342926823</v>
      </c>
      <c r="CD19" s="19">
        <v>0.52114224703228262</v>
      </c>
      <c r="CE19" s="19">
        <v>0.23858575401494389</v>
      </c>
      <c r="CF19" s="19">
        <v>0.49615867644660694</v>
      </c>
    </row>
    <row r="20" spans="3:84" ht="13" thickBot="1">
      <c r="C20" s="10">
        <v>19</v>
      </c>
      <c r="D20" s="11">
        <v>86.297609244736719</v>
      </c>
      <c r="E20" s="11">
        <f t="shared" si="0"/>
        <v>256.54023285243608</v>
      </c>
      <c r="F20" s="11"/>
      <c r="G20" s="11"/>
      <c r="H20" s="8"/>
      <c r="I20" s="8"/>
      <c r="J20" s="8"/>
      <c r="K20" s="8"/>
      <c r="L20" s="10"/>
      <c r="U20" s="11">
        <v>81.594493591379234</v>
      </c>
      <c r="V20" s="11">
        <v>86.297609244736719</v>
      </c>
      <c r="W20" s="12">
        <v>0</v>
      </c>
      <c r="X20" s="8"/>
      <c r="Y20"/>
      <c r="Z20"/>
      <c r="AA20"/>
      <c r="AB20"/>
      <c r="AC20"/>
      <c r="AD20"/>
      <c r="AE20"/>
      <c r="AF20"/>
      <c r="AG20"/>
      <c r="AI20" s="11">
        <v>81.594493591379234</v>
      </c>
      <c r="AJ20" s="11">
        <v>86.297609244736719</v>
      </c>
      <c r="AK20" s="12">
        <v>0</v>
      </c>
      <c r="AW20" s="10">
        <v>19</v>
      </c>
      <c r="AX20" s="11">
        <v>86.297609244736719</v>
      </c>
      <c r="AZ20" s="11">
        <v>86.297609244736719</v>
      </c>
      <c r="BA20" s="13">
        <v>70.285953481698812</v>
      </c>
      <c r="BI20" s="11">
        <v>95.685271562748312</v>
      </c>
      <c r="BJ20" s="11">
        <v>81.594493591379234</v>
      </c>
      <c r="BK20" s="11">
        <v>86.297609244736719</v>
      </c>
      <c r="BL20" s="12">
        <v>0</v>
      </c>
      <c r="BM20" s="16"/>
      <c r="BN20" s="19" t="s">
        <v>6</v>
      </c>
      <c r="BO20" s="19">
        <v>-24.527775474273668</v>
      </c>
      <c r="BP20" s="19">
        <v>4.3029714890985264</v>
      </c>
      <c r="BQ20" s="19">
        <v>-5.7001947459829072</v>
      </c>
      <c r="BR20" s="19">
        <v>6.8136263648448399E-8</v>
      </c>
      <c r="BS20" s="19">
        <v>-33.034981132034602</v>
      </c>
      <c r="BT20" s="19">
        <v>-16.020569816512729</v>
      </c>
      <c r="BU20" s="19">
        <v>-31.652680896554141</v>
      </c>
      <c r="BV20" s="19">
        <v>-17.402870051993194</v>
      </c>
      <c r="BX20"/>
      <c r="BY20"/>
      <c r="BZ20"/>
      <c r="CA20"/>
      <c r="CB20"/>
      <c r="CC20"/>
      <c r="CD20"/>
      <c r="CE20"/>
    </row>
    <row r="21" spans="3:84" ht="13">
      <c r="C21" s="10">
        <v>20</v>
      </c>
      <c r="D21" s="11">
        <v>81.594493591379234</v>
      </c>
      <c r="E21" s="11">
        <f t="shared" si="0"/>
        <v>255.04696565869875</v>
      </c>
      <c r="F21" s="11"/>
      <c r="G21" s="11"/>
      <c r="H21" s="21"/>
      <c r="I21" s="8"/>
      <c r="J21" s="8"/>
      <c r="K21" s="8"/>
      <c r="L21" s="10"/>
      <c r="U21" s="11">
        <v>95.685271562748312</v>
      </c>
      <c r="V21" s="11">
        <v>81.594493591379234</v>
      </c>
      <c r="W21" s="12">
        <v>0</v>
      </c>
      <c r="X21" s="8"/>
      <c r="Y21"/>
      <c r="Z21"/>
      <c r="AA21"/>
      <c r="AB21"/>
      <c r="AC21"/>
      <c r="AD21"/>
      <c r="AE21"/>
      <c r="AF21"/>
      <c r="AG21"/>
      <c r="AI21" s="11">
        <v>95.685271562748312</v>
      </c>
      <c r="AJ21" s="11">
        <v>81.594493591379234</v>
      </c>
      <c r="AK21" s="12">
        <v>0</v>
      </c>
      <c r="AW21" s="10">
        <v>20</v>
      </c>
      <c r="AX21" s="11">
        <v>81.594493591379234</v>
      </c>
      <c r="AZ21" s="11">
        <v>81.594493591379234</v>
      </c>
      <c r="BA21" s="13">
        <v>77.051107572982517</v>
      </c>
      <c r="BC21" s="14"/>
      <c r="BD21" s="14" t="s">
        <v>9</v>
      </c>
      <c r="BE21" s="14" t="s">
        <v>10</v>
      </c>
      <c r="BI21" s="11">
        <v>94.188263617532272</v>
      </c>
      <c r="BJ21" s="11">
        <v>95.685271562748312</v>
      </c>
      <c r="BK21" s="11">
        <v>81.594493591379234</v>
      </c>
      <c r="BL21" s="12">
        <v>0</v>
      </c>
      <c r="BN21"/>
      <c r="BO21"/>
      <c r="BP21"/>
      <c r="BQ21"/>
      <c r="BR21"/>
      <c r="BS21"/>
      <c r="BT21"/>
      <c r="BU21"/>
      <c r="BV21"/>
      <c r="BX21"/>
      <c r="BY21"/>
      <c r="BZ21"/>
      <c r="CA21"/>
      <c r="CB21"/>
      <c r="CC21"/>
      <c r="CD21"/>
      <c r="CE21"/>
    </row>
    <row r="22" spans="3:84">
      <c r="C22" s="10">
        <v>21</v>
      </c>
      <c r="D22" s="11">
        <v>95.685271562748312</v>
      </c>
      <c r="E22" s="11">
        <f t="shared" si="0"/>
        <v>267.64447643633048</v>
      </c>
      <c r="F22" s="11"/>
      <c r="G22" s="11"/>
      <c r="H22" s="8"/>
      <c r="I22" s="8"/>
      <c r="J22" s="8"/>
      <c r="K22" s="8"/>
      <c r="L22" s="10"/>
      <c r="U22" s="11">
        <v>94.188263617532272</v>
      </c>
      <c r="V22" s="11">
        <v>95.685271562748312</v>
      </c>
      <c r="W22" s="12">
        <v>0</v>
      </c>
      <c r="X22" s="8"/>
      <c r="Y22"/>
      <c r="Z22"/>
      <c r="AA22"/>
      <c r="AB22"/>
      <c r="AC22"/>
      <c r="AD22"/>
      <c r="AE22"/>
      <c r="AF22"/>
      <c r="AG22"/>
      <c r="AI22" s="11">
        <v>94.188263617532272</v>
      </c>
      <c r="AJ22" s="11">
        <v>95.685271562748312</v>
      </c>
      <c r="AK22" s="12">
        <v>0</v>
      </c>
      <c r="AW22" s="10">
        <v>21</v>
      </c>
      <c r="AX22" s="11">
        <v>95.685271562748312</v>
      </c>
      <c r="AZ22" s="11">
        <v>95.685271562748312</v>
      </c>
      <c r="BA22" s="13">
        <v>58.25092881059502</v>
      </c>
      <c r="BC22" s="16" t="s">
        <v>15</v>
      </c>
      <c r="BD22" s="16">
        <v>103.60364937562002</v>
      </c>
      <c r="BE22" s="16">
        <v>68.235539462063883</v>
      </c>
      <c r="BI22" s="11">
        <v>126.15753442692244</v>
      </c>
      <c r="BJ22" s="11">
        <v>94.188263617532272</v>
      </c>
      <c r="BK22" s="11">
        <v>95.685271562748312</v>
      </c>
      <c r="BL22" s="12">
        <v>0</v>
      </c>
      <c r="BN22"/>
      <c r="BO22"/>
      <c r="BP22"/>
      <c r="BQ22"/>
      <c r="BR22"/>
      <c r="BS22"/>
      <c r="BT22"/>
      <c r="BU22"/>
      <c r="BV22"/>
      <c r="BX22"/>
      <c r="BY22"/>
      <c r="BZ22"/>
      <c r="CA22"/>
      <c r="CB22"/>
      <c r="CC22"/>
      <c r="CD22"/>
      <c r="CE22"/>
    </row>
    <row r="23" spans="3:84">
      <c r="C23" s="10">
        <v>22</v>
      </c>
      <c r="D23" s="11">
        <v>94.188263617532272</v>
      </c>
      <c r="E23" s="11">
        <f t="shared" si="0"/>
        <v>278.74497926874614</v>
      </c>
      <c r="F23" s="11"/>
      <c r="G23" s="11"/>
      <c r="H23" s="8"/>
      <c r="I23" s="8"/>
      <c r="J23" s="8"/>
      <c r="K23" s="8"/>
      <c r="L23" s="10"/>
      <c r="U23" s="11">
        <v>126.15753442692244</v>
      </c>
      <c r="V23" s="11">
        <v>94.188263617532272</v>
      </c>
      <c r="W23" s="12">
        <v>0</v>
      </c>
      <c r="X23" s="8"/>
      <c r="AI23" s="11">
        <v>126.15753442692244</v>
      </c>
      <c r="AJ23" s="11">
        <v>94.188263617532272</v>
      </c>
      <c r="AK23" s="12">
        <v>0</v>
      </c>
      <c r="AM23" t="s">
        <v>53</v>
      </c>
      <c r="AW23" s="10">
        <v>22</v>
      </c>
      <c r="AX23" s="11">
        <v>94.188263617532272</v>
      </c>
      <c r="AZ23" s="11">
        <v>94.188263617532272</v>
      </c>
      <c r="BA23" s="13">
        <v>68.022689506749472</v>
      </c>
      <c r="BC23" s="16" t="s">
        <v>19</v>
      </c>
      <c r="BD23" s="16">
        <v>466.73071954564824</v>
      </c>
      <c r="BE23" s="16">
        <v>263.87814150701558</v>
      </c>
      <c r="BI23" s="11">
        <v>82.390751281599719</v>
      </c>
      <c r="BJ23" s="11">
        <v>126.15753442692244</v>
      </c>
      <c r="BK23" s="11">
        <v>94.188263617532272</v>
      </c>
      <c r="BL23" s="12">
        <v>0</v>
      </c>
      <c r="BN23"/>
      <c r="BO23"/>
      <c r="BP23"/>
      <c r="BQ23"/>
      <c r="BR23"/>
      <c r="BS23"/>
      <c r="BT23"/>
      <c r="BU23"/>
      <c r="BV23"/>
      <c r="BX23" t="s">
        <v>53</v>
      </c>
      <c r="BY23"/>
      <c r="BZ23"/>
      <c r="CA23"/>
      <c r="CB23"/>
      <c r="CC23"/>
      <c r="CD23"/>
      <c r="CE23"/>
    </row>
    <row r="24" spans="3:84" ht="13" thickBot="1">
      <c r="C24" s="10">
        <v>23</v>
      </c>
      <c r="D24" s="11">
        <v>126.15753442692244</v>
      </c>
      <c r="E24" s="11">
        <f t="shared" si="0"/>
        <v>321.81475291055199</v>
      </c>
      <c r="F24" s="11"/>
      <c r="G24" s="11"/>
      <c r="H24" s="8"/>
      <c r="I24" s="8"/>
      <c r="J24" s="8"/>
      <c r="K24" s="8"/>
      <c r="L24" s="10"/>
      <c r="U24" s="11">
        <v>82.390751281599719</v>
      </c>
      <c r="V24" s="11">
        <v>126.15753442692244</v>
      </c>
      <c r="W24" s="12">
        <v>0</v>
      </c>
      <c r="X24" s="8"/>
      <c r="AI24" s="11">
        <v>82.390751281599719</v>
      </c>
      <c r="AJ24" s="11">
        <v>126.15753442692244</v>
      </c>
      <c r="AK24" s="12">
        <v>0</v>
      </c>
      <c r="AW24" s="10">
        <v>23</v>
      </c>
      <c r="AX24" s="11">
        <v>126.15753442692244</v>
      </c>
      <c r="AZ24" s="11">
        <v>126.15753442692244</v>
      </c>
      <c r="BA24" s="13">
        <v>67.232458543182176</v>
      </c>
      <c r="BC24" s="16" t="s">
        <v>22</v>
      </c>
      <c r="BD24" s="16">
        <v>57</v>
      </c>
      <c r="BE24" s="16">
        <v>89</v>
      </c>
      <c r="BI24" s="11">
        <v>78.717295739396647</v>
      </c>
      <c r="BJ24" s="11">
        <v>82.390751281599719</v>
      </c>
      <c r="BK24" s="11">
        <v>126.15753442692244</v>
      </c>
      <c r="BL24" s="12">
        <v>0</v>
      </c>
      <c r="BN24" t="s">
        <v>53</v>
      </c>
      <c r="BO24"/>
      <c r="BP24"/>
      <c r="BQ24"/>
      <c r="BR24"/>
      <c r="BS24"/>
      <c r="BT24"/>
      <c r="BU24"/>
      <c r="BV24"/>
      <c r="BX24"/>
      <c r="BY24"/>
      <c r="BZ24"/>
      <c r="CA24"/>
      <c r="CB24"/>
      <c r="CC24"/>
      <c r="CD24"/>
      <c r="CE24"/>
    </row>
    <row r="25" spans="3:84" ht="13.5" thickBot="1">
      <c r="C25" s="10">
        <v>24</v>
      </c>
      <c r="D25" s="11">
        <v>82.390751281599719</v>
      </c>
      <c r="E25" s="11">
        <f t="shared" si="0"/>
        <v>321.11774340703511</v>
      </c>
      <c r="F25" s="11"/>
      <c r="G25" s="11"/>
      <c r="H25" s="8"/>
      <c r="I25" s="8"/>
      <c r="J25" s="8"/>
      <c r="K25" s="8"/>
      <c r="L25" s="10"/>
      <c r="U25" s="11">
        <v>78.717295739396647</v>
      </c>
      <c r="V25" s="11">
        <v>82.390751281599719</v>
      </c>
      <c r="W25" s="12">
        <v>0</v>
      </c>
      <c r="X25" s="8"/>
      <c r="AI25" s="11">
        <v>78.717295739396647</v>
      </c>
      <c r="AJ25" s="11">
        <v>82.390751281599719</v>
      </c>
      <c r="AK25" s="12">
        <v>0</v>
      </c>
      <c r="AM25" s="14" t="s">
        <v>54</v>
      </c>
      <c r="AN25" s="14" t="s">
        <v>55</v>
      </c>
      <c r="AO25" s="14" t="s">
        <v>56</v>
      </c>
      <c r="AP25" s="14" t="s">
        <v>57</v>
      </c>
      <c r="AW25" s="10">
        <v>24</v>
      </c>
      <c r="AX25" s="11">
        <v>82.390751281599719</v>
      </c>
      <c r="AZ25" s="11">
        <v>82.390751281599719</v>
      </c>
      <c r="BA25" s="13">
        <v>72.012309510321529</v>
      </c>
      <c r="BC25" s="16" t="s">
        <v>26</v>
      </c>
      <c r="BD25" s="16">
        <v>0</v>
      </c>
      <c r="BE25" s="16"/>
      <c r="BI25" s="11">
        <v>81.981378797046759</v>
      </c>
      <c r="BJ25" s="11">
        <v>78.717295739396647</v>
      </c>
      <c r="BK25" s="11">
        <v>82.390751281599719</v>
      </c>
      <c r="BL25" s="12">
        <v>0</v>
      </c>
      <c r="BN25"/>
      <c r="BO25"/>
      <c r="BP25"/>
      <c r="BQ25"/>
      <c r="BR25"/>
      <c r="BS25"/>
      <c r="BT25"/>
      <c r="BU25"/>
      <c r="BV25"/>
      <c r="BX25" s="14" t="s">
        <v>54</v>
      </c>
      <c r="BY25" s="14" t="s">
        <v>209</v>
      </c>
      <c r="BZ25" s="14" t="s">
        <v>56</v>
      </c>
      <c r="CA25" s="14" t="s">
        <v>57</v>
      </c>
      <c r="CB25"/>
      <c r="CC25"/>
      <c r="CD25"/>
      <c r="CE25"/>
    </row>
    <row r="26" spans="3:84" ht="13">
      <c r="C26" s="10">
        <v>25</v>
      </c>
      <c r="D26" s="11">
        <v>78.717295739396647</v>
      </c>
      <c r="E26" s="11">
        <f t="shared" si="0"/>
        <v>316.74727836131518</v>
      </c>
      <c r="F26" s="11"/>
      <c r="G26" s="11"/>
      <c r="H26" s="8"/>
      <c r="I26" s="8"/>
      <c r="J26" s="8"/>
      <c r="K26" s="8"/>
      <c r="L26" s="10"/>
      <c r="U26" s="11">
        <v>81.981378797046759</v>
      </c>
      <c r="V26" s="11">
        <v>78.717295739396647</v>
      </c>
      <c r="W26" s="12">
        <v>0</v>
      </c>
      <c r="X26" s="8"/>
      <c r="AI26" s="11">
        <v>81.981378797046759</v>
      </c>
      <c r="AJ26" s="11">
        <v>78.717295739396647</v>
      </c>
      <c r="AK26" s="12">
        <v>0</v>
      </c>
      <c r="AM26" s="16">
        <v>1</v>
      </c>
      <c r="AN26" s="16">
        <v>106.35737940774015</v>
      </c>
      <c r="AO26" s="16">
        <v>-13.172339661154993</v>
      </c>
      <c r="AP26" s="16">
        <v>-0.57895507292833448</v>
      </c>
      <c r="AW26" s="10">
        <v>25</v>
      </c>
      <c r="AX26" s="11">
        <v>78.717295739396647</v>
      </c>
      <c r="AZ26" s="11">
        <v>78.717295739396647</v>
      </c>
      <c r="BA26" s="13">
        <v>49.965308596541242</v>
      </c>
      <c r="BC26" s="16" t="s">
        <v>27</v>
      </c>
      <c r="BD26" s="16">
        <v>96</v>
      </c>
      <c r="BE26" s="16"/>
      <c r="BI26" s="11">
        <v>94.956809196511358</v>
      </c>
      <c r="BJ26" s="11">
        <v>81.981378797046759</v>
      </c>
      <c r="BK26" s="11">
        <v>78.717295739396647</v>
      </c>
      <c r="BL26" s="12">
        <v>0</v>
      </c>
      <c r="BM26" s="17"/>
      <c r="BN26" s="14" t="s">
        <v>54</v>
      </c>
      <c r="BO26" s="14" t="s">
        <v>209</v>
      </c>
      <c r="BP26" s="14" t="s">
        <v>56</v>
      </c>
      <c r="BQ26" s="14" t="s">
        <v>57</v>
      </c>
      <c r="BR26"/>
      <c r="BS26"/>
      <c r="BT26"/>
      <c r="BU26"/>
      <c r="BV26"/>
      <c r="BX26" s="16">
        <v>1</v>
      </c>
      <c r="BY26" s="16">
        <v>99.368534049265378</v>
      </c>
      <c r="BZ26" s="16">
        <v>-4.6880277803121686</v>
      </c>
      <c r="CA26" s="16">
        <v>-0.23832916445639774</v>
      </c>
      <c r="CB26"/>
      <c r="CC26"/>
      <c r="CD26"/>
      <c r="CE26"/>
    </row>
    <row r="27" spans="3:84">
      <c r="C27" s="10">
        <v>26</v>
      </c>
      <c r="D27" s="11">
        <v>81.981378797046759</v>
      </c>
      <c r="E27" s="11">
        <f t="shared" si="0"/>
        <v>315.64089637324537</v>
      </c>
      <c r="F27" s="11"/>
      <c r="G27" s="11"/>
      <c r="H27" s="8"/>
      <c r="I27" s="8"/>
      <c r="J27" s="8"/>
      <c r="K27" s="8"/>
      <c r="L27" s="10"/>
      <c r="U27" s="11">
        <v>94.956809196511358</v>
      </c>
      <c r="V27" s="11">
        <v>81.981378797046759</v>
      </c>
      <c r="W27" s="12">
        <v>0</v>
      </c>
      <c r="X27" s="8"/>
      <c r="AI27" s="11">
        <v>94.956809196511358</v>
      </c>
      <c r="AJ27" s="11">
        <v>81.981378797046759</v>
      </c>
      <c r="AK27" s="12">
        <v>0</v>
      </c>
      <c r="AM27" s="16">
        <v>2</v>
      </c>
      <c r="AN27" s="16">
        <v>101.82911520647909</v>
      </c>
      <c r="AO27" s="16">
        <v>-7.1486089375258786</v>
      </c>
      <c r="AP27" s="16">
        <v>-0.31419804797218098</v>
      </c>
      <c r="AW27" s="10">
        <v>26</v>
      </c>
      <c r="AX27" s="11">
        <v>81.981378797046759</v>
      </c>
      <c r="AZ27" s="11">
        <v>81.981378797046759</v>
      </c>
      <c r="BA27" s="13">
        <v>62.068170564920884</v>
      </c>
      <c r="BC27" s="16" t="s">
        <v>28</v>
      </c>
      <c r="BD27" s="16">
        <v>10.590402664680351</v>
      </c>
      <c r="BE27" s="16"/>
      <c r="BI27" s="13">
        <v>85.394453552735058</v>
      </c>
      <c r="BJ27" s="11">
        <v>94.956809196511358</v>
      </c>
      <c r="BK27" s="11">
        <v>81.981378797046759</v>
      </c>
      <c r="BL27" s="12">
        <v>1</v>
      </c>
      <c r="BM27" s="16"/>
      <c r="BN27" s="16">
        <v>1</v>
      </c>
      <c r="BO27" s="16">
        <v>105.41721973211338</v>
      </c>
      <c r="BP27" s="16">
        <v>-10.736713463160172</v>
      </c>
      <c r="BQ27" s="16">
        <v>-0.60586953452800141</v>
      </c>
      <c r="BR27"/>
      <c r="BS27"/>
      <c r="BT27"/>
      <c r="BU27"/>
      <c r="BV27"/>
      <c r="BX27" s="16">
        <v>2</v>
      </c>
      <c r="BY27" s="16">
        <v>90.379344084246156</v>
      </c>
      <c r="BZ27" s="16">
        <v>-0.15605774356868096</v>
      </c>
      <c r="CA27" s="16">
        <v>-7.9336372083524381E-3</v>
      </c>
      <c r="CB27"/>
      <c r="CC27"/>
      <c r="CD27"/>
      <c r="CE27"/>
    </row>
    <row r="28" spans="3:84">
      <c r="C28" s="10">
        <v>27</v>
      </c>
      <c r="D28" s="11">
        <v>94.956809196511358</v>
      </c>
      <c r="E28" s="11">
        <f t="shared" si="0"/>
        <v>327.50994478464014</v>
      </c>
      <c r="F28" s="11"/>
      <c r="G28" s="11"/>
      <c r="H28" s="8"/>
      <c r="I28" s="8"/>
      <c r="J28" s="8"/>
      <c r="K28" s="8"/>
      <c r="L28" s="10"/>
      <c r="U28" s="13">
        <v>85.394453552735058</v>
      </c>
      <c r="V28" s="11">
        <v>94.956809196511358</v>
      </c>
      <c r="W28" s="12">
        <v>1</v>
      </c>
      <c r="X28" s="8"/>
      <c r="AI28" s="13">
        <v>85.394453552735058</v>
      </c>
      <c r="AJ28" s="11">
        <v>94.956809196511358</v>
      </c>
      <c r="AK28" s="12">
        <v>1</v>
      </c>
      <c r="AM28" s="16">
        <v>3</v>
      </c>
      <c r="AN28" s="16">
        <v>102.09083843276548</v>
      </c>
      <c r="AO28" s="16">
        <v>-11.867552092088005</v>
      </c>
      <c r="AP28" s="16">
        <v>-0.52160661383622164</v>
      </c>
      <c r="AW28" s="10">
        <v>27</v>
      </c>
      <c r="AX28" s="11">
        <v>94.956809196511358</v>
      </c>
      <c r="AZ28" s="11">
        <v>94.956809196511358</v>
      </c>
      <c r="BA28" s="13">
        <v>69.055720608968343</v>
      </c>
      <c r="BC28" s="16" t="s">
        <v>30</v>
      </c>
      <c r="BD28" s="16">
        <v>4.0317914212241573E-18</v>
      </c>
      <c r="BE28" s="16"/>
      <c r="BI28" s="13">
        <v>80.388530585626341</v>
      </c>
      <c r="BJ28" s="13">
        <v>85.394453552735058</v>
      </c>
      <c r="BK28" s="11">
        <v>94.956809196511358</v>
      </c>
      <c r="BL28" s="12">
        <v>1</v>
      </c>
      <c r="BM28" s="16"/>
      <c r="BN28" s="16">
        <v>2</v>
      </c>
      <c r="BO28" s="16">
        <v>100.94692373381453</v>
      </c>
      <c r="BP28" s="16">
        <v>-10.723637393137054</v>
      </c>
      <c r="BQ28" s="16">
        <v>-0.60513165580137374</v>
      </c>
      <c r="BR28"/>
      <c r="BS28"/>
      <c r="BT28"/>
      <c r="BU28"/>
      <c r="BV28"/>
      <c r="BX28" s="16">
        <v>3</v>
      </c>
      <c r="BY28" s="16">
        <v>89.390042314517331</v>
      </c>
      <c r="BZ28" s="16">
        <v>11.230993755164974</v>
      </c>
      <c r="CA28" s="16">
        <v>0.5709593635354383</v>
      </c>
      <c r="CB28"/>
      <c r="CC28"/>
      <c r="CD28"/>
      <c r="CE28"/>
    </row>
    <row r="29" spans="3:84">
      <c r="C29" s="10">
        <v>28</v>
      </c>
      <c r="D29" s="13">
        <v>85.394453552735058</v>
      </c>
      <c r="E29" s="11">
        <f t="shared" si="0"/>
        <v>329.81663755225861</v>
      </c>
      <c r="F29" s="11"/>
      <c r="G29" s="11"/>
      <c r="H29" s="8"/>
      <c r="I29" s="8"/>
      <c r="J29" s="8"/>
      <c r="K29" s="8"/>
      <c r="L29" s="10"/>
      <c r="U29" s="13">
        <v>80.388530585626341</v>
      </c>
      <c r="V29" s="13">
        <v>85.394453552735058</v>
      </c>
      <c r="W29" s="12">
        <v>1</v>
      </c>
      <c r="X29" s="8"/>
      <c r="AI29" s="13">
        <v>80.388530585626341</v>
      </c>
      <c r="AJ29" s="13">
        <v>85.394453552735058</v>
      </c>
      <c r="AK29" s="12">
        <v>1</v>
      </c>
      <c r="AM29" s="16">
        <v>4</v>
      </c>
      <c r="AN29" s="16">
        <v>101.31077551430637</v>
      </c>
      <c r="AO29" s="16">
        <v>-0.68973944462406678</v>
      </c>
      <c r="AP29" s="16">
        <v>-3.0315658473451568E-2</v>
      </c>
      <c r="AW29" s="10">
        <v>28</v>
      </c>
      <c r="AX29" s="13">
        <v>85.394453552735058</v>
      </c>
      <c r="AZ29" s="11">
        <v>124.67338112162518</v>
      </c>
      <c r="BA29" s="13">
        <v>66.728368485064436</v>
      </c>
      <c r="BC29" s="16" t="s">
        <v>35</v>
      </c>
      <c r="BD29" s="16">
        <v>1.6608814408140082</v>
      </c>
      <c r="BE29" s="16"/>
      <c r="BI29" s="13">
        <v>59.846003758384889</v>
      </c>
      <c r="BJ29" s="13">
        <v>80.388530585626341</v>
      </c>
      <c r="BK29" s="13">
        <v>85.394453552735058</v>
      </c>
      <c r="BL29" s="12">
        <v>1</v>
      </c>
      <c r="BM29" s="16"/>
      <c r="BN29" s="16">
        <v>3</v>
      </c>
      <c r="BO29" s="16">
        <v>100.5296240849688</v>
      </c>
      <c r="BP29" s="16">
        <v>9.1411984713502648E-2</v>
      </c>
      <c r="BQ29" s="16">
        <v>5.1583509999296702E-3</v>
      </c>
      <c r="BR29"/>
      <c r="BS29"/>
      <c r="BT29"/>
      <c r="BU29"/>
      <c r="BV29"/>
      <c r="BX29" s="16">
        <v>4</v>
      </c>
      <c r="BY29" s="16">
        <v>91.342032093947907</v>
      </c>
      <c r="BZ29" s="16">
        <v>-0.67204569499023137</v>
      </c>
      <c r="CA29" s="16">
        <v>-3.416534552891997E-2</v>
      </c>
      <c r="CB29"/>
      <c r="CC29"/>
      <c r="CD29"/>
      <c r="CE29"/>
    </row>
    <row r="30" spans="3:84">
      <c r="C30" s="10">
        <v>29</v>
      </c>
      <c r="D30" s="13">
        <v>80.388530585626341</v>
      </c>
      <c r="E30" s="11">
        <f t="shared" si="0"/>
        <v>327.11740735276834</v>
      </c>
      <c r="F30" s="11"/>
      <c r="G30" s="11"/>
      <c r="H30" s="8"/>
      <c r="I30" s="8"/>
      <c r="J30" s="8"/>
      <c r="K30" s="8"/>
      <c r="L30" s="10"/>
      <c r="U30" s="13">
        <v>59.846003758384889</v>
      </c>
      <c r="V30" s="13">
        <v>80.388530585626341</v>
      </c>
      <c r="W30" s="12">
        <v>1</v>
      </c>
      <c r="X30" s="8"/>
      <c r="AI30" s="13">
        <v>59.846003758384889</v>
      </c>
      <c r="AJ30" s="13">
        <v>80.388530585626341</v>
      </c>
      <c r="AK30" s="12">
        <v>1</v>
      </c>
      <c r="AM30" s="16">
        <v>5</v>
      </c>
      <c r="AN30" s="16">
        <v>103.13049702895746</v>
      </c>
      <c r="AO30" s="16">
        <v>-12.460510629999789</v>
      </c>
      <c r="AP30" s="16">
        <v>-0.5476685255687721</v>
      </c>
      <c r="AW30" s="10">
        <v>29</v>
      </c>
      <c r="AX30" s="13">
        <v>80.388530585626341</v>
      </c>
      <c r="AZ30" s="11">
        <v>113.60450169354188</v>
      </c>
      <c r="BA30" s="13">
        <v>91.987152737695197</v>
      </c>
      <c r="BC30" s="16" t="s">
        <v>37</v>
      </c>
      <c r="BD30" s="16">
        <v>8.0635828424483146E-18</v>
      </c>
      <c r="BE30" s="16"/>
      <c r="BI30" s="13">
        <v>111.83365682220303</v>
      </c>
      <c r="BJ30" s="13">
        <v>59.846003758384889</v>
      </c>
      <c r="BK30" s="13">
        <v>80.388530585626341</v>
      </c>
      <c r="BL30" s="12">
        <v>1</v>
      </c>
      <c r="BM30" s="16"/>
      <c r="BN30" s="16">
        <v>4</v>
      </c>
      <c r="BO30" s="16">
        <v>101.32709332498753</v>
      </c>
      <c r="BP30" s="16">
        <v>-10.657106926029854</v>
      </c>
      <c r="BQ30" s="16">
        <v>-0.60137736140984732</v>
      </c>
      <c r="BR30"/>
      <c r="BS30"/>
      <c r="BT30"/>
      <c r="BU30"/>
      <c r="BV30"/>
      <c r="BX30" s="16">
        <v>5</v>
      </c>
      <c r="BY30" s="16">
        <v>91.726635010805978</v>
      </c>
      <c r="BZ30" s="16">
        <v>12.194963887574971</v>
      </c>
      <c r="CA30" s="16">
        <v>0.61996551430592273</v>
      </c>
      <c r="CB30"/>
      <c r="CC30"/>
      <c r="CD30"/>
      <c r="CE30"/>
    </row>
    <row r="31" spans="3:84" ht="13" thickBot="1">
      <c r="C31" s="10">
        <v>30</v>
      </c>
      <c r="D31" s="13">
        <v>59.846003758384889</v>
      </c>
      <c r="E31" s="11">
        <f t="shared" si="0"/>
        <v>303.87565032603663</v>
      </c>
      <c r="F31" s="11"/>
      <c r="G31" s="11"/>
      <c r="H31" s="8"/>
      <c r="I31" s="8"/>
      <c r="J31" s="8"/>
      <c r="K31" s="8"/>
      <c r="L31" s="10"/>
      <c r="U31" s="13">
        <v>111.83365682220303</v>
      </c>
      <c r="V31" s="13">
        <v>59.846003758384889</v>
      </c>
      <c r="W31" s="12">
        <v>1</v>
      </c>
      <c r="X31" s="8"/>
      <c r="AI31" s="13">
        <v>111.83365682220303</v>
      </c>
      <c r="AJ31" s="13">
        <v>59.846003758384889</v>
      </c>
      <c r="AK31" s="12">
        <v>1</v>
      </c>
      <c r="AM31" s="16">
        <v>6</v>
      </c>
      <c r="AN31" s="16">
        <v>101.38895297845333</v>
      </c>
      <c r="AO31" s="16">
        <v>2.5326459199276172</v>
      </c>
      <c r="AP31" s="16">
        <v>0.1113156994878747</v>
      </c>
      <c r="AW31" s="10">
        <v>30</v>
      </c>
      <c r="AX31" s="13">
        <v>59.846003758384889</v>
      </c>
      <c r="AZ31" s="11">
        <v>133.50647093057336</v>
      </c>
      <c r="BA31" s="13">
        <v>76.581646181927127</v>
      </c>
      <c r="BC31" s="19" t="s">
        <v>39</v>
      </c>
      <c r="BD31" s="19">
        <v>1.9849842627774357</v>
      </c>
      <c r="BE31" s="19"/>
      <c r="BI31" s="13">
        <v>72.947982293493268</v>
      </c>
      <c r="BJ31" s="13">
        <v>111.83365682220303</v>
      </c>
      <c r="BK31" s="13">
        <v>59.846003758384889</v>
      </c>
      <c r="BL31" s="12">
        <v>1</v>
      </c>
      <c r="BM31" s="16"/>
      <c r="BN31" s="16">
        <v>5</v>
      </c>
      <c r="BO31" s="16">
        <v>101.67810593435738</v>
      </c>
      <c r="BP31" s="16">
        <v>2.2434929640235737</v>
      </c>
      <c r="BQ31" s="16">
        <v>0.12659963800782406</v>
      </c>
      <c r="BR31"/>
      <c r="BS31"/>
      <c r="BT31"/>
      <c r="BU31"/>
      <c r="BV31"/>
      <c r="BX31" s="16">
        <v>6</v>
      </c>
      <c r="BY31" s="16">
        <v>92.64553770511364</v>
      </c>
      <c r="BZ31" s="16">
        <v>2.2385144730152007</v>
      </c>
      <c r="CA31" s="16">
        <v>0.11380122067914476</v>
      </c>
      <c r="CB31"/>
      <c r="CC31"/>
      <c r="CD31"/>
      <c r="CE31"/>
    </row>
    <row r="32" spans="3:84">
      <c r="C32" s="10">
        <v>31</v>
      </c>
      <c r="D32" s="13">
        <v>111.83365682220303</v>
      </c>
      <c r="E32" s="11">
        <f t="shared" si="0"/>
        <v>332.62154636312306</v>
      </c>
      <c r="F32" s="11"/>
      <c r="G32" s="11"/>
      <c r="H32" s="8"/>
      <c r="I32" s="8"/>
      <c r="J32" s="8"/>
      <c r="K32" s="8"/>
      <c r="L32" s="10"/>
      <c r="U32" s="13">
        <v>72.947982293493268</v>
      </c>
      <c r="V32" s="13">
        <v>111.83365682220303</v>
      </c>
      <c r="W32" s="12">
        <v>1</v>
      </c>
      <c r="X32" s="8"/>
      <c r="AI32" s="13">
        <v>72.947982293493268</v>
      </c>
      <c r="AJ32" s="13">
        <v>111.83365682220303</v>
      </c>
      <c r="AK32" s="12">
        <v>1</v>
      </c>
      <c r="AM32" s="16">
        <v>7</v>
      </c>
      <c r="AN32" s="16">
        <v>103.70813212754868</v>
      </c>
      <c r="AO32" s="16">
        <v>-8.8240799494198399</v>
      </c>
      <c r="AP32" s="16">
        <v>-0.38783890956801115</v>
      </c>
      <c r="AW32" s="10">
        <v>31</v>
      </c>
      <c r="AX32" s="13">
        <v>111.83365682220303</v>
      </c>
      <c r="AZ32" s="11">
        <v>138.13924899567749</v>
      </c>
      <c r="BA32" s="13">
        <v>72.314957418673785</v>
      </c>
      <c r="BI32" s="13">
        <v>82.866082607814946</v>
      </c>
      <c r="BJ32" s="13">
        <v>72.947982293493268</v>
      </c>
      <c r="BK32" s="13">
        <v>111.83365682220303</v>
      </c>
      <c r="BL32" s="12">
        <v>1</v>
      </c>
      <c r="BM32" s="16"/>
      <c r="BN32" s="16">
        <v>6</v>
      </c>
      <c r="BO32" s="16">
        <v>101.91848972207113</v>
      </c>
      <c r="BP32" s="16">
        <v>-7.034437543942289</v>
      </c>
      <c r="BQ32" s="16">
        <v>-0.39695120998043082</v>
      </c>
      <c r="BR32"/>
      <c r="BS32"/>
      <c r="BT32"/>
      <c r="BU32"/>
      <c r="BV32"/>
      <c r="BX32" s="16">
        <v>7</v>
      </c>
      <c r="BY32" s="16">
        <v>94.393924496654222</v>
      </c>
      <c r="BZ32" s="16">
        <v>-2.3766509270489422</v>
      </c>
      <c r="CA32" s="16">
        <v>-0.1208237783971451</v>
      </c>
      <c r="CB32"/>
      <c r="CC32"/>
      <c r="CD32"/>
      <c r="CE32"/>
    </row>
    <row r="33" spans="3:83">
      <c r="C33" s="10">
        <v>32</v>
      </c>
      <c r="D33" s="13">
        <v>72.947982293493268</v>
      </c>
      <c r="E33" s="11">
        <f t="shared" si="0"/>
        <v>322.48176787149976</v>
      </c>
      <c r="F33" s="11"/>
      <c r="G33" s="11"/>
      <c r="H33" s="8"/>
      <c r="I33" s="8"/>
      <c r="J33" s="8"/>
      <c r="K33" s="8"/>
      <c r="L33" s="10"/>
      <c r="U33" s="13">
        <v>82.866082607814946</v>
      </c>
      <c r="V33" s="13">
        <v>72.947982293493268</v>
      </c>
      <c r="W33" s="12">
        <v>1</v>
      </c>
      <c r="X33" s="8"/>
      <c r="AI33" s="13">
        <v>82.866082607814946</v>
      </c>
      <c r="AJ33" s="13">
        <v>72.947982293493268</v>
      </c>
      <c r="AK33" s="12">
        <v>1</v>
      </c>
      <c r="AM33" s="16">
        <v>8</v>
      </c>
      <c r="AN33" s="16">
        <v>102.12646122421553</v>
      </c>
      <c r="AO33" s="16">
        <v>-10.109187654610253</v>
      </c>
      <c r="AP33" s="16">
        <v>-0.44432239270907992</v>
      </c>
      <c r="AW33" s="10">
        <v>32</v>
      </c>
      <c r="AX33" s="13">
        <v>72.947982293493268</v>
      </c>
      <c r="AZ33" s="11">
        <v>163.21301749905294</v>
      </c>
      <c r="BA33" s="13">
        <v>73.759732573377192</v>
      </c>
      <c r="BI33" s="13">
        <v>65.80907620194651</v>
      </c>
      <c r="BJ33" s="13">
        <v>82.866082607814946</v>
      </c>
      <c r="BK33" s="13">
        <v>72.947982293493268</v>
      </c>
      <c r="BL33" s="12">
        <v>1</v>
      </c>
      <c r="BM33" s="16"/>
      <c r="BN33" s="16">
        <v>7</v>
      </c>
      <c r="BO33" s="16">
        <v>102.92928193530672</v>
      </c>
      <c r="BP33" s="16">
        <v>-10.912008365701439</v>
      </c>
      <c r="BQ33" s="16">
        <v>-0.61576137353182903</v>
      </c>
      <c r="BR33"/>
      <c r="BS33"/>
      <c r="BT33"/>
      <c r="BU33"/>
      <c r="BV33"/>
      <c r="BX33" s="16">
        <v>8</v>
      </c>
      <c r="BY33" s="16">
        <v>90.084128892480706</v>
      </c>
      <c r="BZ33" s="16">
        <v>31.366920146110004</v>
      </c>
      <c r="CA33" s="16">
        <v>1.594626188306238</v>
      </c>
      <c r="CB33"/>
      <c r="CC33"/>
      <c r="CD33"/>
      <c r="CE33"/>
    </row>
    <row r="34" spans="3:83">
      <c r="C34" s="10">
        <v>33</v>
      </c>
      <c r="D34" s="13">
        <v>82.866082607814946</v>
      </c>
      <c r="E34" s="11">
        <f t="shared" si="0"/>
        <v>322.26008969419814</v>
      </c>
      <c r="F34" s="11"/>
      <c r="G34" s="11"/>
      <c r="H34" s="8"/>
      <c r="I34" s="8"/>
      <c r="J34" s="8"/>
      <c r="K34" s="8"/>
      <c r="L34" s="10"/>
      <c r="U34" s="13">
        <v>65.80907620194651</v>
      </c>
      <c r="V34" s="13">
        <v>82.866082607814946</v>
      </c>
      <c r="W34" s="12">
        <v>1</v>
      </c>
      <c r="X34" s="8"/>
      <c r="AI34" s="13">
        <v>65.80907620194651</v>
      </c>
      <c r="AJ34" s="13">
        <v>82.866082607814946</v>
      </c>
      <c r="AK34" s="12">
        <v>1</v>
      </c>
      <c r="AM34" s="16">
        <v>9</v>
      </c>
      <c r="AN34" s="16">
        <v>101.62474317486495</v>
      </c>
      <c r="AO34" s="16">
        <v>19.826305863725764</v>
      </c>
      <c r="AP34" s="16">
        <v>0.87141241818132253</v>
      </c>
      <c r="AW34" s="10">
        <v>33</v>
      </c>
      <c r="AX34" s="13">
        <v>82.866082607814946</v>
      </c>
      <c r="AZ34" s="11">
        <v>135.28214969655761</v>
      </c>
      <c r="BA34" s="13">
        <v>89.15138941725148</v>
      </c>
      <c r="BI34" s="13">
        <v>71.720330548240298</v>
      </c>
      <c r="BJ34" s="13">
        <v>65.80907620194651</v>
      </c>
      <c r="BK34" s="13">
        <v>82.866082607814946</v>
      </c>
      <c r="BL34" s="12">
        <v>1</v>
      </c>
      <c r="BM34" s="16"/>
      <c r="BN34" s="16">
        <v>8</v>
      </c>
      <c r="BO34" s="16">
        <v>100.84393900785449</v>
      </c>
      <c r="BP34" s="16">
        <v>20.607110030736223</v>
      </c>
      <c r="BQ34" s="16">
        <v>1.1628530653378029</v>
      </c>
      <c r="BR34"/>
      <c r="BS34"/>
      <c r="BT34"/>
      <c r="BU34"/>
      <c r="BV34"/>
      <c r="BX34" s="16">
        <v>9</v>
      </c>
      <c r="BY34" s="16">
        <v>99.191904779204549</v>
      </c>
      <c r="BZ34" s="16">
        <v>3.2416425896779799</v>
      </c>
      <c r="CA34" s="16">
        <v>0.16479807843902786</v>
      </c>
      <c r="CB34"/>
      <c r="CC34"/>
      <c r="CD34"/>
      <c r="CE34"/>
    </row>
    <row r="35" spans="3:83">
      <c r="C35" s="10">
        <v>34</v>
      </c>
      <c r="D35" s="13">
        <v>65.80907620194651</v>
      </c>
      <c r="E35" s="11">
        <f t="shared" ref="E35:E66" si="1">D35+E34-$F$2</f>
        <v>304.9814051110281</v>
      </c>
      <c r="F35" s="11"/>
      <c r="G35" s="11"/>
      <c r="H35" s="8"/>
      <c r="I35" s="8"/>
      <c r="J35" s="8"/>
      <c r="K35" s="8"/>
      <c r="L35" s="10"/>
      <c r="U35" s="13">
        <v>71.720330548240298</v>
      </c>
      <c r="V35" s="13">
        <v>65.80907620194651</v>
      </c>
      <c r="W35" s="12">
        <v>1</v>
      </c>
      <c r="X35" s="8"/>
      <c r="AI35" s="13">
        <v>71.720330548240298</v>
      </c>
      <c r="AJ35" s="13">
        <v>65.80907620194651</v>
      </c>
      <c r="AK35" s="12">
        <v>1</v>
      </c>
      <c r="AM35" s="16">
        <v>10</v>
      </c>
      <c r="AN35" s="16">
        <v>106.77598030542516</v>
      </c>
      <c r="AO35" s="16">
        <v>-4.342432936542636</v>
      </c>
      <c r="AP35" s="16">
        <v>-0.19086006299066247</v>
      </c>
      <c r="AW35" s="10">
        <v>34</v>
      </c>
      <c r="AX35" s="13">
        <v>65.80907620194651</v>
      </c>
      <c r="AZ35" s="11">
        <v>134.4400008812955</v>
      </c>
      <c r="BA35" s="13">
        <v>45.973741600860855</v>
      </c>
      <c r="BI35" s="13">
        <v>75.693058304114672</v>
      </c>
      <c r="BJ35" s="13">
        <v>71.720330548240298</v>
      </c>
      <c r="BK35" s="13">
        <v>65.80907620194651</v>
      </c>
      <c r="BL35" s="12">
        <v>1</v>
      </c>
      <c r="BM35" s="16"/>
      <c r="BN35" s="16">
        <v>9</v>
      </c>
      <c r="BO35" s="16">
        <v>104.87314781666863</v>
      </c>
      <c r="BP35" s="16">
        <v>-2.4396004477861055</v>
      </c>
      <c r="BQ35" s="16">
        <v>-0.13766592475491318</v>
      </c>
      <c r="BR35"/>
      <c r="BS35"/>
      <c r="BT35"/>
      <c r="BU35"/>
      <c r="BV35"/>
      <c r="BX35" s="16">
        <v>10</v>
      </c>
      <c r="BY35" s="16">
        <v>103.43994868736297</v>
      </c>
      <c r="BZ35" s="16">
        <v>7.9470659525647704</v>
      </c>
      <c r="CA35" s="16">
        <v>0.4040115965841245</v>
      </c>
      <c r="CB35"/>
      <c r="CC35"/>
      <c r="CD35"/>
      <c r="CE35"/>
    </row>
    <row r="36" spans="3:83">
      <c r="C36" s="10">
        <v>35</v>
      </c>
      <c r="D36" s="13">
        <v>71.720330548240298</v>
      </c>
      <c r="E36" s="11">
        <f t="shared" si="1"/>
        <v>293.61397487415178</v>
      </c>
      <c r="F36" s="11"/>
      <c r="G36" s="11"/>
      <c r="H36" s="8"/>
      <c r="I36" s="8"/>
      <c r="J36" s="8"/>
      <c r="K36" s="8"/>
      <c r="L36" s="10"/>
      <c r="U36" s="13">
        <v>75.693058304114672</v>
      </c>
      <c r="V36" s="13">
        <v>71.720330548240298</v>
      </c>
      <c r="W36" s="12">
        <v>1</v>
      </c>
      <c r="X36" s="8"/>
      <c r="AI36" s="13">
        <v>75.693058304114672</v>
      </c>
      <c r="AJ36" s="13">
        <v>71.720330548240298</v>
      </c>
      <c r="AK36" s="12">
        <v>1</v>
      </c>
      <c r="AM36" s="16">
        <v>11</v>
      </c>
      <c r="AN36" s="16">
        <v>103.44770660724748</v>
      </c>
      <c r="AO36" s="16">
        <v>7.939308032680259</v>
      </c>
      <c r="AP36" s="16">
        <v>0.34895111873070811</v>
      </c>
      <c r="AW36" s="10">
        <v>35</v>
      </c>
      <c r="AX36" s="13">
        <v>71.720330548240298</v>
      </c>
      <c r="AZ36" s="11">
        <v>100.49855888873088</v>
      </c>
      <c r="BA36" s="13">
        <v>75.456519016238474</v>
      </c>
      <c r="BI36" s="13">
        <v>87.347997196610649</v>
      </c>
      <c r="BJ36" s="13">
        <v>75.693058304114672</v>
      </c>
      <c r="BK36" s="13">
        <v>71.720330548240298</v>
      </c>
      <c r="BL36" s="12">
        <v>1</v>
      </c>
      <c r="BM36" s="16"/>
      <c r="BN36" s="16">
        <v>10</v>
      </c>
      <c r="BO36" s="16">
        <v>107.28154420540488</v>
      </c>
      <c r="BP36" s="16">
        <v>4.1054704345228572</v>
      </c>
      <c r="BQ36" s="16">
        <v>0.23167047064425586</v>
      </c>
      <c r="BR36"/>
      <c r="BS36"/>
      <c r="BT36"/>
      <c r="BU36"/>
      <c r="BV36"/>
      <c r="BX36" s="16">
        <v>11</v>
      </c>
      <c r="BY36" s="16">
        <v>99.544309017495181</v>
      </c>
      <c r="BZ36" s="16">
        <v>-5.8355329943712917</v>
      </c>
      <c r="CA36" s="16">
        <v>-0.29666584070746294</v>
      </c>
      <c r="CB36"/>
      <c r="CC36"/>
      <c r="CD36"/>
      <c r="CE36"/>
    </row>
    <row r="37" spans="3:83">
      <c r="C37" s="10">
        <v>36</v>
      </c>
      <c r="D37" s="13">
        <v>75.693058304114672</v>
      </c>
      <c r="E37" s="11">
        <f t="shared" si="1"/>
        <v>286.21927239314988</v>
      </c>
      <c r="F37" s="11"/>
      <c r="G37" s="11"/>
      <c r="H37" s="8"/>
      <c r="I37" s="8"/>
      <c r="J37" s="8"/>
      <c r="K37" s="8"/>
      <c r="L37" s="10"/>
      <c r="U37" s="13">
        <v>87.347997196610649</v>
      </c>
      <c r="V37" s="13">
        <v>75.693058304114672</v>
      </c>
      <c r="W37" s="12">
        <v>1</v>
      </c>
      <c r="X37" s="8"/>
      <c r="AI37" s="13">
        <v>87.347997196610649</v>
      </c>
      <c r="AJ37" s="13">
        <v>75.693058304114672</v>
      </c>
      <c r="AK37" s="12">
        <v>1</v>
      </c>
      <c r="AM37" s="16">
        <v>12</v>
      </c>
      <c r="AN37" s="16">
        <v>105.01466267452</v>
      </c>
      <c r="AO37" s="16">
        <v>-11.305886651396108</v>
      </c>
      <c r="AP37" s="16">
        <v>-0.49692010676595155</v>
      </c>
      <c r="AW37" s="10">
        <v>36</v>
      </c>
      <c r="AX37" s="13">
        <v>75.693058304114672</v>
      </c>
      <c r="AZ37" s="11">
        <v>109.20032728840222</v>
      </c>
      <c r="BA37" s="13">
        <v>51.260421096474658</v>
      </c>
      <c r="BI37" s="13">
        <v>78.098861222105285</v>
      </c>
      <c r="BJ37" s="13">
        <v>87.347997196610649</v>
      </c>
      <c r="BK37" s="13">
        <v>75.693058304114672</v>
      </c>
      <c r="BL37" s="12">
        <v>1</v>
      </c>
      <c r="BM37" s="16"/>
      <c r="BN37" s="16">
        <v>11</v>
      </c>
      <c r="BO37" s="16">
        <v>105.21006023124542</v>
      </c>
      <c r="BP37" s="16">
        <v>-11.501284208121533</v>
      </c>
      <c r="BQ37" s="16">
        <v>-0.64901403335000152</v>
      </c>
      <c r="BR37"/>
      <c r="BS37"/>
      <c r="BT37"/>
      <c r="BU37"/>
      <c r="BV37"/>
      <c r="BX37" s="16">
        <v>12</v>
      </c>
      <c r="BY37" s="16">
        <v>96.730789059425334</v>
      </c>
      <c r="BZ37" s="16">
        <v>4.2566408273168008</v>
      </c>
      <c r="CA37" s="16">
        <v>0.21639838740414843</v>
      </c>
      <c r="CB37"/>
      <c r="CC37"/>
      <c r="CD37"/>
      <c r="CE37"/>
    </row>
    <row r="38" spans="3:83">
      <c r="C38" s="10">
        <v>37</v>
      </c>
      <c r="D38" s="13">
        <v>87.347997196610649</v>
      </c>
      <c r="E38" s="11">
        <f t="shared" si="1"/>
        <v>290.47950880464396</v>
      </c>
      <c r="F38" s="11"/>
      <c r="G38" s="11"/>
      <c r="H38" s="8"/>
      <c r="I38" s="8"/>
      <c r="J38" s="8"/>
      <c r="K38" s="8"/>
      <c r="L38" s="10"/>
      <c r="U38" s="13">
        <v>78.098861222105285</v>
      </c>
      <c r="V38" s="13">
        <v>87.347997196610649</v>
      </c>
      <c r="W38" s="12">
        <v>1</v>
      </c>
      <c r="X38" s="8"/>
      <c r="AI38" s="13">
        <v>78.098861222105285</v>
      </c>
      <c r="AJ38" s="13">
        <v>87.347997196610649</v>
      </c>
      <c r="AK38" s="12">
        <v>1</v>
      </c>
      <c r="AM38" s="16">
        <v>13</v>
      </c>
      <c r="AN38" s="16">
        <v>101.9207748631606</v>
      </c>
      <c r="AO38" s="16">
        <v>-0.93334497641846781</v>
      </c>
      <c r="AP38" s="16">
        <v>-4.1022690181849425E-2</v>
      </c>
      <c r="AW38" s="10">
        <v>37</v>
      </c>
      <c r="AX38" s="13">
        <v>87.347997196610649</v>
      </c>
      <c r="AZ38" s="11">
        <v>100.75411450558299</v>
      </c>
      <c r="BA38" s="13">
        <v>62.820406425108644</v>
      </c>
      <c r="BI38" s="13">
        <v>80.285667796081086</v>
      </c>
      <c r="BJ38" s="13">
        <v>78.098861222105285</v>
      </c>
      <c r="BK38" s="13">
        <v>87.347997196610649</v>
      </c>
      <c r="BL38" s="12">
        <v>1</v>
      </c>
      <c r="BM38" s="16"/>
      <c r="BN38" s="16">
        <v>12</v>
      </c>
      <c r="BO38" s="16">
        <v>104.10410541728167</v>
      </c>
      <c r="BP38" s="16">
        <v>-3.1166755305395384</v>
      </c>
      <c r="BQ38" s="16">
        <v>-0.17587306948648071</v>
      </c>
      <c r="BR38"/>
      <c r="BS38"/>
      <c r="BT38"/>
      <c r="BU38"/>
      <c r="BV38"/>
      <c r="BX38" s="16">
        <v>13</v>
      </c>
      <c r="BY38" s="16">
        <v>92.748988426574073</v>
      </c>
      <c r="BZ38" s="16">
        <v>-5.2576981252042287</v>
      </c>
      <c r="CA38" s="16">
        <v>-0.2672899692289053</v>
      </c>
      <c r="CB38"/>
      <c r="CC38"/>
      <c r="CD38"/>
      <c r="CE38"/>
    </row>
    <row r="39" spans="3:83">
      <c r="C39" s="10">
        <v>38</v>
      </c>
      <c r="D39" s="13">
        <v>78.098861222105285</v>
      </c>
      <c r="E39" s="11">
        <f t="shared" si="1"/>
        <v>285.49060924163263</v>
      </c>
      <c r="F39" s="11"/>
      <c r="G39" s="11"/>
      <c r="H39" s="8"/>
      <c r="I39" s="8"/>
      <c r="J39" s="8"/>
      <c r="K39" s="8"/>
      <c r="L39" s="10"/>
      <c r="U39" s="13">
        <v>80.285667796081086</v>
      </c>
      <c r="V39" s="13">
        <v>78.098861222105285</v>
      </c>
      <c r="W39" s="12">
        <v>1</v>
      </c>
      <c r="X39" s="8"/>
      <c r="AI39" s="13">
        <v>80.285667796081086</v>
      </c>
      <c r="AJ39" s="13">
        <v>78.098861222105285</v>
      </c>
      <c r="AK39" s="12">
        <v>1</v>
      </c>
      <c r="AM39" s="16">
        <v>14</v>
      </c>
      <c r="AN39" s="16">
        <v>103.19462001028668</v>
      </c>
      <c r="AO39" s="16">
        <v>-15.70332970891684</v>
      </c>
      <c r="AP39" s="16">
        <v>-0.69019799296964512</v>
      </c>
      <c r="AW39" s="10">
        <v>38</v>
      </c>
      <c r="AX39" s="13">
        <v>78.098861222105285</v>
      </c>
      <c r="AZ39" s="11">
        <v>111.03566443375634</v>
      </c>
      <c r="BA39" s="13">
        <v>102.90045507748631</v>
      </c>
      <c r="BI39" s="13">
        <v>65.369977613283169</v>
      </c>
      <c r="BJ39" s="13">
        <v>80.285667796081086</v>
      </c>
      <c r="BK39" s="13">
        <v>78.098861222105285</v>
      </c>
      <c r="BL39" s="12">
        <v>1</v>
      </c>
      <c r="BM39" s="16"/>
      <c r="BN39" s="16">
        <v>13</v>
      </c>
      <c r="BO39" s="16">
        <v>102.01706635294826</v>
      </c>
      <c r="BP39" s="16">
        <v>-14.525776051578418</v>
      </c>
      <c r="BQ39" s="16">
        <v>-0.81968520490230723</v>
      </c>
      <c r="BR39"/>
      <c r="BS39"/>
      <c r="BT39"/>
      <c r="BU39"/>
      <c r="BV39"/>
      <c r="BX39" s="16">
        <v>14</v>
      </c>
      <c r="BY39" s="16">
        <v>90.763907596753967</v>
      </c>
      <c r="BZ39" s="16">
        <v>-43.02981826546776</v>
      </c>
      <c r="CA39" s="16">
        <v>-2.1875426329569856</v>
      </c>
      <c r="CB39"/>
      <c r="CC39"/>
      <c r="CD39"/>
      <c r="CE39"/>
    </row>
    <row r="40" spans="3:83">
      <c r="C40" s="10">
        <v>39</v>
      </c>
      <c r="D40" s="13">
        <v>80.285667796081086</v>
      </c>
      <c r="E40" s="11">
        <f t="shared" si="1"/>
        <v>282.68851625259714</v>
      </c>
      <c r="F40" s="11"/>
      <c r="G40" s="11"/>
      <c r="H40" s="8"/>
      <c r="I40" s="8"/>
      <c r="J40" s="8"/>
      <c r="K40" s="8"/>
      <c r="L40" s="10"/>
      <c r="U40" s="13">
        <v>65.369977613283169</v>
      </c>
      <c r="V40" s="13">
        <v>80.285667796081086</v>
      </c>
      <c r="W40" s="12">
        <v>1</v>
      </c>
      <c r="X40" s="8"/>
      <c r="AI40" s="13">
        <v>65.369977613283169</v>
      </c>
      <c r="AJ40" s="13">
        <v>80.285667796081086</v>
      </c>
      <c r="AK40" s="12">
        <v>1</v>
      </c>
      <c r="AM40" s="16">
        <v>15</v>
      </c>
      <c r="AN40" s="16">
        <v>100.83264590932063</v>
      </c>
      <c r="AO40" s="16">
        <v>-53.098556578034426</v>
      </c>
      <c r="AP40" s="16">
        <v>-2.3338054959728916</v>
      </c>
      <c r="AW40" s="10">
        <v>39</v>
      </c>
      <c r="AX40" s="13">
        <v>80.285667796081086</v>
      </c>
      <c r="AZ40" s="11">
        <v>100.53579397408269</v>
      </c>
      <c r="BA40" s="13">
        <v>70.905841255767371</v>
      </c>
      <c r="BI40" s="13">
        <v>85.018722168634227</v>
      </c>
      <c r="BJ40" s="13">
        <v>65.369977613283169</v>
      </c>
      <c r="BK40" s="13">
        <v>80.285667796081086</v>
      </c>
      <c r="BL40" s="12">
        <v>1</v>
      </c>
      <c r="BM40" s="16"/>
      <c r="BN40" s="16">
        <v>14</v>
      </c>
      <c r="BO40" s="16">
        <v>101.25329238175493</v>
      </c>
      <c r="BP40" s="16">
        <v>-53.519203050468725</v>
      </c>
      <c r="BQ40" s="16">
        <v>-3.0200726462297833</v>
      </c>
      <c r="BR40"/>
      <c r="BS40"/>
      <c r="BT40"/>
      <c r="BU40"/>
      <c r="BV40"/>
      <c r="BX40" s="16">
        <v>15</v>
      </c>
      <c r="BY40" s="16">
        <v>72.08105942956729</v>
      </c>
      <c r="BZ40" s="16">
        <v>1.4376739182904004</v>
      </c>
      <c r="CA40" s="16">
        <v>7.3088223825348297E-2</v>
      </c>
      <c r="CB40"/>
      <c r="CC40"/>
      <c r="CD40"/>
      <c r="CE40"/>
    </row>
    <row r="41" spans="3:83">
      <c r="C41" s="10">
        <v>40</v>
      </c>
      <c r="D41" s="13">
        <v>65.369977613283169</v>
      </c>
      <c r="E41" s="11">
        <f t="shared" si="1"/>
        <v>264.97073308076375</v>
      </c>
      <c r="F41" s="11"/>
      <c r="G41" s="11"/>
      <c r="H41" s="8"/>
      <c r="I41" s="8"/>
      <c r="J41" s="8"/>
      <c r="K41" s="8"/>
      <c r="L41" s="10"/>
      <c r="U41" s="13">
        <v>85.018722168634227</v>
      </c>
      <c r="V41" s="13">
        <v>65.369977613283169</v>
      </c>
      <c r="W41" s="12">
        <v>1</v>
      </c>
      <c r="X41" s="8"/>
      <c r="AI41" s="13">
        <v>85.018722168634227</v>
      </c>
      <c r="AJ41" s="13">
        <v>65.369977613283169</v>
      </c>
      <c r="AK41" s="12">
        <v>1</v>
      </c>
      <c r="AM41" s="16">
        <v>16</v>
      </c>
      <c r="AN41" s="16">
        <v>93.87469482825604</v>
      </c>
      <c r="AO41" s="16">
        <v>-20.355961480398349</v>
      </c>
      <c r="AP41" s="16">
        <v>-0.89469201877360571</v>
      </c>
      <c r="AW41" s="10">
        <v>40</v>
      </c>
      <c r="AX41" s="13">
        <v>65.369977613283169</v>
      </c>
      <c r="AZ41" s="11">
        <v>98.349799891002576</v>
      </c>
      <c r="BA41" s="13">
        <v>78.816013933086253</v>
      </c>
      <c r="BI41" s="13">
        <v>82.167698940946337</v>
      </c>
      <c r="BJ41" s="13">
        <v>85.018722168634227</v>
      </c>
      <c r="BK41" s="13">
        <v>65.369977613283169</v>
      </c>
      <c r="BL41" s="12">
        <v>1</v>
      </c>
      <c r="BM41" s="16"/>
      <c r="BN41" s="16">
        <v>15</v>
      </c>
      <c r="BO41" s="16">
        <v>92.654969358284461</v>
      </c>
      <c r="BP41" s="16">
        <v>-19.136236010426771</v>
      </c>
      <c r="BQ41" s="16">
        <v>-1.0798520836042436</v>
      </c>
      <c r="BR41"/>
      <c r="BS41"/>
      <c r="BT41"/>
      <c r="BU41"/>
      <c r="BV41"/>
      <c r="BX41" s="16">
        <v>16</v>
      </c>
      <c r="BY41" s="16">
        <v>66.376587950381861</v>
      </c>
      <c r="BZ41" s="16">
        <v>64.559585680287569</v>
      </c>
      <c r="CA41" s="16">
        <v>3.2820693122705</v>
      </c>
      <c r="CB41"/>
      <c r="CC41"/>
      <c r="CD41"/>
      <c r="CE41"/>
    </row>
    <row r="42" spans="3:83">
      <c r="C42" s="10">
        <v>41</v>
      </c>
      <c r="D42" s="13">
        <v>85.018722168634227</v>
      </c>
      <c r="E42" s="11">
        <f t="shared" si="1"/>
        <v>266.90169446428138</v>
      </c>
      <c r="F42" s="11"/>
      <c r="G42" s="11"/>
      <c r="H42" s="8"/>
      <c r="I42" s="8"/>
      <c r="J42" s="8"/>
      <c r="K42" s="8"/>
      <c r="L42" s="10"/>
      <c r="U42" s="13">
        <v>82.167698940946337</v>
      </c>
      <c r="V42" s="13">
        <v>85.018722168634227</v>
      </c>
      <c r="W42" s="12">
        <v>1</v>
      </c>
      <c r="X42" s="8"/>
      <c r="AI42" s="13">
        <v>82.167698940946337</v>
      </c>
      <c r="AJ42" s="13">
        <v>85.018722168634227</v>
      </c>
      <c r="AK42" s="12">
        <v>1</v>
      </c>
      <c r="AM42" s="16">
        <v>17</v>
      </c>
      <c r="AN42" s="16">
        <v>98.387293485414276</v>
      </c>
      <c r="AO42" s="16">
        <v>32.548880145255154</v>
      </c>
      <c r="AP42" s="16">
        <v>1.4305992529029186</v>
      </c>
      <c r="AW42" s="10">
        <v>41</v>
      </c>
      <c r="AX42" s="13">
        <v>85.018722168634227</v>
      </c>
      <c r="AZ42" s="11">
        <v>92.898508466402816</v>
      </c>
      <c r="BA42" s="13">
        <v>57.757327933394279</v>
      </c>
      <c r="BI42" s="13">
        <v>77.304235400678536</v>
      </c>
      <c r="BJ42" s="13">
        <v>82.167698940946337</v>
      </c>
      <c r="BK42" s="13">
        <v>85.018722168634227</v>
      </c>
      <c r="BL42" s="12">
        <v>1</v>
      </c>
      <c r="BM42" s="16"/>
      <c r="BN42" s="16">
        <v>16</v>
      </c>
      <c r="BO42" s="16">
        <v>89.41687054765184</v>
      </c>
      <c r="BP42" s="16">
        <v>41.51930308301759</v>
      </c>
      <c r="BQ42" s="16">
        <v>2.3429218744774851</v>
      </c>
      <c r="BR42"/>
      <c r="BS42"/>
      <c r="BT42"/>
      <c r="BU42"/>
      <c r="BV42"/>
      <c r="BX42" s="16">
        <v>17</v>
      </c>
      <c r="BY42" s="16">
        <v>95.670452664413915</v>
      </c>
      <c r="BZ42" s="16">
        <v>-9.3728434196771957</v>
      </c>
      <c r="CA42" s="16">
        <v>-0.47649503063387671</v>
      </c>
      <c r="CB42"/>
      <c r="CC42"/>
      <c r="CD42"/>
      <c r="CE42"/>
    </row>
    <row r="43" spans="3:83">
      <c r="C43" s="10">
        <v>42</v>
      </c>
      <c r="D43" s="13">
        <v>82.167698940946337</v>
      </c>
      <c r="E43" s="11">
        <f t="shared" si="1"/>
        <v>265.98163262011116</v>
      </c>
      <c r="F43" s="11"/>
      <c r="G43" s="11"/>
      <c r="H43" s="8"/>
      <c r="I43" s="8"/>
      <c r="J43" s="8"/>
      <c r="K43" s="8"/>
      <c r="L43" s="10"/>
      <c r="U43" s="13">
        <v>77.304235400678536</v>
      </c>
      <c r="V43" s="13">
        <v>82.167698940946337</v>
      </c>
      <c r="W43" s="12">
        <v>1</v>
      </c>
      <c r="X43" s="8"/>
      <c r="AI43" s="13">
        <v>77.304235400678536</v>
      </c>
      <c r="AJ43" s="13">
        <v>82.167698940946337</v>
      </c>
      <c r="AK43" s="12">
        <v>1</v>
      </c>
      <c r="AM43" s="16">
        <v>18</v>
      </c>
      <c r="AN43" s="16">
        <v>108.43598230001095</v>
      </c>
      <c r="AO43" s="16">
        <v>-22.138373055274229</v>
      </c>
      <c r="AP43" s="16">
        <v>-0.9730331677164723</v>
      </c>
      <c r="AW43" s="10">
        <v>42</v>
      </c>
      <c r="AX43" s="13">
        <v>82.167698940946337</v>
      </c>
      <c r="AZ43" s="11">
        <v>84.322246272154828</v>
      </c>
      <c r="BA43" s="13">
        <v>65.8707776331388</v>
      </c>
      <c r="BI43" s="13">
        <v>84.41905080560845</v>
      </c>
      <c r="BJ43" s="13">
        <v>77.304235400678536</v>
      </c>
      <c r="BK43" s="13">
        <v>82.167698940946337</v>
      </c>
      <c r="BL43" s="12">
        <v>1</v>
      </c>
      <c r="BM43" s="16"/>
      <c r="BN43" s="16">
        <v>17</v>
      </c>
      <c r="BO43" s="16">
        <v>102.97815003837785</v>
      </c>
      <c r="BP43" s="16">
        <v>-16.680540793641129</v>
      </c>
      <c r="BQ43" s="16">
        <v>-0.94127793584090769</v>
      </c>
      <c r="BR43"/>
      <c r="BS43"/>
      <c r="BT43"/>
      <c r="BU43"/>
      <c r="BV43"/>
      <c r="BX43" s="16">
        <v>18</v>
      </c>
      <c r="BY43" s="16">
        <v>101.35416854422803</v>
      </c>
      <c r="BZ43" s="16">
        <v>-19.759674952848798</v>
      </c>
      <c r="CA43" s="16">
        <v>-1.0045390177122369</v>
      </c>
      <c r="CB43"/>
      <c r="CC43"/>
      <c r="CD43"/>
      <c r="CE43"/>
    </row>
    <row r="44" spans="3:83">
      <c r="C44" s="10">
        <v>43</v>
      </c>
      <c r="D44" s="13">
        <v>77.304235400678536</v>
      </c>
      <c r="E44" s="11">
        <f t="shared" si="1"/>
        <v>260.19810723567309</v>
      </c>
      <c r="F44" s="11"/>
      <c r="G44" s="11"/>
      <c r="H44" s="8"/>
      <c r="I44" s="8"/>
      <c r="J44" s="8"/>
      <c r="K44" s="8"/>
      <c r="L44" s="10"/>
      <c r="U44" s="13">
        <v>84.41905080560845</v>
      </c>
      <c r="V44" s="13">
        <v>77.304235400678536</v>
      </c>
      <c r="W44" s="12">
        <v>1</v>
      </c>
      <c r="X44" s="8"/>
      <c r="AI44" s="13">
        <v>84.41905080560845</v>
      </c>
      <c r="AJ44" s="13">
        <v>77.304235400678536</v>
      </c>
      <c r="AK44" s="12">
        <v>1</v>
      </c>
      <c r="AM44" s="16">
        <v>19</v>
      </c>
      <c r="AN44" s="16">
        <v>100.62373848636859</v>
      </c>
      <c r="AO44" s="16">
        <v>-19.029244894989361</v>
      </c>
      <c r="AP44" s="16">
        <v>-0.83637972822997264</v>
      </c>
      <c r="AW44" s="10">
        <v>43</v>
      </c>
      <c r="AX44" s="13">
        <v>77.304235400678536</v>
      </c>
      <c r="AZ44" s="11">
        <v>118.78436107508739</v>
      </c>
      <c r="BA44" s="13">
        <v>88.294277183162251</v>
      </c>
      <c r="BI44" s="13">
        <v>58.845941023502128</v>
      </c>
      <c r="BJ44" s="13">
        <v>84.41905080560845</v>
      </c>
      <c r="BK44" s="13">
        <v>77.304235400678536</v>
      </c>
      <c r="BL44" s="12">
        <v>1</v>
      </c>
      <c r="BM44" s="16"/>
      <c r="BN44" s="16">
        <v>18</v>
      </c>
      <c r="BO44" s="16">
        <v>106.51061614472877</v>
      </c>
      <c r="BP44" s="16">
        <v>-24.916122553349538</v>
      </c>
      <c r="BQ44" s="16">
        <v>-1.4060093552312507</v>
      </c>
      <c r="BR44"/>
      <c r="BS44"/>
      <c r="BT44"/>
      <c r="BU44"/>
      <c r="BV44"/>
      <c r="BX44" s="16">
        <v>19</v>
      </c>
      <c r="BY44" s="16">
        <v>83.331619000950951</v>
      </c>
      <c r="BZ44" s="16">
        <v>12.353652561797361</v>
      </c>
      <c r="CA44" s="16">
        <v>0.62803290232246667</v>
      </c>
      <c r="CB44"/>
      <c r="CC44"/>
      <c r="CD44"/>
      <c r="CE44"/>
    </row>
    <row r="45" spans="3:83">
      <c r="C45" s="10">
        <v>44</v>
      </c>
      <c r="D45" s="13">
        <v>84.41905080560845</v>
      </c>
      <c r="E45" s="11">
        <f t="shared" si="1"/>
        <v>261.52939725616494</v>
      </c>
      <c r="F45" s="11"/>
      <c r="G45" s="11"/>
      <c r="H45" s="8"/>
      <c r="I45" s="8"/>
      <c r="J45" s="8"/>
      <c r="K45" s="8"/>
      <c r="L45" s="10"/>
      <c r="U45" s="13">
        <v>58.845941023502128</v>
      </c>
      <c r="V45" s="13">
        <v>84.41905080560845</v>
      </c>
      <c r="W45" s="12">
        <v>1</v>
      </c>
      <c r="X45" s="8"/>
      <c r="AI45" s="13">
        <v>58.845941023502128</v>
      </c>
      <c r="AJ45" s="13">
        <v>84.41905080560845</v>
      </c>
      <c r="AK45" s="12">
        <v>1</v>
      </c>
      <c r="AM45" s="16">
        <v>20</v>
      </c>
      <c r="AN45" s="16">
        <v>99.800641089012203</v>
      </c>
      <c r="AO45" s="16">
        <v>-4.1153695262638905</v>
      </c>
      <c r="AP45" s="16">
        <v>-0.18088009613291742</v>
      </c>
      <c r="AW45" s="10">
        <v>44</v>
      </c>
      <c r="AX45" s="13">
        <v>84.41905080560845</v>
      </c>
      <c r="AZ45" s="11">
        <v>112.35422164278822</v>
      </c>
      <c r="BA45" s="13">
        <v>61.293932778271348</v>
      </c>
      <c r="BI45" s="13">
        <v>70.285953481698812</v>
      </c>
      <c r="BJ45" s="13">
        <v>58.845941023502128</v>
      </c>
      <c r="BK45" s="13">
        <v>84.41905080560845</v>
      </c>
      <c r="BL45" s="12">
        <v>1</v>
      </c>
      <c r="BM45" s="16"/>
      <c r="BN45" s="16">
        <v>19</v>
      </c>
      <c r="BO45" s="16">
        <v>97.672494458449478</v>
      </c>
      <c r="BP45" s="16">
        <v>-1.9872228957011657</v>
      </c>
      <c r="BQ45" s="16">
        <v>-0.11213839457977635</v>
      </c>
      <c r="BR45"/>
      <c r="BS45"/>
      <c r="BT45"/>
      <c r="BU45"/>
      <c r="BV45"/>
      <c r="BX45" s="16">
        <v>20</v>
      </c>
      <c r="BY45" s="16">
        <v>86.468158490733089</v>
      </c>
      <c r="BZ45" s="16">
        <v>7.7201051267991829</v>
      </c>
      <c r="CA45" s="16">
        <v>0.39247340045904849</v>
      </c>
      <c r="CB45"/>
      <c r="CC45"/>
      <c r="CD45"/>
      <c r="CE45"/>
    </row>
    <row r="46" spans="3:83">
      <c r="C46" s="10">
        <v>45</v>
      </c>
      <c r="D46" s="13">
        <v>58.845941023502128</v>
      </c>
      <c r="E46" s="11">
        <f t="shared" si="1"/>
        <v>237.28757749455048</v>
      </c>
      <c r="F46" s="11"/>
      <c r="G46" s="11"/>
      <c r="H46" s="8"/>
      <c r="I46" s="8"/>
      <c r="J46" s="8"/>
      <c r="K46" s="8"/>
      <c r="L46" s="10"/>
      <c r="U46" s="13">
        <v>70.285953481698812</v>
      </c>
      <c r="V46" s="13">
        <v>58.845941023502128</v>
      </c>
      <c r="W46" s="12">
        <v>1</v>
      </c>
      <c r="X46" s="8"/>
      <c r="AI46" s="13">
        <v>70.285953481698812</v>
      </c>
      <c r="AJ46" s="13">
        <v>58.845941023502128</v>
      </c>
      <c r="AK46" s="12">
        <v>1</v>
      </c>
      <c r="AM46" s="16">
        <v>21</v>
      </c>
      <c r="AN46" s="16">
        <v>102.26668350212634</v>
      </c>
      <c r="AO46" s="16">
        <v>-8.0784198845940693</v>
      </c>
      <c r="AP46" s="16">
        <v>-0.35506540931550568</v>
      </c>
      <c r="AW46" s="10">
        <v>45</v>
      </c>
      <c r="AX46" s="13">
        <v>58.845941023502128</v>
      </c>
      <c r="AZ46" s="11">
        <v>100.64398932623767</v>
      </c>
      <c r="BA46" s="13">
        <v>151.15162244054238</v>
      </c>
      <c r="BI46" s="13">
        <v>77.051107572982517</v>
      </c>
      <c r="BJ46" s="13">
        <v>70.285953481698812</v>
      </c>
      <c r="BK46" s="13">
        <v>58.845941023502128</v>
      </c>
      <c r="BL46" s="12">
        <v>1</v>
      </c>
      <c r="BM46" s="16"/>
      <c r="BN46" s="16">
        <v>20</v>
      </c>
      <c r="BO46" s="16">
        <v>98.996182173796484</v>
      </c>
      <c r="BP46" s="16">
        <v>-4.8079185562642124</v>
      </c>
      <c r="BQ46" s="16">
        <v>-0.27130940838901318</v>
      </c>
      <c r="BR46"/>
      <c r="BS46"/>
      <c r="BT46"/>
      <c r="BU46"/>
      <c r="BV46"/>
      <c r="BX46" s="16">
        <v>21</v>
      </c>
      <c r="BY46" s="16">
        <v>91.127930741678369</v>
      </c>
      <c r="BZ46" s="16">
        <v>35.029603685244069</v>
      </c>
      <c r="CA46" s="16">
        <v>1.7808290754170939</v>
      </c>
      <c r="CB46"/>
      <c r="CC46"/>
      <c r="CD46"/>
      <c r="CE46"/>
    </row>
    <row r="47" spans="3:83">
      <c r="C47" s="10">
        <v>46</v>
      </c>
      <c r="D47" s="13">
        <v>70.285953481698812</v>
      </c>
      <c r="E47" s="11">
        <f t="shared" si="1"/>
        <v>224.4857701911327</v>
      </c>
      <c r="F47" s="11"/>
      <c r="G47" s="11"/>
      <c r="H47" s="8"/>
      <c r="I47" s="8"/>
      <c r="J47" s="8"/>
      <c r="K47" s="8"/>
      <c r="L47" s="10"/>
      <c r="U47" s="13">
        <v>77.051107572982517</v>
      </c>
      <c r="V47" s="13">
        <v>70.285953481698812</v>
      </c>
      <c r="W47" s="12">
        <v>1</v>
      </c>
      <c r="X47" s="8"/>
      <c r="AI47" s="13">
        <v>77.051107572982517</v>
      </c>
      <c r="AJ47" s="13">
        <v>70.285953481698812</v>
      </c>
      <c r="AK47" s="12">
        <v>1</v>
      </c>
      <c r="AM47" s="16">
        <v>22</v>
      </c>
      <c r="AN47" s="16">
        <v>102.00469050974702</v>
      </c>
      <c r="AO47" s="16">
        <v>24.152843917175417</v>
      </c>
      <c r="AP47" s="16">
        <v>1.0615738639606918</v>
      </c>
      <c r="AW47" s="10">
        <v>46</v>
      </c>
      <c r="AX47" s="13">
        <v>70.285953481698812</v>
      </c>
      <c r="AZ47" s="11">
        <v>91.232058485047645</v>
      </c>
      <c r="BA47" s="13">
        <v>72.079039443349146</v>
      </c>
      <c r="BI47" s="13">
        <v>58.25092881059502</v>
      </c>
      <c r="BJ47" s="13">
        <v>77.051107572982517</v>
      </c>
      <c r="BK47" s="13">
        <v>70.285953481698812</v>
      </c>
      <c r="BL47" s="12">
        <v>1</v>
      </c>
      <c r="BM47" s="16"/>
      <c r="BN47" s="16">
        <v>21</v>
      </c>
      <c r="BO47" s="16">
        <v>101.32513475657501</v>
      </c>
      <c r="BP47" s="16">
        <v>24.832399670347428</v>
      </c>
      <c r="BQ47" s="16">
        <v>1.401284897944775</v>
      </c>
      <c r="BR47"/>
      <c r="BS47"/>
      <c r="BT47"/>
      <c r="BU47"/>
      <c r="BV47"/>
      <c r="BX47" s="16">
        <v>22</v>
      </c>
      <c r="BY47" s="16">
        <v>101.61421074206352</v>
      </c>
      <c r="BZ47" s="16">
        <v>-19.2234594604638</v>
      </c>
      <c r="CA47" s="16">
        <v>-0.97727898508073607</v>
      </c>
      <c r="CB47"/>
      <c r="CC47"/>
      <c r="CD47"/>
      <c r="CE47"/>
    </row>
    <row r="48" spans="3:83">
      <c r="C48" s="10">
        <v>47</v>
      </c>
      <c r="D48" s="13">
        <v>77.051107572982517</v>
      </c>
      <c r="E48" s="11">
        <f t="shared" si="1"/>
        <v>218.44911697899863</v>
      </c>
      <c r="F48" s="11"/>
      <c r="G48" s="11"/>
      <c r="H48" s="8"/>
      <c r="I48" s="8"/>
      <c r="J48" s="8"/>
      <c r="K48" s="8"/>
      <c r="L48" s="10"/>
      <c r="U48" s="13">
        <v>58.25092881059502</v>
      </c>
      <c r="V48" s="13">
        <v>77.051107572982517</v>
      </c>
      <c r="W48" s="12">
        <v>1</v>
      </c>
      <c r="X48" s="8"/>
      <c r="AI48" s="13">
        <v>58.25092881059502</v>
      </c>
      <c r="AJ48" s="13">
        <v>77.051107572982517</v>
      </c>
      <c r="AK48" s="12">
        <v>1</v>
      </c>
      <c r="AM48" s="16">
        <v>23</v>
      </c>
      <c r="AN48" s="16">
        <v>107.59966744377274</v>
      </c>
      <c r="AO48" s="16">
        <v>-25.208916162173026</v>
      </c>
      <c r="AP48" s="16">
        <v>-1.1079907040474413</v>
      </c>
      <c r="AW48" s="10">
        <v>47</v>
      </c>
      <c r="AX48" s="13">
        <v>77.051107572982517</v>
      </c>
      <c r="AZ48" s="11">
        <v>115.01589487980523</v>
      </c>
      <c r="BA48" s="13">
        <v>71.688883041123816</v>
      </c>
      <c r="BI48" s="13">
        <v>68.022689506749472</v>
      </c>
      <c r="BJ48" s="13">
        <v>58.25092881059502</v>
      </c>
      <c r="BK48" s="13">
        <v>77.051107572982517</v>
      </c>
      <c r="BL48" s="12">
        <v>1</v>
      </c>
      <c r="BM48" s="16"/>
      <c r="BN48" s="16">
        <v>22</v>
      </c>
      <c r="BO48" s="16">
        <v>105.99519650335009</v>
      </c>
      <c r="BP48" s="16">
        <v>-23.604445221750368</v>
      </c>
      <c r="BQ48" s="16">
        <v>-1.3319917951022862</v>
      </c>
      <c r="BR48"/>
      <c r="BS48"/>
      <c r="BT48"/>
      <c r="BU48"/>
      <c r="BV48"/>
      <c r="BX48" s="16">
        <v>23</v>
      </c>
      <c r="BY48" s="16">
        <v>98.249927298209087</v>
      </c>
      <c r="BZ48" s="16">
        <v>-19.53263155881244</v>
      </c>
      <c r="CA48" s="16">
        <v>-0.99299662399535793</v>
      </c>
      <c r="CB48"/>
      <c r="CC48"/>
      <c r="CD48"/>
      <c r="CE48"/>
    </row>
    <row r="49" spans="3:83">
      <c r="C49" s="10">
        <v>48</v>
      </c>
      <c r="D49" s="13">
        <v>58.25092881059502</v>
      </c>
      <c r="E49" s="11">
        <f t="shared" si="1"/>
        <v>193.61228500447709</v>
      </c>
      <c r="F49" s="11"/>
      <c r="G49" s="11"/>
      <c r="H49" s="8"/>
      <c r="I49" s="8"/>
      <c r="J49" s="8"/>
      <c r="K49" s="8"/>
      <c r="L49" s="10"/>
      <c r="U49" s="13">
        <v>68.022689506749472</v>
      </c>
      <c r="V49" s="13">
        <v>58.25092881059502</v>
      </c>
      <c r="W49" s="12">
        <v>1</v>
      </c>
      <c r="X49" s="8"/>
      <c r="AI49" s="13">
        <v>68.022689506749472</v>
      </c>
      <c r="AJ49" s="13">
        <v>58.25092881059502</v>
      </c>
      <c r="AK49" s="12">
        <v>1</v>
      </c>
      <c r="AM49" s="16">
        <v>24</v>
      </c>
      <c r="AN49" s="16">
        <v>99.939995015377505</v>
      </c>
      <c r="AO49" s="16">
        <v>-21.222699275980858</v>
      </c>
      <c r="AP49" s="16">
        <v>-0.93278716789362282</v>
      </c>
      <c r="AW49" s="10">
        <v>48</v>
      </c>
      <c r="AX49" s="13">
        <v>58.25092881059502</v>
      </c>
      <c r="AZ49" s="11">
        <v>138.62894598421974</v>
      </c>
      <c r="BA49" s="13">
        <v>53.503655536407713</v>
      </c>
      <c r="BI49" s="13">
        <v>67.232458543182176</v>
      </c>
      <c r="BJ49" s="13">
        <v>68.022689506749472</v>
      </c>
      <c r="BK49" s="13">
        <v>58.25092881059502</v>
      </c>
      <c r="BL49" s="12">
        <v>1</v>
      </c>
      <c r="BM49" s="16"/>
      <c r="BN49" s="16">
        <v>23</v>
      </c>
      <c r="BO49" s="16">
        <v>105.03835620946653</v>
      </c>
      <c r="BP49" s="16">
        <v>-26.321060470069881</v>
      </c>
      <c r="BQ49" s="16">
        <v>-1.4852895823291206</v>
      </c>
      <c r="BR49"/>
      <c r="BS49"/>
      <c r="BT49"/>
      <c r="BU49"/>
      <c r="BV49"/>
      <c r="BX49" s="16">
        <v>24</v>
      </c>
      <c r="BY49" s="16">
        <v>80.903099022664179</v>
      </c>
      <c r="BZ49" s="16">
        <v>1.0782797743825796</v>
      </c>
      <c r="CA49" s="16">
        <v>5.4817405041426827E-2</v>
      </c>
      <c r="CB49"/>
      <c r="CC49"/>
      <c r="CD49"/>
      <c r="CE49"/>
    </row>
    <row r="50" spans="3:83">
      <c r="C50" s="10">
        <v>49</v>
      </c>
      <c r="D50" s="13">
        <v>68.022689506749472</v>
      </c>
      <c r="E50" s="11">
        <f t="shared" si="1"/>
        <v>178.54721372610999</v>
      </c>
      <c r="F50" s="11"/>
      <c r="G50" s="11"/>
      <c r="H50" s="8"/>
      <c r="I50" s="8"/>
      <c r="J50" s="8"/>
      <c r="K50" s="8"/>
      <c r="L50" s="10"/>
      <c r="U50" s="13">
        <v>67.232458543182176</v>
      </c>
      <c r="V50" s="13">
        <v>68.022689506749472</v>
      </c>
      <c r="W50" s="12">
        <v>1</v>
      </c>
      <c r="X50" s="8"/>
      <c r="AI50" s="13">
        <v>67.232458543182176</v>
      </c>
      <c r="AJ50" s="13">
        <v>68.022689506749472</v>
      </c>
      <c r="AK50" s="12">
        <v>1</v>
      </c>
      <c r="AM50" s="16">
        <v>25</v>
      </c>
      <c r="AN50" s="16">
        <v>99.297099556505856</v>
      </c>
      <c r="AO50" s="16">
        <v>-17.315720759459097</v>
      </c>
      <c r="AP50" s="16">
        <v>-0.76106634303266141</v>
      </c>
      <c r="AW50" s="10">
        <v>49</v>
      </c>
      <c r="AX50" s="13">
        <v>68.022689506749472</v>
      </c>
      <c r="AZ50" s="11">
        <v>128.0041380016952</v>
      </c>
      <c r="BA50" s="13">
        <v>70.484749256024998</v>
      </c>
      <c r="BI50" s="13">
        <v>72.012309510321529</v>
      </c>
      <c r="BJ50" s="13">
        <v>67.232458543182176</v>
      </c>
      <c r="BK50" s="13">
        <v>68.022689506749472</v>
      </c>
      <c r="BL50" s="12">
        <v>1</v>
      </c>
      <c r="BM50" s="16"/>
      <c r="BN50" s="16">
        <v>24</v>
      </c>
      <c r="BO50" s="16">
        <v>96.517815456235496</v>
      </c>
      <c r="BP50" s="16">
        <v>-14.536436659188738</v>
      </c>
      <c r="BQ50" s="16">
        <v>-0.82028677980628617</v>
      </c>
      <c r="BR50"/>
      <c r="BS50"/>
      <c r="BT50"/>
      <c r="BU50"/>
      <c r="BV50"/>
      <c r="BX50" s="16">
        <v>25</v>
      </c>
      <c r="BY50" s="16">
        <v>80.680380616932567</v>
      </c>
      <c r="BZ50" s="16">
        <v>14.276428579578791</v>
      </c>
      <c r="CA50" s="16">
        <v>0.72578266474476483</v>
      </c>
      <c r="CB50"/>
      <c r="CC50"/>
      <c r="CD50"/>
      <c r="CE50"/>
    </row>
    <row r="51" spans="3:83">
      <c r="C51" s="10">
        <v>50</v>
      </c>
      <c r="D51" s="13">
        <v>67.232458543182176</v>
      </c>
      <c r="E51" s="11">
        <f t="shared" si="1"/>
        <v>162.69191148417559</v>
      </c>
      <c r="F51" s="11"/>
      <c r="G51" s="11"/>
      <c r="H51" s="8"/>
      <c r="I51" s="8"/>
      <c r="J51" s="8"/>
      <c r="K51" s="8"/>
      <c r="L51" s="10"/>
      <c r="U51" s="13">
        <v>72.012309510321529</v>
      </c>
      <c r="V51" s="13">
        <v>67.232458543182176</v>
      </c>
      <c r="W51" s="12">
        <v>1</v>
      </c>
      <c r="X51" s="8"/>
      <c r="AI51" s="13">
        <v>72.012309510321529</v>
      </c>
      <c r="AJ51" s="13">
        <v>67.232458543182176</v>
      </c>
      <c r="AK51" s="12">
        <v>1</v>
      </c>
      <c r="AM51" s="16">
        <v>26</v>
      </c>
      <c r="AN51" s="16">
        <v>99.868350290599309</v>
      </c>
      <c r="AO51" s="16">
        <v>-4.9115410940879514</v>
      </c>
      <c r="AP51" s="16">
        <v>-0.21587369483826907</v>
      </c>
      <c r="AW51" s="10">
        <v>50</v>
      </c>
      <c r="AX51" s="13">
        <v>67.232458543182176</v>
      </c>
      <c r="AZ51" s="11">
        <v>91.828088062460836</v>
      </c>
      <c r="BA51" s="13">
        <v>36.59806712794127</v>
      </c>
      <c r="BI51" s="13">
        <v>49.965308596541242</v>
      </c>
      <c r="BJ51" s="13">
        <v>72.012309510321529</v>
      </c>
      <c r="BK51" s="13">
        <v>67.232458543182176</v>
      </c>
      <c r="BL51" s="12">
        <v>1</v>
      </c>
      <c r="BM51" s="16"/>
      <c r="BN51" s="16">
        <v>25</v>
      </c>
      <c r="BO51" s="16">
        <v>96.354917369721505</v>
      </c>
      <c r="BP51" s="16">
        <v>-1.3981081732101472</v>
      </c>
      <c r="BQ51" s="16">
        <v>-7.8894826711087912E-2</v>
      </c>
      <c r="BR51"/>
      <c r="BS51"/>
      <c r="BT51"/>
      <c r="BU51"/>
      <c r="BV51"/>
      <c r="BX51" s="16">
        <v>26</v>
      </c>
      <c r="BY51" s="16">
        <v>86.358813975063939</v>
      </c>
      <c r="BZ51" s="16">
        <v>-0.96436042232888042</v>
      </c>
      <c r="CA51" s="16">
        <v>-4.9025992263458079E-2</v>
      </c>
      <c r="CB51"/>
      <c r="CC51"/>
      <c r="CD51"/>
      <c r="CE51"/>
    </row>
    <row r="52" spans="3:83">
      <c r="C52" s="10">
        <v>51</v>
      </c>
      <c r="D52" s="13">
        <v>72.012309510321529</v>
      </c>
      <c r="E52" s="11">
        <f t="shared" si="1"/>
        <v>151.61646020938053</v>
      </c>
      <c r="F52" s="11"/>
      <c r="G52" s="11"/>
      <c r="H52" s="8"/>
      <c r="I52" s="8"/>
      <c r="J52" s="8"/>
      <c r="K52" s="8"/>
      <c r="L52" s="10"/>
      <c r="U52" s="13">
        <v>49.965308596541242</v>
      </c>
      <c r="V52" s="13">
        <v>72.012309510321529</v>
      </c>
      <c r="W52" s="12">
        <v>1</v>
      </c>
      <c r="X52" s="8"/>
      <c r="AI52" s="13">
        <v>49.965308596541242</v>
      </c>
      <c r="AJ52" s="13">
        <v>72.012309510321529</v>
      </c>
      <c r="AK52" s="12">
        <v>1</v>
      </c>
      <c r="AM52" s="16">
        <v>27</v>
      </c>
      <c r="AN52" s="16">
        <v>74.80859547466379</v>
      </c>
      <c r="AO52" s="16">
        <v>10.585858078071269</v>
      </c>
      <c r="AP52" s="16">
        <v>0.46527317038994143</v>
      </c>
      <c r="AW52" s="10">
        <v>51</v>
      </c>
      <c r="AX52" s="13">
        <v>72.012309510321529</v>
      </c>
      <c r="AZ52" s="11">
        <v>157.3887612192126</v>
      </c>
      <c r="BA52" s="13">
        <v>56.98237266753268</v>
      </c>
      <c r="BI52" s="13">
        <v>62.068170564920884</v>
      </c>
      <c r="BJ52" s="13">
        <v>49.965308596541242</v>
      </c>
      <c r="BK52" s="13">
        <v>72.012309510321529</v>
      </c>
      <c r="BL52" s="12">
        <v>1</v>
      </c>
      <c r="BM52" s="16"/>
      <c r="BN52" s="16">
        <v>26</v>
      </c>
      <c r="BO52" s="16">
        <v>74.426094102828984</v>
      </c>
      <c r="BP52" s="16">
        <v>10.968359449906075</v>
      </c>
      <c r="BQ52" s="16">
        <v>0.6189412483859319</v>
      </c>
      <c r="BR52"/>
      <c r="BS52"/>
      <c r="BT52"/>
      <c r="BU52"/>
      <c r="BV52"/>
      <c r="BX52" s="16">
        <v>27</v>
      </c>
      <c r="BY52" s="16">
        <v>87.824567760956981</v>
      </c>
      <c r="BZ52" s="16">
        <v>-7.4360371753306396</v>
      </c>
      <c r="CA52" s="16">
        <v>-0.37803200192325942</v>
      </c>
      <c r="CB52"/>
      <c r="CC52"/>
      <c r="CD52"/>
      <c r="CE52"/>
    </row>
    <row r="53" spans="3:83">
      <c r="C53" s="10">
        <v>52</v>
      </c>
      <c r="D53" s="13">
        <v>49.965308596541242</v>
      </c>
      <c r="E53" s="11">
        <f t="shared" si="1"/>
        <v>118.49400802080517</v>
      </c>
      <c r="F53" s="11"/>
      <c r="G53" s="11"/>
      <c r="H53" s="8"/>
      <c r="I53" s="8"/>
      <c r="J53" s="8"/>
      <c r="K53" s="8"/>
      <c r="L53" s="10"/>
      <c r="U53" s="13">
        <v>62.068170564920884</v>
      </c>
      <c r="V53" s="13">
        <v>49.965308596541242</v>
      </c>
      <c r="W53" s="12">
        <v>1</v>
      </c>
      <c r="X53" s="8"/>
      <c r="AI53" s="13">
        <v>62.068170564920884</v>
      </c>
      <c r="AJ53" s="13">
        <v>49.965308596541242</v>
      </c>
      <c r="AK53" s="12">
        <v>1</v>
      </c>
      <c r="AM53" s="16">
        <v>28</v>
      </c>
      <c r="AN53" s="16">
        <v>73.135077189530918</v>
      </c>
      <c r="AO53" s="16">
        <v>7.2534533960954235</v>
      </c>
      <c r="AP53" s="16">
        <v>0.31880620663789372</v>
      </c>
      <c r="AW53" s="10">
        <v>52</v>
      </c>
      <c r="AX53" s="13">
        <v>49.965308596541242</v>
      </c>
      <c r="AZ53" s="11">
        <v>70.108106195337982</v>
      </c>
      <c r="BA53" s="13">
        <v>67.890445366490923</v>
      </c>
      <c r="BI53" s="13">
        <v>69.055720608968343</v>
      </c>
      <c r="BJ53" s="13">
        <v>62.068170564920884</v>
      </c>
      <c r="BK53" s="13">
        <v>49.965308596541242</v>
      </c>
      <c r="BL53" s="12">
        <v>1</v>
      </c>
      <c r="BM53" s="16"/>
      <c r="BN53" s="16">
        <v>27</v>
      </c>
      <c r="BO53" s="16">
        <v>75.305573157355965</v>
      </c>
      <c r="BP53" s="16">
        <v>5.082957428270376</v>
      </c>
      <c r="BQ53" s="16">
        <v>0.28682976980419372</v>
      </c>
      <c r="BR53"/>
      <c r="BS53"/>
      <c r="BT53"/>
      <c r="BU53"/>
      <c r="BV53"/>
      <c r="BX53" s="16">
        <v>28</v>
      </c>
      <c r="BY53" s="16">
        <v>82.583509408066845</v>
      </c>
      <c r="BZ53" s="16">
        <v>-22.737505649681957</v>
      </c>
      <c r="CA53" s="16">
        <v>-1.1559254717024054</v>
      </c>
      <c r="CB53"/>
      <c r="CC53"/>
      <c r="CD53"/>
      <c r="CE53"/>
    </row>
    <row r="54" spans="3:83">
      <c r="C54" s="10">
        <v>53</v>
      </c>
      <c r="D54" s="13">
        <v>62.068170564920884</v>
      </c>
      <c r="E54" s="11">
        <f t="shared" si="1"/>
        <v>97.474417800609459</v>
      </c>
      <c r="F54" s="11"/>
      <c r="G54" s="11"/>
      <c r="H54" s="8"/>
      <c r="I54" s="8"/>
      <c r="J54" s="8"/>
      <c r="K54" s="8"/>
      <c r="L54" s="10"/>
      <c r="U54" s="13">
        <v>69.055720608968343</v>
      </c>
      <c r="V54" s="13">
        <v>62.068170564920884</v>
      </c>
      <c r="W54" s="12">
        <v>1</v>
      </c>
      <c r="X54" s="8"/>
      <c r="AI54" s="13">
        <v>69.055720608968343</v>
      </c>
      <c r="AJ54" s="13">
        <v>62.068170564920884</v>
      </c>
      <c r="AK54" s="12">
        <v>1</v>
      </c>
      <c r="AM54" s="16">
        <v>29</v>
      </c>
      <c r="AN54" s="16">
        <v>72.258985154104934</v>
      </c>
      <c r="AO54" s="16">
        <v>-12.412981395720045</v>
      </c>
      <c r="AP54" s="16">
        <v>-0.54557950478685258</v>
      </c>
      <c r="AW54" s="10">
        <v>53</v>
      </c>
      <c r="AX54" s="13">
        <v>62.068170564920884</v>
      </c>
      <c r="AZ54" s="11">
        <v>108.25315917208889</v>
      </c>
      <c r="BA54" s="13">
        <v>47.964786641220762</v>
      </c>
      <c r="BI54" s="13">
        <v>66.728368485064436</v>
      </c>
      <c r="BJ54" s="13">
        <v>69.055720608968343</v>
      </c>
      <c r="BK54" s="13">
        <v>62.068170564920884</v>
      </c>
      <c r="BL54" s="12">
        <v>1</v>
      </c>
      <c r="BM54" s="16"/>
      <c r="BN54" s="16">
        <v>28</v>
      </c>
      <c r="BO54" s="16">
        <v>72.794182767985149</v>
      </c>
      <c r="BP54" s="16">
        <v>-12.94817900960026</v>
      </c>
      <c r="BQ54" s="16">
        <v>-0.73066187492561907</v>
      </c>
      <c r="BR54"/>
      <c r="BS54"/>
      <c r="BT54"/>
      <c r="BU54"/>
      <c r="BV54"/>
      <c r="BX54" s="16">
        <v>29</v>
      </c>
      <c r="BY54" s="16">
        <v>73.652905009860802</v>
      </c>
      <c r="BZ54" s="16">
        <v>38.180751812342223</v>
      </c>
      <c r="CA54" s="16">
        <v>1.941026611652606</v>
      </c>
      <c r="CB54"/>
      <c r="CC54"/>
      <c r="CD54"/>
      <c r="CE54"/>
    </row>
    <row r="55" spans="3:83">
      <c r="C55" s="10">
        <v>54</v>
      </c>
      <c r="D55" s="13">
        <v>69.055720608968343</v>
      </c>
      <c r="E55" s="11">
        <f t="shared" si="1"/>
        <v>83.442377624461201</v>
      </c>
      <c r="F55" s="11"/>
      <c r="G55" s="11"/>
      <c r="H55" s="8"/>
      <c r="I55" s="8"/>
      <c r="J55" s="8"/>
      <c r="K55" s="8"/>
      <c r="L55" s="10"/>
      <c r="U55" s="13">
        <v>66.728368485064436</v>
      </c>
      <c r="V55" s="13">
        <v>69.055720608968343</v>
      </c>
      <c r="W55" s="12">
        <v>1</v>
      </c>
      <c r="X55" s="8"/>
      <c r="AI55" s="13">
        <v>66.728368485064436</v>
      </c>
      <c r="AJ55" s="13">
        <v>69.055720608968343</v>
      </c>
      <c r="AK55" s="12">
        <v>1</v>
      </c>
      <c r="AM55" s="16">
        <v>30</v>
      </c>
      <c r="AN55" s="16">
        <v>68.66381514067875</v>
      </c>
      <c r="AO55" s="16">
        <v>43.169841681524275</v>
      </c>
      <c r="AP55" s="16">
        <v>1.8974153022136722</v>
      </c>
      <c r="AW55" s="10">
        <v>54</v>
      </c>
      <c r="AX55" s="13">
        <v>69.055720608968343</v>
      </c>
      <c r="AZ55" s="11">
        <v>92.051640797101584</v>
      </c>
      <c r="BA55" s="13">
        <v>52.680145370863734</v>
      </c>
      <c r="BI55" s="13">
        <v>91.987152737695197</v>
      </c>
      <c r="BJ55" s="13">
        <v>66.728368485064436</v>
      </c>
      <c r="BK55" s="13">
        <v>69.055720608968343</v>
      </c>
      <c r="BL55" s="12">
        <v>1</v>
      </c>
      <c r="BM55" s="16"/>
      <c r="BN55" s="16">
        <v>29</v>
      </c>
      <c r="BO55" s="16">
        <v>68.708943733217296</v>
      </c>
      <c r="BP55" s="16">
        <v>43.124713088985729</v>
      </c>
      <c r="BQ55" s="16">
        <v>2.4335146817066184</v>
      </c>
      <c r="BR55"/>
      <c r="BS55"/>
      <c r="BT55"/>
      <c r="BU55"/>
      <c r="BV55"/>
      <c r="BX55" s="16">
        <v>30</v>
      </c>
      <c r="BY55" s="16">
        <v>84.053015904213936</v>
      </c>
      <c r="BZ55" s="16">
        <v>-11.105033610720668</v>
      </c>
      <c r="CA55" s="16">
        <v>-0.56455582298768581</v>
      </c>
      <c r="CB55"/>
      <c r="CC55"/>
      <c r="CD55"/>
      <c r="CE55"/>
    </row>
    <row r="56" spans="3:83">
      <c r="C56" s="10">
        <v>55</v>
      </c>
      <c r="D56" s="13">
        <v>66.728368485064436</v>
      </c>
      <c r="E56" s="11">
        <f t="shared" si="1"/>
        <v>67.082985324409023</v>
      </c>
      <c r="F56" s="11"/>
      <c r="G56" s="11"/>
      <c r="H56" s="8"/>
      <c r="I56" s="8"/>
      <c r="J56" s="8"/>
      <c r="K56" s="8"/>
      <c r="L56" s="10"/>
      <c r="U56" s="13">
        <v>91.987152737695197</v>
      </c>
      <c r="V56" s="13">
        <v>66.728368485064436</v>
      </c>
      <c r="W56" s="12">
        <v>1</v>
      </c>
      <c r="X56" s="8"/>
      <c r="AI56" s="13">
        <v>91.987152737695197</v>
      </c>
      <c r="AJ56" s="13">
        <v>66.728368485064436</v>
      </c>
      <c r="AK56" s="12">
        <v>1</v>
      </c>
      <c r="AM56" s="16">
        <v>31</v>
      </c>
      <c r="AN56" s="16">
        <v>77.762230975073024</v>
      </c>
      <c r="AO56" s="16">
        <v>-4.8142486815797554</v>
      </c>
      <c r="AP56" s="16">
        <v>-0.21159746622376058</v>
      </c>
      <c r="AW56" s="10">
        <v>55</v>
      </c>
      <c r="AX56" s="13">
        <v>66.728368485064436</v>
      </c>
      <c r="AZ56" s="11">
        <v>71.466923733355912</v>
      </c>
      <c r="BA56" s="13">
        <v>54.892582136925867</v>
      </c>
      <c r="BI56" s="13">
        <v>76.581646181927127</v>
      </c>
      <c r="BJ56" s="13">
        <v>91.987152737695197</v>
      </c>
      <c r="BK56" s="13">
        <v>66.728368485064436</v>
      </c>
      <c r="BL56" s="12">
        <v>1</v>
      </c>
      <c r="BM56" s="16"/>
      <c r="BN56" s="16">
        <v>30</v>
      </c>
      <c r="BO56" s="16">
        <v>73.012937425122587</v>
      </c>
      <c r="BP56" s="16">
        <v>-6.495513162931843E-2</v>
      </c>
      <c r="BQ56" s="16">
        <v>-3.665398680936478E-3</v>
      </c>
      <c r="BR56"/>
      <c r="BS56"/>
      <c r="BT56"/>
      <c r="BU56"/>
      <c r="BV56"/>
      <c r="BX56" s="16">
        <v>31</v>
      </c>
      <c r="BY56" s="16">
        <v>89.727956813365921</v>
      </c>
      <c r="BZ56" s="16">
        <v>-6.8618742055509756</v>
      </c>
      <c r="CA56" s="16">
        <v>-0.34884280184555017</v>
      </c>
      <c r="CB56"/>
      <c r="CC56"/>
      <c r="CD56"/>
      <c r="CE56"/>
    </row>
    <row r="57" spans="3:83">
      <c r="C57" s="10">
        <v>56</v>
      </c>
      <c r="D57" s="13">
        <v>91.987152737695197</v>
      </c>
      <c r="E57" s="11">
        <f t="shared" si="1"/>
        <v>75.982377276987606</v>
      </c>
      <c r="F57" s="11"/>
      <c r="G57" s="11"/>
      <c r="H57" s="8"/>
      <c r="I57" s="8"/>
      <c r="J57" s="8"/>
      <c r="K57" s="8"/>
      <c r="L57" s="10"/>
      <c r="U57" s="13">
        <v>76.581646181927127</v>
      </c>
      <c r="V57" s="13">
        <v>91.987152737695197</v>
      </c>
      <c r="W57" s="12">
        <v>1</v>
      </c>
      <c r="X57" s="8"/>
      <c r="AI57" s="13">
        <v>76.581646181927127</v>
      </c>
      <c r="AJ57" s="13">
        <v>91.987152737695197</v>
      </c>
      <c r="AK57" s="12">
        <v>1</v>
      </c>
      <c r="AM57" s="16">
        <v>32</v>
      </c>
      <c r="AN57" s="16">
        <v>70.956806686563496</v>
      </c>
      <c r="AO57" s="16">
        <v>11.909275921251449</v>
      </c>
      <c r="AP57" s="16">
        <v>0.52344047351320888</v>
      </c>
      <c r="AW57" s="10">
        <v>56</v>
      </c>
      <c r="AX57" s="13">
        <v>91.987152737695197</v>
      </c>
      <c r="AZ57" s="11">
        <v>100.16686786371733</v>
      </c>
      <c r="BA57" s="13">
        <v>57.466303942296641</v>
      </c>
      <c r="BI57" s="13">
        <v>72.314957418673785</v>
      </c>
      <c r="BJ57" s="13">
        <v>76.581646181927127</v>
      </c>
      <c r="BK57" s="13">
        <v>91.987152737695197</v>
      </c>
      <c r="BL57" s="12">
        <v>1</v>
      </c>
      <c r="BM57" s="16"/>
      <c r="BN57" s="16">
        <v>31</v>
      </c>
      <c r="BO57" s="16">
        <v>76.448110736266585</v>
      </c>
      <c r="BP57" s="16">
        <v>6.4179718715483602</v>
      </c>
      <c r="BQ57" s="16">
        <v>0.36216423617626375</v>
      </c>
      <c r="BR57"/>
      <c r="BS57"/>
      <c r="BT57"/>
      <c r="BU57"/>
      <c r="BV57"/>
      <c r="BX57" s="16">
        <v>32</v>
      </c>
      <c r="BY57" s="16">
        <v>78.866307277141289</v>
      </c>
      <c r="BZ57" s="16">
        <v>-13.057231075194778</v>
      </c>
      <c r="CA57" s="16">
        <v>-0.66380130794746817</v>
      </c>
      <c r="CB57"/>
      <c r="CC57"/>
      <c r="CD57"/>
      <c r="CE57"/>
    </row>
    <row r="58" spans="3:83">
      <c r="C58" s="10">
        <v>57</v>
      </c>
      <c r="D58" s="13">
        <v>76.581646181927127</v>
      </c>
      <c r="E58" s="11">
        <f t="shared" si="1"/>
        <v>69.476262673798132</v>
      </c>
      <c r="F58" s="11"/>
      <c r="G58" s="11"/>
      <c r="H58" s="8"/>
      <c r="I58" s="8"/>
      <c r="J58" s="8"/>
      <c r="K58" s="8"/>
      <c r="L58" s="10"/>
      <c r="U58" s="13">
        <v>72.314957418673785</v>
      </c>
      <c r="V58" s="13">
        <v>76.581646181927127</v>
      </c>
      <c r="W58" s="12">
        <v>1</v>
      </c>
      <c r="X58" s="8"/>
      <c r="AI58" s="13">
        <v>72.314957418673785</v>
      </c>
      <c r="AJ58" s="13">
        <v>76.581646181927127</v>
      </c>
      <c r="AK58" s="12">
        <v>1</v>
      </c>
      <c r="AM58" s="16">
        <v>33</v>
      </c>
      <c r="AN58" s="16">
        <v>72.692584234285476</v>
      </c>
      <c r="AO58" s="16">
        <v>-6.8835080323389661</v>
      </c>
      <c r="AP58" s="16">
        <v>-0.30254624443203459</v>
      </c>
      <c r="AW58" s="10">
        <v>57</v>
      </c>
      <c r="AX58" s="13">
        <v>76.581646181927127</v>
      </c>
      <c r="AZ58" s="11">
        <v>98.14758745095773</v>
      </c>
      <c r="BA58" s="13">
        <v>63.396877400655647</v>
      </c>
      <c r="BI58" s="13">
        <v>73.759732573377192</v>
      </c>
      <c r="BJ58" s="13">
        <v>72.314957418673785</v>
      </c>
      <c r="BK58" s="13">
        <v>76.581646181927127</v>
      </c>
      <c r="BL58" s="12">
        <v>1</v>
      </c>
      <c r="BM58" s="16"/>
      <c r="BN58" s="16">
        <v>32</v>
      </c>
      <c r="BO58" s="16">
        <v>70.915590517357217</v>
      </c>
      <c r="BP58" s="16">
        <v>-5.1065143154107062</v>
      </c>
      <c r="BQ58" s="16">
        <v>-0.28815907791096329</v>
      </c>
      <c r="BR58"/>
      <c r="BS58"/>
      <c r="BT58"/>
      <c r="BU58"/>
      <c r="BV58"/>
      <c r="BX58" s="16">
        <v>33</v>
      </c>
      <c r="BY58" s="16">
        <v>76.621624739388693</v>
      </c>
      <c r="BZ58" s="16">
        <v>-4.9012941911483949</v>
      </c>
      <c r="CA58" s="16">
        <v>-0.24917116622837276</v>
      </c>
      <c r="CB58"/>
      <c r="CC58"/>
      <c r="CD58"/>
      <c r="CE58"/>
    </row>
    <row r="59" spans="3:83">
      <c r="C59" s="10">
        <v>58</v>
      </c>
      <c r="D59" s="13">
        <v>72.314957418673785</v>
      </c>
      <c r="E59" s="11">
        <f t="shared" si="1"/>
        <v>58.703459307355317</v>
      </c>
      <c r="F59" s="11"/>
      <c r="G59" s="11"/>
      <c r="H59" s="8"/>
      <c r="I59" s="8"/>
      <c r="J59" s="8"/>
      <c r="K59" s="8"/>
      <c r="L59" s="10"/>
      <c r="U59" s="13">
        <v>73.759732573377192</v>
      </c>
      <c r="V59" s="13">
        <v>72.314957418673785</v>
      </c>
      <c r="W59" s="12">
        <v>1</v>
      </c>
      <c r="X59" s="8"/>
      <c r="AI59" s="13">
        <v>73.759732573377192</v>
      </c>
      <c r="AJ59" s="13">
        <v>72.314957418673785</v>
      </c>
      <c r="AK59" s="12">
        <v>1</v>
      </c>
      <c r="AM59" s="16">
        <v>34</v>
      </c>
      <c r="AN59" s="16">
        <v>69.70741894936657</v>
      </c>
      <c r="AO59" s="16">
        <v>2.0129115988737283</v>
      </c>
      <c r="AP59" s="16">
        <v>8.8472162994773937E-2</v>
      </c>
      <c r="AW59" s="10">
        <v>58</v>
      </c>
      <c r="AX59" s="13">
        <v>72.314957418673785</v>
      </c>
      <c r="BA59" s="13">
        <v>51.929328465935754</v>
      </c>
      <c r="BI59" s="13">
        <v>89.15138941725148</v>
      </c>
      <c r="BJ59" s="13">
        <v>73.759732573377192</v>
      </c>
      <c r="BK59" s="13">
        <v>72.314957418673785</v>
      </c>
      <c r="BL59" s="12">
        <v>1</v>
      </c>
      <c r="BM59" s="16"/>
      <c r="BN59" s="16">
        <v>33</v>
      </c>
      <c r="BO59" s="16">
        <v>70.080950134517607</v>
      </c>
      <c r="BP59" s="16">
        <v>1.6393804137226908</v>
      </c>
      <c r="BQ59" s="16">
        <v>9.2509747194477368E-2</v>
      </c>
      <c r="BR59"/>
      <c r="BS59"/>
      <c r="BT59"/>
      <c r="BU59"/>
      <c r="BV59"/>
      <c r="BX59" s="16">
        <v>34</v>
      </c>
      <c r="BY59" s="16">
        <v>72.396002134195641</v>
      </c>
      <c r="BZ59" s="16">
        <v>3.2970561699190313</v>
      </c>
      <c r="CA59" s="16">
        <v>0.16761518467159969</v>
      </c>
      <c r="CB59"/>
      <c r="CC59"/>
      <c r="CD59"/>
      <c r="CE59"/>
    </row>
    <row r="60" spans="3:83">
      <c r="C60" s="10">
        <v>59</v>
      </c>
      <c r="D60" s="13">
        <v>73.759732573377192</v>
      </c>
      <c r="E60" s="11">
        <f t="shared" si="1"/>
        <v>49.375431095615895</v>
      </c>
      <c r="F60" s="11"/>
      <c r="G60" s="11"/>
      <c r="H60" s="8"/>
      <c r="I60" s="8"/>
      <c r="J60" s="8"/>
      <c r="K60" s="8"/>
      <c r="L60" s="10"/>
      <c r="U60" s="13">
        <v>89.15138941725148</v>
      </c>
      <c r="V60" s="13">
        <v>73.759732573377192</v>
      </c>
      <c r="W60" s="12">
        <v>1</v>
      </c>
      <c r="X60" s="8"/>
      <c r="AI60" s="13">
        <v>89.15138941725148</v>
      </c>
      <c r="AJ60" s="13">
        <v>73.759732573377192</v>
      </c>
      <c r="AK60" s="12">
        <v>1</v>
      </c>
      <c r="AM60" s="16">
        <v>35</v>
      </c>
      <c r="AN60" s="16">
        <v>70.741954016364673</v>
      </c>
      <c r="AO60" s="16">
        <v>4.9511042877499989</v>
      </c>
      <c r="AP60" s="16">
        <v>0.21761258954195151</v>
      </c>
      <c r="AW60" s="10">
        <v>59</v>
      </c>
      <c r="AX60" s="13">
        <v>73.759732573377192</v>
      </c>
      <c r="BA60" s="13">
        <v>56.367507840569623</v>
      </c>
      <c r="BI60" s="11">
        <v>124.67338112162518</v>
      </c>
      <c r="BJ60" s="13">
        <v>89.15138941725148</v>
      </c>
      <c r="BK60" s="13">
        <v>73.759732573377192</v>
      </c>
      <c r="BL60" s="12">
        <v>0</v>
      </c>
      <c r="BM60" s="16"/>
      <c r="BN60" s="16">
        <v>34</v>
      </c>
      <c r="BO60" s="16">
        <v>67.895408393404452</v>
      </c>
      <c r="BP60" s="16">
        <v>7.79764991071022</v>
      </c>
      <c r="BQ60" s="16">
        <v>0.44001905592661472</v>
      </c>
      <c r="BR60"/>
      <c r="BS60"/>
      <c r="BT60"/>
      <c r="BU60"/>
      <c r="BV60"/>
      <c r="BX60" s="16">
        <v>35</v>
      </c>
      <c r="BY60" s="16">
        <v>75.939073887266517</v>
      </c>
      <c r="BZ60" s="16">
        <v>11.408923309344132</v>
      </c>
      <c r="CA60" s="16">
        <v>0.58000491615731165</v>
      </c>
      <c r="CB60"/>
      <c r="CC60"/>
      <c r="CD60"/>
      <c r="CE60"/>
    </row>
    <row r="61" spans="3:83">
      <c r="C61" s="10">
        <v>60</v>
      </c>
      <c r="D61" s="13">
        <v>89.15138941725148</v>
      </c>
      <c r="E61" s="11">
        <f t="shared" si="1"/>
        <v>55.439059727750774</v>
      </c>
      <c r="F61" s="11"/>
      <c r="G61" s="11"/>
      <c r="H61" s="8"/>
      <c r="I61" s="8"/>
      <c r="J61" s="8"/>
      <c r="K61" s="8"/>
      <c r="L61" s="10"/>
      <c r="U61" s="11">
        <v>124.67338112162518</v>
      </c>
      <c r="V61" s="13">
        <v>89.15138941725148</v>
      </c>
      <c r="W61" s="12">
        <v>0</v>
      </c>
      <c r="X61" s="8"/>
      <c r="AI61" s="11">
        <v>124.67338112162518</v>
      </c>
      <c r="AJ61" s="13">
        <v>89.15138941725148</v>
      </c>
      <c r="AK61" s="12">
        <v>0</v>
      </c>
      <c r="AM61" s="16">
        <v>36</v>
      </c>
      <c r="AN61" s="16">
        <v>71.437225431587322</v>
      </c>
      <c r="AO61" s="16">
        <v>15.910771765023327</v>
      </c>
      <c r="AP61" s="16">
        <v>0.69931555551441504</v>
      </c>
      <c r="AW61" s="10">
        <v>60</v>
      </c>
      <c r="AX61" s="13">
        <v>89.15138941725148</v>
      </c>
      <c r="BA61" s="13">
        <v>61.225959791998172</v>
      </c>
      <c r="BI61" s="11">
        <v>113.60450169354188</v>
      </c>
      <c r="BJ61" s="11">
        <v>124.67338112162518</v>
      </c>
      <c r="BK61" s="13">
        <v>89.15138941725148</v>
      </c>
      <c r="BL61" s="12">
        <v>0</v>
      </c>
      <c r="BM61" s="16"/>
      <c r="BN61" s="16">
        <v>35</v>
      </c>
      <c r="BO61" s="16">
        <v>69.583653486950055</v>
      </c>
      <c r="BP61" s="16">
        <v>17.764343709660594</v>
      </c>
      <c r="BQ61" s="16">
        <v>1.0024366107465832</v>
      </c>
      <c r="BR61"/>
      <c r="BS61"/>
      <c r="BT61"/>
      <c r="BU61"/>
      <c r="BV61"/>
      <c r="BX61" s="16">
        <v>36</v>
      </c>
      <c r="BY61" s="16">
        <v>81.421991492969354</v>
      </c>
      <c r="BZ61" s="16">
        <v>-3.3231302708640698</v>
      </c>
      <c r="CA61" s="16">
        <v>-0.16894073541135426</v>
      </c>
      <c r="CB61"/>
      <c r="CC61"/>
      <c r="CD61"/>
      <c r="CE61"/>
    </row>
    <row r="62" spans="3:83">
      <c r="C62" s="10">
        <v>61</v>
      </c>
      <c r="D62" s="11">
        <v>124.67338112162518</v>
      </c>
      <c r="E62" s="11">
        <f t="shared" si="1"/>
        <v>97.024680064259357</v>
      </c>
      <c r="F62" s="11"/>
      <c r="G62" s="11"/>
      <c r="H62" s="8"/>
      <c r="I62" s="8"/>
      <c r="J62" s="8"/>
      <c r="K62" s="8"/>
      <c r="L62" s="10"/>
      <c r="U62" s="11">
        <v>113.60450169354188</v>
      </c>
      <c r="V62" s="11">
        <v>124.67338112162518</v>
      </c>
      <c r="W62" s="12">
        <v>0</v>
      </c>
      <c r="X62" s="8"/>
      <c r="AI62" s="11">
        <v>113.60450169354188</v>
      </c>
      <c r="AJ62" s="11">
        <v>124.67338112162518</v>
      </c>
      <c r="AK62" s="12">
        <v>0</v>
      </c>
      <c r="AM62" s="16">
        <v>37</v>
      </c>
      <c r="AN62" s="16">
        <v>73.476968992201805</v>
      </c>
      <c r="AO62" s="16">
        <v>4.6218922299034801</v>
      </c>
      <c r="AP62" s="16">
        <v>0.20314295120416317</v>
      </c>
      <c r="AW62" s="10">
        <v>61</v>
      </c>
      <c r="AX62" s="11">
        <v>124.67338112162518</v>
      </c>
      <c r="BA62" s="13">
        <v>65.230816551116902</v>
      </c>
      <c r="BI62" s="11">
        <v>133.50647093057336</v>
      </c>
      <c r="BJ62" s="11">
        <v>113.60450169354188</v>
      </c>
      <c r="BK62" s="11">
        <v>124.67338112162518</v>
      </c>
      <c r="BL62" s="12">
        <v>0</v>
      </c>
      <c r="BM62" s="16"/>
      <c r="BN62" s="16">
        <v>36</v>
      </c>
      <c r="BO62" s="16">
        <v>72.107237782863052</v>
      </c>
      <c r="BP62" s="16">
        <v>5.9916234392422325</v>
      </c>
      <c r="BQ62" s="16">
        <v>0.33810552145742767</v>
      </c>
      <c r="BR62"/>
      <c r="BS62"/>
      <c r="BT62"/>
      <c r="BU62"/>
      <c r="BV62"/>
      <c r="BX62" s="16">
        <v>37</v>
      </c>
      <c r="BY62" s="16">
        <v>82.510761196531405</v>
      </c>
      <c r="BZ62" s="16">
        <v>-2.2250934004503193</v>
      </c>
      <c r="CA62" s="16">
        <v>-0.11311892245899986</v>
      </c>
      <c r="CB62"/>
      <c r="CC62"/>
      <c r="CD62"/>
      <c r="CE62"/>
    </row>
    <row r="63" spans="3:83">
      <c r="C63" s="10">
        <v>62</v>
      </c>
      <c r="D63" s="11">
        <v>113.60450169354188</v>
      </c>
      <c r="E63" s="11">
        <f t="shared" si="1"/>
        <v>127.54142097268463</v>
      </c>
      <c r="F63" s="11"/>
      <c r="G63" s="11"/>
      <c r="H63" s="8"/>
      <c r="I63" s="8"/>
      <c r="J63" s="8"/>
      <c r="K63" s="8"/>
      <c r="L63" s="10"/>
      <c r="U63" s="11">
        <v>133.50647093057336</v>
      </c>
      <c r="V63" s="11">
        <v>113.60450169354188</v>
      </c>
      <c r="W63" s="12">
        <v>0</v>
      </c>
      <c r="X63" s="8"/>
      <c r="AI63" s="11">
        <v>133.50647093057336</v>
      </c>
      <c r="AJ63" s="11">
        <v>113.60450169354188</v>
      </c>
      <c r="AK63" s="12">
        <v>0</v>
      </c>
      <c r="AM63" s="16">
        <v>38</v>
      </c>
      <c r="AN63" s="16">
        <v>71.858267622828535</v>
      </c>
      <c r="AO63" s="16">
        <v>8.4274001732525505</v>
      </c>
      <c r="AP63" s="16">
        <v>0.37040390753740066</v>
      </c>
      <c r="AW63" s="10">
        <v>62</v>
      </c>
      <c r="AX63" s="11">
        <v>113.60450169354188</v>
      </c>
      <c r="BA63" s="13">
        <v>73.331761871141126</v>
      </c>
      <c r="BI63" s="11">
        <v>138.13924899567749</v>
      </c>
      <c r="BJ63" s="11">
        <v>133.50647093057336</v>
      </c>
      <c r="BK63" s="11">
        <v>113.60450169354188</v>
      </c>
      <c r="BL63" s="12">
        <v>0</v>
      </c>
      <c r="BM63" s="16"/>
      <c r="BN63" s="16">
        <v>37</v>
      </c>
      <c r="BO63" s="16">
        <v>72.795196310480392</v>
      </c>
      <c r="BP63" s="16">
        <v>7.4904714856006933</v>
      </c>
      <c r="BQ63" s="16">
        <v>0.42268506912732695</v>
      </c>
      <c r="BR63"/>
      <c r="BS63"/>
      <c r="BT63"/>
      <c r="BU63"/>
      <c r="BV63"/>
      <c r="BX63" s="16">
        <v>38</v>
      </c>
      <c r="BY63" s="16">
        <v>79.867801819454257</v>
      </c>
      <c r="BZ63" s="16">
        <v>-14.497824206171089</v>
      </c>
      <c r="CA63" s="16">
        <v>-0.73703793821426833</v>
      </c>
      <c r="CB63"/>
      <c r="CC63"/>
      <c r="CD63"/>
      <c r="CE63"/>
    </row>
    <row r="64" spans="3:83">
      <c r="C64" s="10">
        <v>63</v>
      </c>
      <c r="D64" s="11">
        <v>133.50647093057336</v>
      </c>
      <c r="E64" s="11">
        <f t="shared" si="1"/>
        <v>177.96013111814142</v>
      </c>
      <c r="F64" s="11"/>
      <c r="G64" s="11"/>
      <c r="H64" s="8"/>
      <c r="I64" s="8"/>
      <c r="J64" s="8"/>
      <c r="K64" s="8"/>
      <c r="L64" s="10"/>
      <c r="U64" s="11">
        <v>138.13924899567749</v>
      </c>
      <c r="V64" s="11">
        <v>133.50647093057336</v>
      </c>
      <c r="W64" s="12">
        <v>0</v>
      </c>
      <c r="X64" s="8"/>
      <c r="AI64" s="11">
        <v>138.13924899567749</v>
      </c>
      <c r="AJ64" s="11">
        <v>133.50647093057336</v>
      </c>
      <c r="AK64" s="12">
        <v>0</v>
      </c>
      <c r="AM64" s="16">
        <v>39</v>
      </c>
      <c r="AN64" s="16">
        <v>72.240983025175993</v>
      </c>
      <c r="AO64" s="16">
        <v>-6.8710054118928241</v>
      </c>
      <c r="AP64" s="16">
        <v>-0.30199672508176023</v>
      </c>
      <c r="AW64" s="10">
        <v>63</v>
      </c>
      <c r="AX64" s="11">
        <v>133.50647093057336</v>
      </c>
      <c r="BA64" s="13">
        <v>58.653569305675454</v>
      </c>
      <c r="BI64" s="11">
        <v>163.21301749905294</v>
      </c>
      <c r="BJ64" s="11">
        <v>138.13924899567749</v>
      </c>
      <c r="BK64" s="11">
        <v>133.50647093057336</v>
      </c>
      <c r="BL64" s="12">
        <v>0</v>
      </c>
      <c r="BM64" s="16"/>
      <c r="BN64" s="16">
        <v>38</v>
      </c>
      <c r="BO64" s="16">
        <v>71.452631768748944</v>
      </c>
      <c r="BP64" s="16">
        <v>-6.0826541554657751</v>
      </c>
      <c r="BQ64" s="16">
        <v>-0.34324235759032334</v>
      </c>
      <c r="BR64"/>
      <c r="BS64"/>
      <c r="BT64"/>
      <c r="BU64"/>
      <c r="BV64"/>
      <c r="BX64" s="16">
        <v>39</v>
      </c>
      <c r="BY64" s="16">
        <v>75.522069063596646</v>
      </c>
      <c r="BZ64" s="16">
        <v>9.4966531050375806</v>
      </c>
      <c r="CA64" s="16">
        <v>0.48278924650594757</v>
      </c>
      <c r="CB64"/>
      <c r="CC64"/>
      <c r="CD64"/>
      <c r="CE64"/>
    </row>
    <row r="65" spans="3:83">
      <c r="C65" s="10">
        <v>64</v>
      </c>
      <c r="D65" s="11">
        <v>138.13924899567749</v>
      </c>
      <c r="E65" s="11">
        <f t="shared" si="1"/>
        <v>233.01161932870235</v>
      </c>
      <c r="F65" s="11"/>
      <c r="G65" s="11"/>
      <c r="H65" s="8"/>
      <c r="I65" s="8"/>
      <c r="J65" s="8"/>
      <c r="K65" s="8"/>
      <c r="L65" s="10"/>
      <c r="U65" s="11">
        <v>163.21301749905294</v>
      </c>
      <c r="V65" s="11">
        <v>138.13924899567749</v>
      </c>
      <c r="W65" s="12">
        <v>0</v>
      </c>
      <c r="X65" s="8"/>
      <c r="AI65" s="11">
        <v>163.21301749905294</v>
      </c>
      <c r="AJ65" s="11">
        <v>138.13924899567749</v>
      </c>
      <c r="AK65" s="12">
        <v>0</v>
      </c>
      <c r="AM65" s="16">
        <v>40</v>
      </c>
      <c r="AN65" s="16">
        <v>69.630571826703601</v>
      </c>
      <c r="AO65" s="16">
        <v>15.388150341930626</v>
      </c>
      <c r="AP65" s="16">
        <v>0.67634512414808523</v>
      </c>
      <c r="AW65" s="10">
        <v>64</v>
      </c>
      <c r="AX65" s="11">
        <v>138.13924899567749</v>
      </c>
      <c r="BA65" s="13">
        <v>61.398945616651076</v>
      </c>
      <c r="BI65" s="11">
        <v>135.28214969655761</v>
      </c>
      <c r="BJ65" s="11">
        <v>163.21301749905294</v>
      </c>
      <c r="BK65" s="11">
        <v>138.13924899567749</v>
      </c>
      <c r="BL65" s="12">
        <v>0</v>
      </c>
      <c r="BM65" s="16"/>
      <c r="BN65" s="16">
        <v>39</v>
      </c>
      <c r="BO65" s="16">
        <v>69.544194923364373</v>
      </c>
      <c r="BP65" s="16">
        <v>15.474527245269854</v>
      </c>
      <c r="BQ65" s="16">
        <v>0.87322295144616702</v>
      </c>
      <c r="BR65"/>
      <c r="BS65"/>
      <c r="BT65"/>
      <c r="BU65"/>
      <c r="BV65"/>
      <c r="BX65" s="16">
        <v>40</v>
      </c>
      <c r="BY65" s="16">
        <v>76.825480175088828</v>
      </c>
      <c r="BZ65" s="16">
        <v>5.3422187658575098</v>
      </c>
      <c r="CA65" s="16">
        <v>0.27158681528233775</v>
      </c>
      <c r="CB65"/>
      <c r="CC65"/>
      <c r="CD65"/>
      <c r="CE65"/>
    </row>
    <row r="66" spans="3:83">
      <c r="C66" s="10">
        <v>65</v>
      </c>
      <c r="D66" s="11">
        <v>163.21301749905294</v>
      </c>
      <c r="E66" s="11">
        <f t="shared" si="1"/>
        <v>313.13687604263868</v>
      </c>
      <c r="F66" s="11"/>
      <c r="G66" s="11"/>
      <c r="H66" s="8"/>
      <c r="I66" s="8"/>
      <c r="J66" s="8"/>
      <c r="K66" s="8"/>
      <c r="L66" s="10"/>
      <c r="U66" s="11">
        <v>135.28214969655761</v>
      </c>
      <c r="V66" s="11">
        <v>163.21301749905294</v>
      </c>
      <c r="W66" s="12">
        <v>0</v>
      </c>
      <c r="X66" s="8"/>
      <c r="AI66" s="11">
        <v>135.28214969655761</v>
      </c>
      <c r="AJ66" s="11">
        <v>163.21301749905294</v>
      </c>
      <c r="AK66" s="12">
        <v>0</v>
      </c>
      <c r="AM66" s="16">
        <v>41</v>
      </c>
      <c r="AN66" s="16">
        <v>73.069320030414971</v>
      </c>
      <c r="AO66" s="16">
        <v>9.0983789105313662</v>
      </c>
      <c r="AP66" s="16">
        <v>0.39989498913471166</v>
      </c>
      <c r="AW66" s="10">
        <v>65</v>
      </c>
      <c r="AX66" s="11">
        <v>163.21301749905294</v>
      </c>
      <c r="BA66" s="13">
        <v>61.541397400160285</v>
      </c>
      <c r="BI66" s="11">
        <v>134.4400008812955</v>
      </c>
      <c r="BJ66" s="11">
        <v>135.28214969655761</v>
      </c>
      <c r="BK66" s="11">
        <v>163.21301749905294</v>
      </c>
      <c r="BL66" s="12">
        <v>0</v>
      </c>
      <c r="BM66" s="16"/>
      <c r="BN66" s="16">
        <v>40</v>
      </c>
      <c r="BO66" s="16">
        <v>69.871397983629208</v>
      </c>
      <c r="BP66" s="16">
        <v>12.296300957317129</v>
      </c>
      <c r="BQ66" s="16">
        <v>0.69387659109915167</v>
      </c>
      <c r="BR66"/>
      <c r="BS66"/>
      <c r="BT66"/>
      <c r="BU66"/>
      <c r="BV66"/>
      <c r="BX66" s="16">
        <v>41</v>
      </c>
      <c r="BY66" s="16">
        <v>83.059669921270057</v>
      </c>
      <c r="BZ66" s="16">
        <v>-5.7554345205915212</v>
      </c>
      <c r="CA66" s="16">
        <v>-0.29259380802661261</v>
      </c>
      <c r="CB66"/>
      <c r="CC66"/>
      <c r="CD66"/>
      <c r="CE66"/>
    </row>
    <row r="67" spans="3:83">
      <c r="C67" s="10">
        <v>66</v>
      </c>
      <c r="D67" s="11">
        <v>135.28214969655761</v>
      </c>
      <c r="E67" s="11">
        <f t="shared" ref="E67:E98" si="2">D67+E66-$F$2</f>
        <v>365.3312649540797</v>
      </c>
      <c r="F67" s="11"/>
      <c r="G67" s="11"/>
      <c r="H67" s="8"/>
      <c r="I67" s="8"/>
      <c r="J67" s="8"/>
      <c r="K67" s="8"/>
      <c r="L67" s="10"/>
      <c r="U67" s="11">
        <v>134.4400008812955</v>
      </c>
      <c r="V67" s="11">
        <v>135.28214969655761</v>
      </c>
      <c r="W67" s="12">
        <v>0</v>
      </c>
      <c r="X67" s="8"/>
      <c r="AI67" s="11">
        <v>134.4400008812955</v>
      </c>
      <c r="AJ67" s="11">
        <v>135.28214969655761</v>
      </c>
      <c r="AK67" s="12">
        <v>0</v>
      </c>
      <c r="AM67" s="16">
        <v>42</v>
      </c>
      <c r="AN67" s="16">
        <v>72.570359347439364</v>
      </c>
      <c r="AO67" s="16">
        <v>4.7338760532391717</v>
      </c>
      <c r="AP67" s="16">
        <v>0.20806490161493965</v>
      </c>
      <c r="AW67" s="10">
        <v>66</v>
      </c>
      <c r="AX67" s="11">
        <v>135.28214969655761</v>
      </c>
      <c r="BA67" s="13">
        <v>66.621885274795417</v>
      </c>
      <c r="BI67" s="11">
        <v>100.49855888873088</v>
      </c>
      <c r="BJ67" s="11">
        <v>134.4400008812955</v>
      </c>
      <c r="BK67" s="11">
        <v>135.28214969655761</v>
      </c>
      <c r="BL67" s="12">
        <v>0</v>
      </c>
      <c r="BM67" s="16"/>
      <c r="BN67" s="16">
        <v>41</v>
      </c>
      <c r="BO67" s="16">
        <v>73.000948967093663</v>
      </c>
      <c r="BP67" s="16">
        <v>4.3032864335848728</v>
      </c>
      <c r="BQ67" s="16">
        <v>0.2428331683994979</v>
      </c>
      <c r="BR67"/>
      <c r="BS67"/>
      <c r="BT67"/>
      <c r="BU67"/>
      <c r="BV67"/>
      <c r="BX67" s="16">
        <v>42</v>
      </c>
      <c r="BY67" s="16">
        <v>80.33334761056291</v>
      </c>
      <c r="BZ67" s="16">
        <v>4.0857031950455394</v>
      </c>
      <c r="CA67" s="16">
        <v>0.20770828892724652</v>
      </c>
      <c r="CB67"/>
      <c r="CC67"/>
      <c r="CD67"/>
      <c r="CE67"/>
    </row>
    <row r="68" spans="3:83">
      <c r="C68" s="10">
        <v>67</v>
      </c>
      <c r="D68" s="11">
        <v>134.4400008812955</v>
      </c>
      <c r="E68" s="11">
        <f t="shared" si="2"/>
        <v>416.68350505025859</v>
      </c>
      <c r="F68" s="11"/>
      <c r="G68" s="11"/>
      <c r="H68" s="8"/>
      <c r="I68" s="8"/>
      <c r="J68" s="8"/>
      <c r="K68" s="8"/>
      <c r="L68" s="10"/>
      <c r="U68" s="11">
        <v>100.49855888873088</v>
      </c>
      <c r="V68" s="11">
        <v>134.4400008812955</v>
      </c>
      <c r="W68" s="12">
        <v>0</v>
      </c>
      <c r="X68" s="8"/>
      <c r="AI68" s="11">
        <v>100.49855888873088</v>
      </c>
      <c r="AJ68" s="11">
        <v>134.4400008812955</v>
      </c>
      <c r="AK68" s="12">
        <v>0</v>
      </c>
      <c r="AM68" s="16">
        <v>43</v>
      </c>
      <c r="AN68" s="16">
        <v>71.719199291599722</v>
      </c>
      <c r="AO68" s="16">
        <v>12.699851514008728</v>
      </c>
      <c r="AP68" s="16">
        <v>0.55818811605312335</v>
      </c>
      <c r="AW68" s="10">
        <v>67</v>
      </c>
      <c r="AX68" s="11">
        <v>134.4400008812955</v>
      </c>
      <c r="BA68" s="13">
        <v>73.659258342894731</v>
      </c>
      <c r="BI68" s="11">
        <v>109.20032728840222</v>
      </c>
      <c r="BJ68" s="11">
        <v>100.49855888873088</v>
      </c>
      <c r="BK68" s="11">
        <v>134.4400008812955</v>
      </c>
      <c r="BL68" s="12">
        <v>0</v>
      </c>
      <c r="BM68" s="16"/>
      <c r="BN68" s="16">
        <v>42</v>
      </c>
      <c r="BO68" s="16">
        <v>71.731067486565621</v>
      </c>
      <c r="BP68" s="16">
        <v>12.687983319042829</v>
      </c>
      <c r="BQ68" s="16">
        <v>0.71597910980711854</v>
      </c>
      <c r="BR68"/>
      <c r="BS68"/>
      <c r="BT68"/>
      <c r="BU68"/>
      <c r="BV68"/>
      <c r="BX68" s="16">
        <v>43</v>
      </c>
      <c r="BY68" s="16">
        <v>81.002779959314864</v>
      </c>
      <c r="BZ68" s="16">
        <v>-22.156838935812736</v>
      </c>
      <c r="CA68" s="16">
        <v>-1.1264056353811969</v>
      </c>
      <c r="CB68"/>
      <c r="CC68"/>
      <c r="CD68"/>
      <c r="CE68"/>
    </row>
    <row r="69" spans="3:83">
      <c r="C69" s="10">
        <v>68</v>
      </c>
      <c r="D69" s="11">
        <v>100.49855888873088</v>
      </c>
      <c r="E69" s="11">
        <f t="shared" si="2"/>
        <v>434.09430315387289</v>
      </c>
      <c r="F69" s="11"/>
      <c r="G69" s="11"/>
      <c r="H69" s="8"/>
      <c r="I69" s="8"/>
      <c r="J69" s="8"/>
      <c r="K69" s="8"/>
      <c r="L69" s="10"/>
      <c r="U69" s="11">
        <v>109.20032728840222</v>
      </c>
      <c r="V69" s="11">
        <v>100.49855888873088</v>
      </c>
      <c r="W69" s="12">
        <v>0</v>
      </c>
      <c r="X69" s="8"/>
      <c r="AI69" s="11">
        <v>109.20032728840222</v>
      </c>
      <c r="AJ69" s="11">
        <v>100.49855888873088</v>
      </c>
      <c r="AK69" s="12">
        <v>0</v>
      </c>
      <c r="AM69" s="16">
        <v>44</v>
      </c>
      <c r="AN69" s="16">
        <v>72.964370891470594</v>
      </c>
      <c r="AO69" s="16">
        <v>-14.118429867968466</v>
      </c>
      <c r="AP69" s="16">
        <v>-0.62053794573397314</v>
      </c>
      <c r="AW69" s="10">
        <v>68</v>
      </c>
      <c r="AX69" s="11">
        <v>100.49855888873088</v>
      </c>
      <c r="BA69" s="13">
        <v>69.837076543253502</v>
      </c>
      <c r="BI69" s="11">
        <v>100.75411450558299</v>
      </c>
      <c r="BJ69" s="11">
        <v>109.20032728840222</v>
      </c>
      <c r="BK69" s="11">
        <v>100.49855888873088</v>
      </c>
      <c r="BL69" s="12">
        <v>0</v>
      </c>
      <c r="BM69" s="16"/>
      <c r="BN69" s="16">
        <v>43</v>
      </c>
      <c r="BO69" s="16">
        <v>71.947216651502174</v>
      </c>
      <c r="BP69" s="16">
        <v>-13.101275628000046</v>
      </c>
      <c r="BQ69" s="16">
        <v>-0.7393010713841961</v>
      </c>
      <c r="BR69"/>
      <c r="BS69"/>
      <c r="BT69"/>
      <c r="BU69"/>
      <c r="BV69"/>
      <c r="BX69" s="16">
        <v>44</v>
      </c>
      <c r="BY69" s="16">
        <v>74.78837051741391</v>
      </c>
      <c r="BZ69" s="16">
        <v>-4.5024170357150979</v>
      </c>
      <c r="CA69" s="16">
        <v>-0.22889311677346272</v>
      </c>
      <c r="CB69"/>
      <c r="CC69"/>
      <c r="CD69"/>
      <c r="CE69"/>
    </row>
    <row r="70" spans="3:83">
      <c r="C70" s="10">
        <v>69</v>
      </c>
      <c r="D70" s="11">
        <v>109.20032728840222</v>
      </c>
      <c r="E70" s="11">
        <f t="shared" si="2"/>
        <v>460.20686965715851</v>
      </c>
      <c r="F70" s="11"/>
      <c r="G70" s="11"/>
      <c r="H70" s="8"/>
      <c r="I70" s="8"/>
      <c r="J70" s="8"/>
      <c r="K70" s="8"/>
      <c r="L70" s="10"/>
      <c r="U70" s="11">
        <v>100.75411450558299</v>
      </c>
      <c r="V70" s="11">
        <v>109.20032728840222</v>
      </c>
      <c r="W70" s="12">
        <v>0</v>
      </c>
      <c r="X70" s="8"/>
      <c r="AI70" s="11">
        <v>100.75411450558299</v>
      </c>
      <c r="AJ70" s="11">
        <v>109.20032728840222</v>
      </c>
      <c r="AK70" s="12">
        <v>0</v>
      </c>
      <c r="AM70" s="16">
        <v>45</v>
      </c>
      <c r="AN70" s="16">
        <v>68.488793071279403</v>
      </c>
      <c r="AO70" s="16">
        <v>1.7971604104194085</v>
      </c>
      <c r="AP70" s="16">
        <v>7.8989394689436068E-2</v>
      </c>
      <c r="AW70" s="10">
        <v>69</v>
      </c>
      <c r="AX70" s="11">
        <v>109.20032728840222</v>
      </c>
      <c r="BA70" s="13">
        <v>70.222137630566564</v>
      </c>
      <c r="BI70" s="11">
        <v>111.03566443375634</v>
      </c>
      <c r="BJ70" s="11">
        <v>100.75411450558299</v>
      </c>
      <c r="BK70" s="11">
        <v>109.20032728840222</v>
      </c>
      <c r="BL70" s="12">
        <v>0</v>
      </c>
      <c r="BM70" s="16"/>
      <c r="BN70" s="16">
        <v>44</v>
      </c>
      <c r="BO70" s="16">
        <v>69.286713588927668</v>
      </c>
      <c r="BP70" s="16">
        <v>0.99923989277114345</v>
      </c>
      <c r="BQ70" s="16">
        <v>5.6386808755988789E-2</v>
      </c>
      <c r="BR70"/>
      <c r="BS70"/>
      <c r="BT70"/>
      <c r="BU70"/>
      <c r="BV70"/>
      <c r="BX70" s="16">
        <v>45</v>
      </c>
      <c r="BY70" s="16">
        <v>69.342772726742623</v>
      </c>
      <c r="BZ70" s="16">
        <v>7.7083348462398931</v>
      </c>
      <c r="CA70" s="16">
        <v>0.39187502492405407</v>
      </c>
      <c r="CB70"/>
      <c r="CC70"/>
      <c r="CD70"/>
      <c r="CE70"/>
    </row>
    <row r="71" spans="3:83">
      <c r="C71" s="10">
        <v>70</v>
      </c>
      <c r="D71" s="11">
        <v>100.75411450558299</v>
      </c>
      <c r="E71" s="11">
        <f t="shared" si="2"/>
        <v>477.87322337762492</v>
      </c>
      <c r="F71" s="11"/>
      <c r="G71" s="11"/>
      <c r="H71" s="8"/>
      <c r="I71" s="8"/>
      <c r="J71" s="8"/>
      <c r="K71" s="8"/>
      <c r="L71" s="10"/>
      <c r="U71" s="11">
        <v>111.03566443375634</v>
      </c>
      <c r="V71" s="11">
        <v>100.75411450558299</v>
      </c>
      <c r="W71" s="12">
        <v>0</v>
      </c>
      <c r="X71" s="8"/>
      <c r="AI71" s="11">
        <v>111.03566443375634</v>
      </c>
      <c r="AJ71" s="11">
        <v>100.75411450558299</v>
      </c>
      <c r="AK71" s="12">
        <v>0</v>
      </c>
      <c r="AM71" s="16">
        <v>46</v>
      </c>
      <c r="AN71" s="16">
        <v>70.490922122336059</v>
      </c>
      <c r="AO71" s="16">
        <v>6.5601854506464576</v>
      </c>
      <c r="AP71" s="16">
        <v>0.28833546231751156</v>
      </c>
      <c r="AW71" s="10">
        <v>70</v>
      </c>
      <c r="AX71" s="11">
        <v>100.75411450558299</v>
      </c>
      <c r="BA71" s="13">
        <v>61.056849084649301</v>
      </c>
      <c r="BI71" s="11">
        <v>100.53579397408269</v>
      </c>
      <c r="BJ71" s="11">
        <v>111.03566443375634</v>
      </c>
      <c r="BK71" s="11">
        <v>100.75411450558299</v>
      </c>
      <c r="BL71" s="12">
        <v>0</v>
      </c>
      <c r="BM71" s="16"/>
      <c r="BN71" s="16">
        <v>45</v>
      </c>
      <c r="BO71" s="16">
        <v>66.408430126334324</v>
      </c>
      <c r="BP71" s="16">
        <v>10.642677446648193</v>
      </c>
      <c r="BQ71" s="16">
        <v>0.60056311019727227</v>
      </c>
      <c r="BR71"/>
      <c r="BS71"/>
      <c r="BT71"/>
      <c r="BU71"/>
      <c r="BV71"/>
      <c r="BX71" s="16">
        <v>46</v>
      </c>
      <c r="BY71" s="16">
        <v>75.880941196242958</v>
      </c>
      <c r="BZ71" s="16">
        <v>-17.630012385647937</v>
      </c>
      <c r="CA71" s="16">
        <v>-0.89627159183506988</v>
      </c>
      <c r="CB71"/>
      <c r="CC71"/>
      <c r="CD71"/>
      <c r="CE71"/>
    </row>
    <row r="72" spans="3:83">
      <c r="C72" s="10">
        <v>71</v>
      </c>
      <c r="D72" s="11">
        <v>111.03566443375634</v>
      </c>
      <c r="E72" s="11">
        <f t="shared" si="2"/>
        <v>505.82112702626472</v>
      </c>
      <c r="F72" s="11"/>
      <c r="G72" s="11"/>
      <c r="H72" s="8"/>
      <c r="I72" s="8"/>
      <c r="J72" s="8"/>
      <c r="K72" s="8"/>
      <c r="L72" s="10"/>
      <c r="U72" s="11">
        <v>100.53579397408269</v>
      </c>
      <c r="V72" s="11">
        <v>111.03566443375634</v>
      </c>
      <c r="W72" s="12">
        <v>0</v>
      </c>
      <c r="X72" s="8"/>
      <c r="AI72" s="11">
        <v>100.53579397408269</v>
      </c>
      <c r="AJ72" s="11">
        <v>111.03566443375634</v>
      </c>
      <c r="AK72" s="12">
        <v>0</v>
      </c>
      <c r="AM72" s="16">
        <v>47</v>
      </c>
      <c r="AN72" s="16">
        <v>71.67489911454021</v>
      </c>
      <c r="AO72" s="16">
        <v>-13.42397030394519</v>
      </c>
      <c r="AP72" s="16">
        <v>-0.59001482699595986</v>
      </c>
      <c r="AW72" s="10">
        <v>71</v>
      </c>
      <c r="AX72" s="11">
        <v>111.03566443375634</v>
      </c>
      <c r="BA72" s="13">
        <v>55.329528423472951</v>
      </c>
      <c r="BI72" s="11">
        <v>98.349799891002576</v>
      </c>
      <c r="BJ72" s="11">
        <v>100.53579397408269</v>
      </c>
      <c r="BK72" s="11">
        <v>111.03566443375634</v>
      </c>
      <c r="BL72" s="12">
        <v>0</v>
      </c>
      <c r="BM72" s="16"/>
      <c r="BN72" s="16">
        <v>46</v>
      </c>
      <c r="BO72" s="16">
        <v>69.532957791748473</v>
      </c>
      <c r="BP72" s="16">
        <v>-11.282028981153452</v>
      </c>
      <c r="BQ72" s="16">
        <v>-0.63664152636620397</v>
      </c>
      <c r="BR72"/>
      <c r="BS72"/>
      <c r="BT72"/>
      <c r="BU72"/>
      <c r="BV72"/>
      <c r="BX72" s="16">
        <v>47</v>
      </c>
      <c r="BY72" s="16">
        <v>71.87618635782799</v>
      </c>
      <c r="BZ72" s="16">
        <v>-3.8534968510785177</v>
      </c>
      <c r="CA72" s="16">
        <v>-0.19590342203384895</v>
      </c>
      <c r="CB72"/>
      <c r="CC72"/>
      <c r="CD72"/>
      <c r="CE72"/>
    </row>
    <row r="73" spans="3:83">
      <c r="C73" s="10">
        <v>72</v>
      </c>
      <c r="D73" s="11">
        <v>100.53579397408269</v>
      </c>
      <c r="E73" s="11">
        <f t="shared" si="2"/>
        <v>523.26916021523073</v>
      </c>
      <c r="F73" s="11"/>
      <c r="G73" s="11"/>
      <c r="H73" s="8"/>
      <c r="I73" s="8"/>
      <c r="J73" s="8"/>
      <c r="K73" s="8"/>
      <c r="L73" s="10"/>
      <c r="U73" s="11">
        <v>98.349799891002576</v>
      </c>
      <c r="V73" s="11">
        <v>100.53579397408269</v>
      </c>
      <c r="W73" s="12">
        <v>0</v>
      </c>
      <c r="X73" s="8"/>
      <c r="AI73" s="11">
        <v>98.349799891002576</v>
      </c>
      <c r="AJ73" s="11">
        <v>100.53579397408269</v>
      </c>
      <c r="AK73" s="12">
        <v>0</v>
      </c>
      <c r="AM73" s="16">
        <v>48</v>
      </c>
      <c r="AN73" s="16">
        <v>68.38465933527624</v>
      </c>
      <c r="AO73" s="16">
        <v>-0.3619698285267674</v>
      </c>
      <c r="AP73" s="16">
        <v>-1.5909418817263939E-2</v>
      </c>
      <c r="AW73" s="10">
        <v>72</v>
      </c>
      <c r="AX73" s="11">
        <v>100.53579397408269</v>
      </c>
      <c r="BA73" s="13">
        <v>62.114886276400313</v>
      </c>
      <c r="BI73" s="11">
        <v>92.898508466402816</v>
      </c>
      <c r="BJ73" s="11">
        <v>98.349799891002576</v>
      </c>
      <c r="BK73" s="11">
        <v>100.53579397408269</v>
      </c>
      <c r="BL73" s="12">
        <v>0</v>
      </c>
      <c r="BM73" s="16"/>
      <c r="BN73" s="16">
        <v>47</v>
      </c>
      <c r="BO73" s="16">
        <v>67.855935468572611</v>
      </c>
      <c r="BP73" s="16">
        <v>0.16675403817686174</v>
      </c>
      <c r="BQ73" s="16">
        <v>9.4098805782177365E-3</v>
      </c>
      <c r="BR73"/>
      <c r="BS73"/>
      <c r="BT73"/>
      <c r="BU73"/>
      <c r="BV73"/>
      <c r="BX73" s="16">
        <v>48</v>
      </c>
      <c r="BY73" s="16">
        <v>68.342871413670849</v>
      </c>
      <c r="BZ73" s="16">
        <v>-1.1104128704886733</v>
      </c>
      <c r="CA73" s="16">
        <v>-5.6450981953774494E-2</v>
      </c>
      <c r="CB73"/>
      <c r="CC73"/>
      <c r="CD73"/>
      <c r="CE73"/>
    </row>
    <row r="74" spans="3:83">
      <c r="C74" s="10">
        <v>73</v>
      </c>
      <c r="D74" s="11">
        <v>98.349799891002576</v>
      </c>
      <c r="E74" s="11">
        <f t="shared" si="2"/>
        <v>538.53119932111667</v>
      </c>
      <c r="F74" s="11"/>
      <c r="G74" s="11"/>
      <c r="H74" s="8"/>
      <c r="I74" s="8"/>
      <c r="J74" s="8"/>
      <c r="K74" s="8"/>
      <c r="L74" s="10"/>
      <c r="U74" s="11">
        <v>92.898508466402816</v>
      </c>
      <c r="V74" s="11">
        <v>98.349799891002576</v>
      </c>
      <c r="W74" s="12">
        <v>0</v>
      </c>
      <c r="X74" s="8"/>
      <c r="AI74" s="11">
        <v>92.898508466402816</v>
      </c>
      <c r="AJ74" s="11">
        <v>98.349799891002576</v>
      </c>
      <c r="AK74" s="12">
        <v>0</v>
      </c>
      <c r="AM74" s="16">
        <v>49</v>
      </c>
      <c r="AN74" s="16">
        <v>70.094825826898074</v>
      </c>
      <c r="AO74" s="16">
        <v>-2.8623672837158978</v>
      </c>
      <c r="AP74" s="16">
        <v>-0.12580772301054596</v>
      </c>
      <c r="AW74" s="10">
        <v>73</v>
      </c>
      <c r="AX74" s="11">
        <v>98.349799891002576</v>
      </c>
      <c r="BA74" s="13">
        <v>47.59262548816325</v>
      </c>
      <c r="BI74" s="11">
        <v>84.322246272154828</v>
      </c>
      <c r="BJ74" s="11">
        <v>92.898508466402816</v>
      </c>
      <c r="BK74" s="11">
        <v>98.349799891002576</v>
      </c>
      <c r="BL74" s="12">
        <v>0</v>
      </c>
      <c r="BM74" s="16"/>
      <c r="BN74" s="16">
        <v>48</v>
      </c>
      <c r="BO74" s="16">
        <v>65.950438892120758</v>
      </c>
      <c r="BP74" s="16">
        <v>1.2820196510614181</v>
      </c>
      <c r="BQ74" s="16">
        <v>7.2343986072597746E-2</v>
      </c>
      <c r="BR74"/>
      <c r="BS74"/>
      <c r="BT74"/>
      <c r="BU74"/>
      <c r="BV74"/>
      <c r="BX74" s="16">
        <v>49</v>
      </c>
      <c r="BY74" s="16">
        <v>71.659946013454217</v>
      </c>
      <c r="BZ74" s="16">
        <v>0.35236349686731216</v>
      </c>
      <c r="CA74" s="16">
        <v>1.7913395937199209E-2</v>
      </c>
      <c r="CB74"/>
      <c r="CC74"/>
      <c r="CD74"/>
      <c r="CE74"/>
    </row>
    <row r="75" spans="3:83">
      <c r="C75" s="10">
        <v>74</v>
      </c>
      <c r="D75" s="11">
        <v>92.898508466402816</v>
      </c>
      <c r="E75" s="11">
        <f t="shared" si="2"/>
        <v>548.34194700240289</v>
      </c>
      <c r="F75" s="11"/>
      <c r="G75" s="11"/>
      <c r="H75" s="8"/>
      <c r="I75" s="8"/>
      <c r="J75" s="8"/>
      <c r="K75" s="8"/>
      <c r="L75" s="10"/>
      <c r="U75" s="11">
        <v>84.322246272154828</v>
      </c>
      <c r="V75" s="11">
        <v>92.898508466402816</v>
      </c>
      <c r="W75" s="12">
        <v>0</v>
      </c>
      <c r="X75" s="8"/>
      <c r="AI75" s="11">
        <v>84.322246272154828</v>
      </c>
      <c r="AJ75" s="11">
        <v>92.898508466402816</v>
      </c>
      <c r="AK75" s="12">
        <v>0</v>
      </c>
      <c r="AM75" s="16">
        <v>50</v>
      </c>
      <c r="AN75" s="16">
        <v>69.95652664453408</v>
      </c>
      <c r="AO75" s="16">
        <v>2.0557828657874495</v>
      </c>
      <c r="AP75" s="16">
        <v>9.0356455239056013E-2</v>
      </c>
      <c r="AW75" s="10">
        <v>74</v>
      </c>
      <c r="AX75" s="11">
        <v>92.898508466402816</v>
      </c>
      <c r="BA75" s="13">
        <v>66.735305766866631</v>
      </c>
      <c r="BI75" s="11">
        <v>118.78436107508739</v>
      </c>
      <c r="BJ75" s="11">
        <v>84.322246272154828</v>
      </c>
      <c r="BK75" s="11">
        <v>92.898508466402816</v>
      </c>
      <c r="BL75" s="12">
        <v>0</v>
      </c>
      <c r="BM75" s="16"/>
      <c r="BN75" s="16">
        <v>49</v>
      </c>
      <c r="BO75" s="16">
        <v>67.603861546554668</v>
      </c>
      <c r="BP75" s="16">
        <v>4.4084479637668608</v>
      </c>
      <c r="BQ75" s="16">
        <v>0.24876740214432394</v>
      </c>
      <c r="BR75"/>
      <c r="BS75"/>
      <c r="BT75"/>
      <c r="BU75"/>
      <c r="BV75"/>
      <c r="BX75" s="16">
        <v>50</v>
      </c>
      <c r="BY75" s="16">
        <v>73.019708476784999</v>
      </c>
      <c r="BZ75" s="16">
        <v>-23.054399880243757</v>
      </c>
      <c r="CA75" s="16">
        <v>-1.1720356870701603</v>
      </c>
      <c r="CB75"/>
      <c r="CC75"/>
      <c r="CD75"/>
      <c r="CE75"/>
    </row>
    <row r="76" spans="3:83">
      <c r="C76" s="10">
        <v>75</v>
      </c>
      <c r="D76" s="11">
        <v>84.322246272154828</v>
      </c>
      <c r="E76" s="11">
        <f t="shared" si="2"/>
        <v>549.57643248944112</v>
      </c>
      <c r="F76" s="11"/>
      <c r="G76" s="11"/>
      <c r="H76" s="8"/>
      <c r="I76" s="8"/>
      <c r="J76" s="8"/>
      <c r="K76" s="8"/>
      <c r="L76" s="10"/>
      <c r="U76" s="11">
        <v>118.78436107508739</v>
      </c>
      <c r="V76" s="11">
        <v>84.322246272154828</v>
      </c>
      <c r="W76" s="12">
        <v>0</v>
      </c>
      <c r="X76" s="8"/>
      <c r="AI76" s="11">
        <v>118.78436107508739</v>
      </c>
      <c r="AJ76" s="11">
        <v>84.322246272154828</v>
      </c>
      <c r="AK76" s="12">
        <v>0</v>
      </c>
      <c r="AM76" s="16">
        <v>51</v>
      </c>
      <c r="AN76" s="16">
        <v>70.793053572804524</v>
      </c>
      <c r="AO76" s="16">
        <v>-20.827744976263283</v>
      </c>
      <c r="AP76" s="16">
        <v>-0.91542800458031526</v>
      </c>
      <c r="AW76" s="10">
        <v>75</v>
      </c>
      <c r="AX76" s="11">
        <v>84.322246272154828</v>
      </c>
      <c r="BA76" s="13">
        <v>40.765047363915109</v>
      </c>
      <c r="BI76" s="11">
        <v>112.35422164278822</v>
      </c>
      <c r="BJ76" s="11">
        <v>118.78436107508739</v>
      </c>
      <c r="BK76" s="11">
        <v>84.322246272154828</v>
      </c>
      <c r="BL76" s="12">
        <v>0</v>
      </c>
      <c r="BM76" s="16"/>
      <c r="BN76" s="16">
        <v>50</v>
      </c>
      <c r="BO76" s="16">
        <v>68.199181405621601</v>
      </c>
      <c r="BP76" s="16">
        <v>-18.23387280908036</v>
      </c>
      <c r="BQ76" s="16">
        <v>-1.028931997616028</v>
      </c>
      <c r="BR76"/>
      <c r="BS76"/>
      <c r="BT76"/>
      <c r="BU76"/>
      <c r="BV76"/>
      <c r="BX76" s="16">
        <v>51</v>
      </c>
      <c r="BY76" s="16">
        <v>67.164760043489025</v>
      </c>
      <c r="BZ76" s="16">
        <v>-5.0965894785681414</v>
      </c>
      <c r="CA76" s="16">
        <v>-0.25909955506354321</v>
      </c>
      <c r="CB76"/>
      <c r="CC76"/>
      <c r="CD76"/>
      <c r="CE76"/>
    </row>
    <row r="77" spans="3:83">
      <c r="C77" s="10">
        <v>76</v>
      </c>
      <c r="D77" s="11">
        <v>118.78436107508739</v>
      </c>
      <c r="E77" s="11">
        <f t="shared" si="2"/>
        <v>585.27303277941189</v>
      </c>
      <c r="F77" s="11"/>
      <c r="G77" s="11"/>
      <c r="H77" s="8"/>
      <c r="I77" s="8"/>
      <c r="J77" s="8"/>
      <c r="K77" s="8"/>
      <c r="L77" s="10"/>
      <c r="U77" s="11">
        <v>112.35422164278822</v>
      </c>
      <c r="V77" s="11">
        <v>118.78436107508739</v>
      </c>
      <c r="W77" s="12">
        <v>0</v>
      </c>
      <c r="X77" s="8"/>
      <c r="AI77" s="11">
        <v>112.35422164278822</v>
      </c>
      <c r="AJ77" s="11">
        <v>118.78436107508739</v>
      </c>
      <c r="AK77" s="12">
        <v>0</v>
      </c>
      <c r="AM77" s="16">
        <v>52</v>
      </c>
      <c r="AN77" s="16">
        <v>66.934583909467278</v>
      </c>
      <c r="AO77" s="16">
        <v>-4.8664133445463946</v>
      </c>
      <c r="AP77" s="16">
        <v>-0.21389022491576384</v>
      </c>
      <c r="AW77" s="10">
        <v>76</v>
      </c>
      <c r="AX77" s="11">
        <v>118.78436107508739</v>
      </c>
      <c r="BA77" s="13">
        <v>44.126465581704473</v>
      </c>
      <c r="BI77" s="11">
        <v>100.64398932623767</v>
      </c>
      <c r="BJ77" s="11">
        <v>112.35422164278822</v>
      </c>
      <c r="BK77" s="11">
        <v>118.78436107508739</v>
      </c>
      <c r="BL77" s="12">
        <v>0</v>
      </c>
      <c r="BM77" s="16"/>
      <c r="BN77" s="16">
        <v>51</v>
      </c>
      <c r="BO77" s="16">
        <v>65.659497652082351</v>
      </c>
      <c r="BP77" s="16">
        <v>-3.5913270871614671</v>
      </c>
      <c r="BQ77" s="16">
        <v>-0.20265751508617505</v>
      </c>
      <c r="BR77"/>
      <c r="BS77"/>
      <c r="BT77"/>
      <c r="BU77"/>
      <c r="BV77"/>
      <c r="BX77" s="16">
        <v>52</v>
      </c>
      <c r="BY77" s="16">
        <v>63.243381594638606</v>
      </c>
      <c r="BZ77" s="16">
        <v>5.8123390143297371</v>
      </c>
      <c r="CA77" s="16">
        <v>0.29548670906772806</v>
      </c>
      <c r="CB77"/>
      <c r="CC77"/>
      <c r="CD77"/>
      <c r="CE77"/>
    </row>
    <row r="78" spans="3:83">
      <c r="C78" s="10">
        <v>77</v>
      </c>
      <c r="D78" s="11">
        <v>112.35422164278822</v>
      </c>
      <c r="E78" s="11">
        <f t="shared" si="2"/>
        <v>614.53949363708352</v>
      </c>
      <c r="F78" s="11"/>
      <c r="G78" s="11"/>
      <c r="H78" s="8"/>
      <c r="I78" s="8"/>
      <c r="J78" s="8"/>
      <c r="K78" s="8"/>
      <c r="L78" s="10"/>
      <c r="U78" s="11">
        <v>100.64398932623767</v>
      </c>
      <c r="V78" s="11">
        <v>112.35422164278822</v>
      </c>
      <c r="W78" s="12">
        <v>0</v>
      </c>
      <c r="X78" s="8"/>
      <c r="AI78" s="11">
        <v>100.64398932623767</v>
      </c>
      <c r="AJ78" s="11">
        <v>112.35422164278822</v>
      </c>
      <c r="AK78" s="12">
        <v>0</v>
      </c>
      <c r="AM78" s="16">
        <v>53</v>
      </c>
      <c r="AN78" s="16">
        <v>69.052718975872722</v>
      </c>
      <c r="AO78" s="16">
        <v>3.0016330956215143E-3</v>
      </c>
      <c r="AP78" s="16">
        <v>1.3192878049633283E-4</v>
      </c>
      <c r="AW78" s="10">
        <v>77</v>
      </c>
      <c r="AX78" s="11">
        <v>112.35422164278822</v>
      </c>
      <c r="BA78" s="13">
        <v>70.056697689792614</v>
      </c>
      <c r="BI78" s="11">
        <v>91.232058485047645</v>
      </c>
      <c r="BJ78" s="11">
        <v>100.64398932623767</v>
      </c>
      <c r="BK78" s="11">
        <v>112.35422164278822</v>
      </c>
      <c r="BL78" s="12">
        <v>0</v>
      </c>
      <c r="BM78" s="16"/>
      <c r="BN78" s="16">
        <v>52</v>
      </c>
      <c r="BO78" s="16">
        <v>63.524396541415612</v>
      </c>
      <c r="BP78" s="16">
        <v>5.5313240675527311</v>
      </c>
      <c r="BQ78" s="16">
        <v>0.31213096536761975</v>
      </c>
      <c r="BR78"/>
      <c r="BS78"/>
      <c r="BT78"/>
      <c r="BU78"/>
      <c r="BV78"/>
      <c r="BX78" s="16">
        <v>53</v>
      </c>
      <c r="BY78" s="16">
        <v>70.101836748434195</v>
      </c>
      <c r="BZ78" s="16">
        <v>-3.3734682633697588</v>
      </c>
      <c r="CA78" s="16">
        <v>-0.17149980977193632</v>
      </c>
      <c r="CB78"/>
      <c r="CC78"/>
      <c r="CD78"/>
      <c r="CE78"/>
    </row>
    <row r="79" spans="3:83">
      <c r="C79" s="10">
        <v>78</v>
      </c>
      <c r="D79" s="11">
        <v>100.64398932623767</v>
      </c>
      <c r="E79" s="11">
        <f t="shared" si="2"/>
        <v>632.0957221782046</v>
      </c>
      <c r="F79" s="11"/>
      <c r="G79" s="11"/>
      <c r="H79" s="8"/>
      <c r="I79" s="8"/>
      <c r="J79" s="8"/>
      <c r="K79" s="8"/>
      <c r="L79" s="10"/>
      <c r="U79" s="11">
        <v>91.232058485047645</v>
      </c>
      <c r="V79" s="11">
        <v>100.64398932623767</v>
      </c>
      <c r="W79" s="12">
        <v>0</v>
      </c>
      <c r="X79" s="8"/>
      <c r="AI79" s="11">
        <v>91.232058485047645</v>
      </c>
      <c r="AJ79" s="11">
        <v>100.64398932623767</v>
      </c>
      <c r="AK79" s="12">
        <v>0</v>
      </c>
      <c r="AM79" s="16">
        <v>54</v>
      </c>
      <c r="AN79" s="16">
        <v>70.275617726203706</v>
      </c>
      <c r="AO79" s="16">
        <v>-3.5472492411392693</v>
      </c>
      <c r="AP79" s="16">
        <v>-0.15590988358393804</v>
      </c>
      <c r="AW79" s="10">
        <v>78</v>
      </c>
      <c r="AX79" s="11">
        <v>100.64398932623767</v>
      </c>
      <c r="BA79" s="13">
        <v>64.955272211023399</v>
      </c>
      <c r="BI79" s="11">
        <v>115.01589487980523</v>
      </c>
      <c r="BJ79" s="11">
        <v>91.232058485047645</v>
      </c>
      <c r="BK79" s="11">
        <v>100.64398932623767</v>
      </c>
      <c r="BL79" s="12">
        <v>0</v>
      </c>
      <c r="BM79" s="16"/>
      <c r="BN79" s="16">
        <v>53</v>
      </c>
      <c r="BO79" s="16">
        <v>66.803747461573195</v>
      </c>
      <c r="BP79" s="16">
        <v>-7.537897650875891E-2</v>
      </c>
      <c r="BQ79" s="16">
        <v>-4.2536131347140158E-3</v>
      </c>
      <c r="BR79"/>
      <c r="BS79"/>
      <c r="BT79"/>
      <c r="BU79"/>
      <c r="BV79"/>
      <c r="BX79" s="16">
        <v>54</v>
      </c>
      <c r="BY79" s="16">
        <v>71.865434004030803</v>
      </c>
      <c r="BZ79" s="16">
        <v>20.121718733664395</v>
      </c>
      <c r="CA79" s="16">
        <v>1.0229445382897346</v>
      </c>
      <c r="CB79"/>
      <c r="CC79"/>
      <c r="CD79"/>
      <c r="CE79"/>
    </row>
    <row r="80" spans="3:83">
      <c r="C80" s="10">
        <v>79</v>
      </c>
      <c r="D80" s="11">
        <v>91.232058485047645</v>
      </c>
      <c r="E80" s="11">
        <f t="shared" si="2"/>
        <v>640.24001987813563</v>
      </c>
      <c r="F80" s="11"/>
      <c r="G80" s="11"/>
      <c r="H80" s="8"/>
      <c r="I80" s="8"/>
      <c r="J80" s="8"/>
      <c r="K80" s="8"/>
      <c r="L80" s="10"/>
      <c r="U80" s="11">
        <v>115.01589487980523</v>
      </c>
      <c r="V80" s="11">
        <v>91.232058485047645</v>
      </c>
      <c r="W80" s="12">
        <v>0</v>
      </c>
      <c r="X80" s="8"/>
      <c r="AI80" s="11">
        <v>115.01589487980523</v>
      </c>
      <c r="AJ80" s="11">
        <v>91.232058485047645</v>
      </c>
      <c r="AK80" s="12">
        <v>0</v>
      </c>
      <c r="AM80" s="16">
        <v>55</v>
      </c>
      <c r="AN80" s="16">
        <v>69.868305293954748</v>
      </c>
      <c r="AO80" s="16">
        <v>22.118847443740449</v>
      </c>
      <c r="AP80" s="16">
        <v>0.97217497151592591</v>
      </c>
      <c r="AW80" s="10">
        <v>79</v>
      </c>
      <c r="AX80" s="11">
        <v>91.232058485047645</v>
      </c>
      <c r="BA80" s="13">
        <v>65.412017348310229</v>
      </c>
      <c r="BI80" s="11">
        <v>138.62894598421974</v>
      </c>
      <c r="BJ80" s="11">
        <v>115.01589487980523</v>
      </c>
      <c r="BK80" s="11">
        <v>91.232058485047645</v>
      </c>
      <c r="BL80" s="12">
        <v>0</v>
      </c>
      <c r="BM80" s="16"/>
      <c r="BN80" s="16">
        <v>54</v>
      </c>
      <c r="BO80" s="16">
        <v>67.713642586801498</v>
      </c>
      <c r="BP80" s="16">
        <v>24.273510150893699</v>
      </c>
      <c r="BQ80" s="16">
        <v>1.3697469292576285</v>
      </c>
      <c r="BR80"/>
      <c r="BS80"/>
      <c r="BT80"/>
      <c r="BU80"/>
      <c r="BV80"/>
      <c r="BX80" s="16">
        <v>55</v>
      </c>
      <c r="BY80" s="16">
        <v>79.730114870641273</v>
      </c>
      <c r="BZ80" s="16">
        <v>-3.1484686887141464</v>
      </c>
      <c r="CA80" s="16">
        <v>-0.16006131939952084</v>
      </c>
      <c r="CB80"/>
      <c r="CC80"/>
      <c r="CD80"/>
      <c r="CE80"/>
    </row>
    <row r="81" spans="3:83">
      <c r="C81" s="10">
        <v>80</v>
      </c>
      <c r="D81" s="11">
        <v>115.01589487980523</v>
      </c>
      <c r="E81" s="11">
        <f t="shared" si="2"/>
        <v>672.16815397282426</v>
      </c>
      <c r="F81" s="11"/>
      <c r="G81" s="11"/>
      <c r="H81" s="8"/>
      <c r="I81" s="8"/>
      <c r="J81" s="8"/>
      <c r="K81" s="8"/>
      <c r="L81" s="10"/>
      <c r="U81" s="11">
        <v>138.62894598421974</v>
      </c>
      <c r="V81" s="11">
        <v>115.01589487980523</v>
      </c>
      <c r="W81" s="12">
        <v>0</v>
      </c>
      <c r="X81" s="8"/>
      <c r="AI81" s="11">
        <v>138.62894598421974</v>
      </c>
      <c r="AJ81" s="11">
        <v>115.01589487980523</v>
      </c>
      <c r="AK81" s="12">
        <v>0</v>
      </c>
      <c r="AM81" s="16">
        <v>56</v>
      </c>
      <c r="AN81" s="16">
        <v>74.288872660586449</v>
      </c>
      <c r="AO81" s="16">
        <v>2.2927735213406777</v>
      </c>
      <c r="AP81" s="16">
        <v>0.10077274769724201</v>
      </c>
      <c r="AW81" s="10">
        <v>80</v>
      </c>
      <c r="AX81" s="11">
        <v>115.01589487980523</v>
      </c>
      <c r="BA81" s="13">
        <v>44.218835157911791</v>
      </c>
      <c r="BI81" s="11">
        <v>128.0041380016952</v>
      </c>
      <c r="BJ81" s="11">
        <v>138.62894598421974</v>
      </c>
      <c r="BK81" s="11">
        <v>115.01589487980523</v>
      </c>
      <c r="BL81" s="12">
        <v>0</v>
      </c>
      <c r="BM81" s="16"/>
      <c r="BN81" s="16">
        <v>55</v>
      </c>
      <c r="BO81" s="16">
        <v>71.195463233710498</v>
      </c>
      <c r="BP81" s="16">
        <v>5.3861829482166286</v>
      </c>
      <c r="BQ81" s="16">
        <v>0.30394069534553475</v>
      </c>
      <c r="BR81"/>
      <c r="BS81"/>
      <c r="BT81"/>
      <c r="BU81"/>
      <c r="BV81"/>
      <c r="BX81" s="16">
        <v>56</v>
      </c>
      <c r="BY81" s="16">
        <v>83.691294206117931</v>
      </c>
      <c r="BZ81" s="16">
        <v>-11.376336787444146</v>
      </c>
      <c r="CA81" s="16">
        <v>-0.57834828806104077</v>
      </c>
      <c r="CB81"/>
      <c r="CC81"/>
      <c r="CD81"/>
      <c r="CE81"/>
    </row>
    <row r="82" spans="3:83">
      <c r="C82" s="10">
        <v>81</v>
      </c>
      <c r="D82" s="11">
        <v>138.62894598421974</v>
      </c>
      <c r="E82" s="11">
        <f t="shared" si="2"/>
        <v>727.70933917192735</v>
      </c>
      <c r="F82" s="11"/>
      <c r="G82" s="11"/>
      <c r="H82" s="8"/>
      <c r="I82" s="8"/>
      <c r="J82" s="8"/>
      <c r="K82" s="8"/>
      <c r="L82" s="10"/>
      <c r="U82" s="11">
        <v>128.0041380016952</v>
      </c>
      <c r="V82" s="11">
        <v>138.62894598421974</v>
      </c>
      <c r="W82" s="12">
        <v>0</v>
      </c>
      <c r="X82" s="8"/>
      <c r="AI82" s="11">
        <v>128.0041380016952</v>
      </c>
      <c r="AJ82" s="11">
        <v>138.62894598421974</v>
      </c>
      <c r="AK82" s="12">
        <v>0</v>
      </c>
      <c r="AM82" s="16">
        <v>57</v>
      </c>
      <c r="AN82" s="16">
        <v>71.592738164732154</v>
      </c>
      <c r="AO82" s="16">
        <v>0.72221925394163122</v>
      </c>
      <c r="AP82" s="16">
        <v>3.1743221902263127E-2</v>
      </c>
      <c r="AW82" s="10">
        <v>81</v>
      </c>
      <c r="AX82" s="11">
        <v>138.62894598421974</v>
      </c>
      <c r="BA82" s="13">
        <v>53.34502645507839</v>
      </c>
      <c r="BI82" s="11">
        <v>91.828088062460836</v>
      </c>
      <c r="BJ82" s="11">
        <v>128.0041380016952</v>
      </c>
      <c r="BK82" s="11">
        <v>138.62894598421974</v>
      </c>
      <c r="BL82" s="12">
        <v>0</v>
      </c>
      <c r="BM82" s="16"/>
      <c r="BN82" s="16">
        <v>56</v>
      </c>
      <c r="BO82" s="16">
        <v>73.403612866857401</v>
      </c>
      <c r="BP82" s="16">
        <v>-1.0886554481836157</v>
      </c>
      <c r="BQ82" s="16">
        <v>-6.1432501846635172E-2</v>
      </c>
      <c r="BR82"/>
      <c r="BS82"/>
      <c r="BT82"/>
      <c r="BU82"/>
      <c r="BV82"/>
      <c r="BX82" s="16">
        <v>57</v>
      </c>
      <c r="BY82" s="16">
        <v>76.558818538383292</v>
      </c>
      <c r="BZ82" s="16">
        <v>-2.7990859650060997</v>
      </c>
      <c r="CA82" s="16">
        <v>-0.14229945950471995</v>
      </c>
      <c r="CB82"/>
      <c r="CC82"/>
      <c r="CD82"/>
      <c r="CE82"/>
    </row>
    <row r="83" spans="3:83">
      <c r="C83" s="10">
        <v>82</v>
      </c>
      <c r="D83" s="11">
        <v>128.0041380016952</v>
      </c>
      <c r="E83" s="11">
        <f t="shared" si="2"/>
        <v>772.62571638850591</v>
      </c>
      <c r="F83" s="11"/>
      <c r="G83" s="11"/>
      <c r="H83" s="8"/>
      <c r="I83" s="8"/>
      <c r="J83" s="8"/>
      <c r="K83" s="8"/>
      <c r="L83" s="10"/>
      <c r="U83" s="11">
        <v>91.828088062460836</v>
      </c>
      <c r="V83" s="11">
        <v>128.0041380016952</v>
      </c>
      <c r="W83" s="12">
        <v>0</v>
      </c>
      <c r="X83" s="8"/>
      <c r="AI83" s="11">
        <v>91.828088062460836</v>
      </c>
      <c r="AJ83" s="11">
        <v>128.0041380016952</v>
      </c>
      <c r="AK83" s="12">
        <v>0</v>
      </c>
      <c r="AM83" s="16">
        <v>58</v>
      </c>
      <c r="AN83" s="16">
        <v>70.846020313161475</v>
      </c>
      <c r="AO83" s="16">
        <v>2.9137122602157177</v>
      </c>
      <c r="AP83" s="16">
        <v>0.12806445456914825</v>
      </c>
      <c r="AW83" s="10">
        <v>82</v>
      </c>
      <c r="AX83" s="11">
        <v>128.0041380016952</v>
      </c>
      <c r="BA83" s="13">
        <v>91.197482663662896</v>
      </c>
      <c r="BI83" s="11">
        <v>157.3887612192126</v>
      </c>
      <c r="BJ83" s="11">
        <v>91.828088062460836</v>
      </c>
      <c r="BK83" s="11">
        <v>128.0041380016952</v>
      </c>
      <c r="BL83" s="12">
        <v>0</v>
      </c>
      <c r="BM83" s="16"/>
      <c r="BN83" s="16">
        <v>57</v>
      </c>
      <c r="BO83" s="16">
        <v>69.944766517500554</v>
      </c>
      <c r="BP83" s="16">
        <v>3.8149660558766385</v>
      </c>
      <c r="BQ83" s="16">
        <v>0.21527739530768764</v>
      </c>
      <c r="BR83"/>
      <c r="BS83"/>
      <c r="BT83"/>
      <c r="BU83"/>
      <c r="BV83"/>
      <c r="BX83" s="16">
        <v>58</v>
      </c>
      <c r="BY83" s="16">
        <v>75.490112213093255</v>
      </c>
      <c r="BZ83" s="16">
        <v>13.661277204158225</v>
      </c>
      <c r="CA83" s="16">
        <v>0.69450970302429804</v>
      </c>
      <c r="CB83"/>
      <c r="CC83"/>
      <c r="CD83"/>
      <c r="CE83"/>
    </row>
    <row r="84" spans="3:83">
      <c r="C84" s="10">
        <v>83</v>
      </c>
      <c r="D84" s="11">
        <v>91.828088062460836</v>
      </c>
      <c r="E84" s="11">
        <f t="shared" si="2"/>
        <v>781.36604366585016</v>
      </c>
      <c r="F84" s="11"/>
      <c r="G84" s="11"/>
      <c r="H84" s="8"/>
      <c r="I84" s="8"/>
      <c r="J84" s="8"/>
      <c r="K84" s="8"/>
      <c r="L84" s="10"/>
      <c r="U84" s="11">
        <v>157.3887612192126</v>
      </c>
      <c r="V84" s="11">
        <v>91.828088062460836</v>
      </c>
      <c r="W84" s="12">
        <v>0</v>
      </c>
      <c r="X84" s="8"/>
      <c r="AI84" s="11">
        <v>157.3887612192126</v>
      </c>
      <c r="AJ84" s="11">
        <v>91.828088062460836</v>
      </c>
      <c r="AK84" s="12">
        <v>0</v>
      </c>
      <c r="AM84" s="16">
        <v>59</v>
      </c>
      <c r="AN84" s="16">
        <v>71.09887198793426</v>
      </c>
      <c r="AO84" s="16">
        <v>18.05251742931722</v>
      </c>
      <c r="AP84" s="16">
        <v>0.79345027638878474</v>
      </c>
      <c r="AW84" s="10">
        <v>83</v>
      </c>
      <c r="AX84" s="11">
        <v>91.828088062460836</v>
      </c>
      <c r="BA84" s="13">
        <v>56.78547394671218</v>
      </c>
      <c r="BI84" s="13">
        <v>45.973741600860855</v>
      </c>
      <c r="BJ84" s="11">
        <v>157.3887612192126</v>
      </c>
      <c r="BK84" s="11">
        <v>91.828088062460836</v>
      </c>
      <c r="BL84" s="12">
        <v>1</v>
      </c>
      <c r="BM84" s="16"/>
      <c r="BN84" s="16">
        <v>58</v>
      </c>
      <c r="BO84" s="16">
        <v>69.392830880173548</v>
      </c>
      <c r="BP84" s="16">
        <v>19.758558537077931</v>
      </c>
      <c r="BQ84" s="16">
        <v>1.1149695579451722</v>
      </c>
      <c r="BR84"/>
      <c r="BS84"/>
      <c r="BT84"/>
      <c r="BU84"/>
      <c r="BV84"/>
      <c r="BX84" s="16">
        <v>59</v>
      </c>
      <c r="BY84" s="16">
        <v>81.334297537509144</v>
      </c>
      <c r="BZ84" s="16">
        <v>43.33908358411604</v>
      </c>
      <c r="CA84" s="16">
        <v>2.2032650109894547</v>
      </c>
      <c r="CB84"/>
      <c r="CC84"/>
      <c r="CD84"/>
      <c r="CE84"/>
    </row>
    <row r="85" spans="3:83">
      <c r="C85" s="10">
        <v>84</v>
      </c>
      <c r="D85" s="11">
        <v>157.3887612192126</v>
      </c>
      <c r="E85" s="11">
        <f t="shared" si="2"/>
        <v>855.66704409994611</v>
      </c>
      <c r="F85" s="11"/>
      <c r="G85" s="11"/>
      <c r="H85" s="8"/>
      <c r="I85" s="8"/>
      <c r="J85" s="8"/>
      <c r="K85" s="8"/>
      <c r="L85" s="10"/>
      <c r="U85" s="13">
        <v>45.973741600860855</v>
      </c>
      <c r="V85" s="11">
        <v>157.3887612192126</v>
      </c>
      <c r="W85" s="12">
        <v>1</v>
      </c>
      <c r="X85" s="8"/>
      <c r="AI85" s="13">
        <v>45.973741600860855</v>
      </c>
      <c r="AJ85" s="11">
        <v>157.3887612192126</v>
      </c>
      <c r="AK85" s="12">
        <v>1</v>
      </c>
      <c r="AM85" s="16">
        <v>60</v>
      </c>
      <c r="AN85" s="16">
        <v>101.12318166526369</v>
      </c>
      <c r="AO85" s="16">
        <v>23.550199456361497</v>
      </c>
      <c r="AP85" s="16">
        <v>1.0350862333092219</v>
      </c>
      <c r="AW85" s="10">
        <v>84</v>
      </c>
      <c r="AX85" s="11">
        <v>157.3887612192126</v>
      </c>
      <c r="BA85" s="13">
        <v>56.677299897823787</v>
      </c>
      <c r="BI85" s="13">
        <v>75.456519016238474</v>
      </c>
      <c r="BJ85" s="13">
        <v>45.973741600860855</v>
      </c>
      <c r="BK85" s="11">
        <v>157.3887612192126</v>
      </c>
      <c r="BL85" s="12">
        <v>1</v>
      </c>
      <c r="BM85" s="16"/>
      <c r="BN85" s="16">
        <v>59</v>
      </c>
      <c r="BO85" s="16">
        <v>96.562500646993911</v>
      </c>
      <c r="BP85" s="16">
        <v>28.110880474631273</v>
      </c>
      <c r="BQ85" s="16">
        <v>1.5862885907103446</v>
      </c>
      <c r="BR85"/>
      <c r="BS85"/>
      <c r="BT85"/>
      <c r="BU85"/>
      <c r="BV85"/>
      <c r="BX85" s="16">
        <v>60</v>
      </c>
      <c r="BY85" s="16">
        <v>99.251452643918341</v>
      </c>
      <c r="BZ85" s="16">
        <v>14.353049049623536</v>
      </c>
      <c r="CA85" s="16">
        <v>0.72967788325919192</v>
      </c>
      <c r="CB85"/>
      <c r="CC85"/>
      <c r="CD85"/>
      <c r="CE85"/>
    </row>
    <row r="86" spans="3:83">
      <c r="C86" s="10">
        <v>85</v>
      </c>
      <c r="D86" s="13">
        <v>45.973741600860855</v>
      </c>
      <c r="E86" s="11">
        <f t="shared" si="2"/>
        <v>818.55302491569034</v>
      </c>
      <c r="F86" s="11"/>
      <c r="G86" s="11"/>
      <c r="H86" s="8"/>
      <c r="I86" s="8"/>
      <c r="J86" s="8"/>
      <c r="K86" s="8"/>
      <c r="L86" s="10"/>
      <c r="U86" s="13">
        <v>75.456519016238474</v>
      </c>
      <c r="V86" s="13">
        <v>45.973741600860855</v>
      </c>
      <c r="W86" s="12">
        <v>1</v>
      </c>
      <c r="X86" s="8"/>
      <c r="AI86" s="13">
        <v>75.456519016238474</v>
      </c>
      <c r="AJ86" s="13">
        <v>45.973741600860855</v>
      </c>
      <c r="AK86" s="12">
        <v>1</v>
      </c>
      <c r="AM86" s="16">
        <v>61</v>
      </c>
      <c r="AN86" s="16">
        <v>107.33992415593843</v>
      </c>
      <c r="AO86" s="16">
        <v>6.2645775376034436</v>
      </c>
      <c r="AP86" s="16">
        <v>0.27534280457739035</v>
      </c>
      <c r="AW86" s="10">
        <v>85</v>
      </c>
      <c r="AX86" s="13">
        <v>45.973741600860855</v>
      </c>
      <c r="BA86" s="13">
        <v>52.107459254388708</v>
      </c>
      <c r="BI86" s="13">
        <v>51.260421096474658</v>
      </c>
      <c r="BJ86" s="13">
        <v>75.456519016238474</v>
      </c>
      <c r="BK86" s="13">
        <v>45.973741600860855</v>
      </c>
      <c r="BL86" s="12">
        <v>1</v>
      </c>
      <c r="BM86" s="16"/>
      <c r="BN86" s="16">
        <v>60</v>
      </c>
      <c r="BO86" s="16">
        <v>104.85053571940475</v>
      </c>
      <c r="BP86" s="16">
        <v>8.753965974137131</v>
      </c>
      <c r="BQ86" s="16">
        <v>0.49398368581062541</v>
      </c>
      <c r="BR86"/>
      <c r="BS86"/>
      <c r="BT86"/>
      <c r="BU86"/>
      <c r="BV86"/>
      <c r="BX86" s="16">
        <v>61</v>
      </c>
      <c r="BY86" s="16">
        <v>108.4801135348514</v>
      </c>
      <c r="BZ86" s="16">
        <v>25.026357395721959</v>
      </c>
      <c r="CA86" s="16">
        <v>1.2722857301652843</v>
      </c>
      <c r="CB86"/>
      <c r="CC86"/>
      <c r="CD86"/>
      <c r="CE86"/>
    </row>
    <row r="87" spans="3:83">
      <c r="C87" s="10">
        <v>86</v>
      </c>
      <c r="D87" s="13">
        <v>75.456519016238474</v>
      </c>
      <c r="E87" s="11">
        <f t="shared" si="2"/>
        <v>810.92178314681223</v>
      </c>
      <c r="F87" s="11"/>
      <c r="G87" s="11"/>
      <c r="H87" s="8"/>
      <c r="I87" s="8"/>
      <c r="J87" s="8"/>
      <c r="K87" s="8"/>
      <c r="L87" s="10"/>
      <c r="U87" s="13">
        <v>51.260421096474658</v>
      </c>
      <c r="V87" s="13">
        <v>75.456519016238474</v>
      </c>
      <c r="W87" s="12">
        <v>1</v>
      </c>
      <c r="X87" s="8"/>
      <c r="AI87" s="13">
        <v>51.260421096474658</v>
      </c>
      <c r="AJ87" s="13">
        <v>75.456519016238474</v>
      </c>
      <c r="AK87" s="12">
        <v>1</v>
      </c>
      <c r="AM87" s="16">
        <v>62</v>
      </c>
      <c r="AN87" s="16">
        <v>105.40274750105372</v>
      </c>
      <c r="AO87" s="16">
        <v>28.103723429519633</v>
      </c>
      <c r="AP87" s="16">
        <v>1.2352242400549065</v>
      </c>
      <c r="AW87" s="10">
        <v>86</v>
      </c>
      <c r="AX87" s="13">
        <v>75.456519016238474</v>
      </c>
      <c r="BA87" s="13">
        <v>77.296957691111274</v>
      </c>
      <c r="BI87" s="13">
        <v>62.820406425108644</v>
      </c>
      <c r="BJ87" s="13">
        <v>51.260421096474658</v>
      </c>
      <c r="BK87" s="13">
        <v>75.456519016238474</v>
      </c>
      <c r="BL87" s="12">
        <v>1</v>
      </c>
      <c r="BM87" s="16"/>
      <c r="BN87" s="16">
        <v>61</v>
      </c>
      <c r="BO87" s="16">
        <v>109.59395907411658</v>
      </c>
      <c r="BP87" s="16">
        <v>23.912511856456774</v>
      </c>
      <c r="BQ87" s="16">
        <v>1.3493759033038888</v>
      </c>
      <c r="BR87"/>
      <c r="BS87"/>
      <c r="BT87"/>
      <c r="BU87"/>
      <c r="BV87"/>
      <c r="BX87" s="16">
        <v>62</v>
      </c>
      <c r="BY87" s="16">
        <v>111.28415273437382</v>
      </c>
      <c r="BZ87" s="16">
        <v>26.855096261303672</v>
      </c>
      <c r="CA87" s="16">
        <v>1.3652548477275546</v>
      </c>
      <c r="CB87"/>
      <c r="CC87"/>
      <c r="CD87"/>
      <c r="CE87"/>
    </row>
    <row r="88" spans="3:83">
      <c r="C88" s="10">
        <v>87</v>
      </c>
      <c r="D88" s="13">
        <v>51.260421096474658</v>
      </c>
      <c r="E88" s="11">
        <f t="shared" si="2"/>
        <v>779.09444345817019</v>
      </c>
      <c r="F88" s="11"/>
      <c r="G88" s="11"/>
      <c r="H88" s="8"/>
      <c r="I88" s="8"/>
      <c r="J88" s="8"/>
      <c r="K88" s="8"/>
      <c r="L88" s="10"/>
      <c r="U88" s="13">
        <v>62.820406425108644</v>
      </c>
      <c r="V88" s="13">
        <v>51.260421096474658</v>
      </c>
      <c r="W88" s="12">
        <v>1</v>
      </c>
      <c r="X88" s="8"/>
      <c r="AI88" s="13">
        <v>62.820406425108644</v>
      </c>
      <c r="AJ88" s="13">
        <v>51.260421096474658</v>
      </c>
      <c r="AK88" s="12">
        <v>1</v>
      </c>
      <c r="AM88" s="16">
        <v>63</v>
      </c>
      <c r="AN88" s="16">
        <v>108.88581283234599</v>
      </c>
      <c r="AO88" s="16">
        <v>29.2534361633315</v>
      </c>
      <c r="AP88" s="16">
        <v>1.2857567981860654</v>
      </c>
      <c r="AW88" s="10">
        <v>87</v>
      </c>
      <c r="AX88" s="13">
        <v>51.260421096474658</v>
      </c>
      <c r="BA88" s="13">
        <v>63.405682000688849</v>
      </c>
      <c r="BI88" s="13">
        <v>102.90045507748631</v>
      </c>
      <c r="BJ88" s="13">
        <v>62.820406425108644</v>
      </c>
      <c r="BK88" s="13">
        <v>51.260421096474658</v>
      </c>
      <c r="BL88" s="12">
        <v>1</v>
      </c>
      <c r="BM88" s="16"/>
      <c r="BN88" s="16">
        <v>62</v>
      </c>
      <c r="BO88" s="16">
        <v>110.65929457784583</v>
      </c>
      <c r="BP88" s="16">
        <v>27.479954417831664</v>
      </c>
      <c r="BQ88" s="16">
        <v>1.5506856217323259</v>
      </c>
      <c r="BR88"/>
      <c r="BS88"/>
      <c r="BT88"/>
      <c r="BU88"/>
      <c r="BV88"/>
      <c r="BX88" s="16">
        <v>63</v>
      </c>
      <c r="BY88" s="16">
        <v>120.19488300194209</v>
      </c>
      <c r="BZ88" s="16">
        <v>43.01813449711085</v>
      </c>
      <c r="CA88" s="16">
        <v>2.1869486555147231</v>
      </c>
      <c r="CB88"/>
      <c r="CC88"/>
      <c r="CD88"/>
      <c r="CE88"/>
    </row>
    <row r="89" spans="3:83">
      <c r="C89" s="10">
        <v>88</v>
      </c>
      <c r="D89" s="13">
        <v>62.820406425108644</v>
      </c>
      <c r="E89" s="11">
        <f t="shared" si="2"/>
        <v>758.82708909816222</v>
      </c>
      <c r="F89" s="11"/>
      <c r="G89" s="11"/>
      <c r="H89" s="8"/>
      <c r="I89" s="8"/>
      <c r="J89" s="8"/>
      <c r="K89" s="8"/>
      <c r="L89" s="10"/>
      <c r="U89" s="13">
        <v>102.90045507748631</v>
      </c>
      <c r="V89" s="13">
        <v>62.820406425108644</v>
      </c>
      <c r="W89" s="12">
        <v>1</v>
      </c>
      <c r="X89" s="8"/>
      <c r="AI89" s="13">
        <v>102.90045507748631</v>
      </c>
      <c r="AJ89" s="13">
        <v>62.820406425108644</v>
      </c>
      <c r="AK89" s="12">
        <v>1</v>
      </c>
      <c r="AM89" s="16">
        <v>64</v>
      </c>
      <c r="AN89" s="16">
        <v>109.69660037170721</v>
      </c>
      <c r="AO89" s="16">
        <v>53.516417127345733</v>
      </c>
      <c r="AP89" s="16">
        <v>2.3521714424200382</v>
      </c>
      <c r="AW89" s="10">
        <v>88</v>
      </c>
      <c r="AX89" s="13">
        <v>62.820406425108644</v>
      </c>
      <c r="BA89" s="13">
        <v>88.010869470750833</v>
      </c>
      <c r="BI89" s="13">
        <v>70.905841255767371</v>
      </c>
      <c r="BJ89" s="13">
        <v>102.90045507748631</v>
      </c>
      <c r="BK89" s="13">
        <v>62.820406425108644</v>
      </c>
      <c r="BL89" s="12">
        <v>1</v>
      </c>
      <c r="BM89" s="16"/>
      <c r="BN89" s="16">
        <v>63</v>
      </c>
      <c r="BO89" s="16">
        <v>114.99176628471264</v>
      </c>
      <c r="BP89" s="16">
        <v>48.221251214340299</v>
      </c>
      <c r="BQ89" s="16">
        <v>2.7211108061918048</v>
      </c>
      <c r="BR89"/>
      <c r="BS89"/>
      <c r="BT89"/>
      <c r="BU89"/>
      <c r="BV89"/>
      <c r="BX89" s="16">
        <v>64</v>
      </c>
      <c r="BY89" s="16">
        <v>130.55265229173136</v>
      </c>
      <c r="BZ89" s="16">
        <v>4.7294974048262475</v>
      </c>
      <c r="CA89" s="16">
        <v>0.24043739022294874</v>
      </c>
      <c r="CB89"/>
      <c r="CC89"/>
      <c r="CD89"/>
      <c r="CE89"/>
    </row>
    <row r="90" spans="3:83">
      <c r="C90" s="10">
        <v>89</v>
      </c>
      <c r="D90" s="13">
        <v>102.90045507748631</v>
      </c>
      <c r="E90" s="11">
        <f t="shared" si="2"/>
        <v>778.63978339053187</v>
      </c>
      <c r="F90" s="11"/>
      <c r="G90" s="11"/>
      <c r="H90" s="8"/>
      <c r="I90" s="8"/>
      <c r="J90" s="8"/>
      <c r="K90" s="8"/>
      <c r="L90" s="10"/>
      <c r="U90" s="13">
        <v>70.905841255767371</v>
      </c>
      <c r="V90" s="13">
        <v>102.90045507748631</v>
      </c>
      <c r="W90" s="12">
        <v>1</v>
      </c>
      <c r="X90" s="8"/>
      <c r="AI90" s="13">
        <v>70.905841255767371</v>
      </c>
      <c r="AJ90" s="13">
        <v>102.90045507748631</v>
      </c>
      <c r="AK90" s="12">
        <v>1</v>
      </c>
      <c r="AM90" s="16">
        <v>65</v>
      </c>
      <c r="AN90" s="16">
        <v>114.08478793037622</v>
      </c>
      <c r="AO90" s="16">
        <v>21.197361766181388</v>
      </c>
      <c r="AP90" s="16">
        <v>0.93167352519907298</v>
      </c>
      <c r="AW90" s="10">
        <v>89</v>
      </c>
      <c r="AX90" s="13">
        <v>102.90045507748631</v>
      </c>
      <c r="BA90" s="13">
        <v>53.799120560176569</v>
      </c>
      <c r="BI90" s="13">
        <v>78.816013933086253</v>
      </c>
      <c r="BJ90" s="13">
        <v>70.905841255767371</v>
      </c>
      <c r="BK90" s="13">
        <v>102.90045507748631</v>
      </c>
      <c r="BL90" s="12">
        <v>1</v>
      </c>
      <c r="BM90" s="16"/>
      <c r="BN90" s="16">
        <v>64</v>
      </c>
      <c r="BO90" s="16">
        <v>119.70967993368973</v>
      </c>
      <c r="BP90" s="16">
        <v>15.572469762867883</v>
      </c>
      <c r="BQ90" s="16">
        <v>0.87874981846662226</v>
      </c>
      <c r="BR90"/>
      <c r="BS90"/>
      <c r="BT90"/>
      <c r="BU90"/>
      <c r="BV90"/>
      <c r="BX90" s="16">
        <v>65</v>
      </c>
      <c r="BY90" s="16">
        <v>130.12193220925391</v>
      </c>
      <c r="BZ90" s="16">
        <v>4.3180686720415906</v>
      </c>
      <c r="CA90" s="16">
        <v>0.21952124579869525</v>
      </c>
      <c r="CB90"/>
      <c r="CC90"/>
      <c r="CD90"/>
      <c r="CE90"/>
    </row>
    <row r="91" spans="3:83">
      <c r="C91" s="10">
        <v>90</v>
      </c>
      <c r="D91" s="13">
        <v>70.905841255767371</v>
      </c>
      <c r="E91" s="11">
        <f t="shared" si="2"/>
        <v>766.45786386118266</v>
      </c>
      <c r="F91" s="11"/>
      <c r="G91" s="11"/>
      <c r="H91" s="8"/>
      <c r="I91" s="8"/>
      <c r="J91" s="8"/>
      <c r="K91" s="8"/>
      <c r="L91" s="10"/>
      <c r="U91" s="13">
        <v>78.816013933086253</v>
      </c>
      <c r="V91" s="13">
        <v>70.905841255767371</v>
      </c>
      <c r="W91" s="12">
        <v>1</v>
      </c>
      <c r="X91" s="8"/>
      <c r="AI91" s="13">
        <v>78.816013933086253</v>
      </c>
      <c r="AJ91" s="13">
        <v>70.905841255767371</v>
      </c>
      <c r="AK91" s="12">
        <v>1</v>
      </c>
      <c r="AM91" s="16">
        <v>66</v>
      </c>
      <c r="AN91" s="16">
        <v>109.19657630884677</v>
      </c>
      <c r="AO91" s="16">
        <v>25.243424572448731</v>
      </c>
      <c r="AP91" s="16">
        <v>1.109507429223207</v>
      </c>
      <c r="AW91" s="10">
        <v>90</v>
      </c>
      <c r="AX91" s="13">
        <v>70.905841255767371</v>
      </c>
      <c r="BI91" s="13">
        <v>57.757327933394279</v>
      </c>
      <c r="BJ91" s="13">
        <v>78.816013933086253</v>
      </c>
      <c r="BK91" s="13">
        <v>70.905841255767371</v>
      </c>
      <c r="BL91" s="12">
        <v>1</v>
      </c>
      <c r="BM91" s="16"/>
      <c r="BN91" s="16">
        <v>65</v>
      </c>
      <c r="BO91" s="16">
        <v>119.94793641766229</v>
      </c>
      <c r="BP91" s="16">
        <v>14.492064463633213</v>
      </c>
      <c r="BQ91" s="16">
        <v>0.81778287006151607</v>
      </c>
      <c r="BR91"/>
      <c r="BS91"/>
      <c r="BT91"/>
      <c r="BU91"/>
      <c r="BV91"/>
      <c r="BX91" s="16">
        <v>66</v>
      </c>
      <c r="BY91" s="16">
        <v>119.57018588939221</v>
      </c>
      <c r="BZ91" s="16">
        <v>-19.071627000661323</v>
      </c>
      <c r="CA91" s="16">
        <v>-0.96956015213481139</v>
      </c>
      <c r="CB91"/>
      <c r="CC91"/>
      <c r="CD91"/>
      <c r="CE91"/>
    </row>
    <row r="92" spans="3:83">
      <c r="C92" s="10">
        <v>91</v>
      </c>
      <c r="D92" s="13">
        <v>78.816013933086253</v>
      </c>
      <c r="E92" s="11">
        <f t="shared" si="2"/>
        <v>762.18611700915221</v>
      </c>
      <c r="F92" s="11"/>
      <c r="G92" s="11"/>
      <c r="L92" s="10"/>
      <c r="U92" s="13">
        <v>57.757327933394279</v>
      </c>
      <c r="V92" s="13">
        <v>78.816013933086253</v>
      </c>
      <c r="W92" s="12">
        <v>1</v>
      </c>
      <c r="X92" s="8"/>
      <c r="AI92" s="13">
        <v>57.757327933394279</v>
      </c>
      <c r="AJ92" s="13">
        <v>78.816013933086253</v>
      </c>
      <c r="AK92" s="12">
        <v>1</v>
      </c>
      <c r="AM92" s="16">
        <v>67</v>
      </c>
      <c r="AN92" s="16">
        <v>109.04919092666205</v>
      </c>
      <c r="AO92" s="16">
        <v>-8.550632037931166</v>
      </c>
      <c r="AP92" s="16">
        <v>-0.37582023561862221</v>
      </c>
      <c r="AW92" s="10">
        <v>91</v>
      </c>
      <c r="AX92" s="13">
        <v>78.816013933086253</v>
      </c>
      <c r="BI92" s="13">
        <v>65.8707776331388</v>
      </c>
      <c r="BJ92" s="13">
        <v>57.757327933394279</v>
      </c>
      <c r="BK92" s="13">
        <v>78.816013933086253</v>
      </c>
      <c r="BL92" s="12">
        <v>1</v>
      </c>
      <c r="BM92" s="16"/>
      <c r="BN92" s="16">
        <v>66</v>
      </c>
      <c r="BO92" s="16">
        <v>114.74255635742873</v>
      </c>
      <c r="BP92" s="16">
        <v>-14.243997468697842</v>
      </c>
      <c r="BQ92" s="16">
        <v>-0.80378452361509645</v>
      </c>
      <c r="BR92"/>
      <c r="BS92"/>
      <c r="BT92"/>
      <c r="BU92"/>
      <c r="BV92"/>
      <c r="BX92" s="16">
        <v>67</v>
      </c>
      <c r="BY92" s="16">
        <v>107.54374363020472</v>
      </c>
      <c r="BZ92" s="16">
        <v>1.6565836581975049</v>
      </c>
      <c r="CA92" s="16">
        <v>8.4217120207432772E-2</v>
      </c>
      <c r="CB92"/>
      <c r="CC92"/>
      <c r="CD92"/>
      <c r="CE92"/>
    </row>
    <row r="93" spans="3:83">
      <c r="C93" s="10">
        <v>92</v>
      </c>
      <c r="D93" s="13">
        <v>57.757327933394279</v>
      </c>
      <c r="E93" s="11">
        <f t="shared" si="2"/>
        <v>736.85568415742989</v>
      </c>
      <c r="F93" s="11"/>
      <c r="G93" s="11"/>
      <c r="L93" s="10"/>
      <c r="U93" s="13">
        <v>65.8707776331388</v>
      </c>
      <c r="V93" s="13">
        <v>57.757327933394279</v>
      </c>
      <c r="W93" s="12">
        <v>1</v>
      </c>
      <c r="X93" s="8"/>
      <c r="AI93" s="13">
        <v>65.8707776331388</v>
      </c>
      <c r="AJ93" s="13">
        <v>57.757327933394279</v>
      </c>
      <c r="AK93" s="12">
        <v>1</v>
      </c>
      <c r="AM93" s="16">
        <v>68</v>
      </c>
      <c r="AN93" s="16">
        <v>103.10906216400689</v>
      </c>
      <c r="AO93" s="16">
        <v>6.0912651243953349</v>
      </c>
      <c r="AP93" s="16">
        <v>0.26772531949809292</v>
      </c>
      <c r="AW93" s="10">
        <v>92</v>
      </c>
      <c r="AX93" s="13">
        <v>57.757327933394279</v>
      </c>
      <c r="BI93" s="13">
        <v>88.294277183162251</v>
      </c>
      <c r="BJ93" s="13">
        <v>65.8707776331388</v>
      </c>
      <c r="BK93" s="13">
        <v>57.757327933394279</v>
      </c>
      <c r="BL93" s="12">
        <v>1</v>
      </c>
      <c r="BM93" s="16"/>
      <c r="BN93" s="16">
        <v>67</v>
      </c>
      <c r="BO93" s="16">
        <v>109.34258218390023</v>
      </c>
      <c r="BP93" s="16">
        <v>-0.14225489549801296</v>
      </c>
      <c r="BQ93" s="16">
        <v>-8.0274012727860038E-3</v>
      </c>
      <c r="BR93"/>
      <c r="BS93"/>
      <c r="BT93"/>
      <c r="BU93"/>
      <c r="BV93"/>
      <c r="BX93" s="16">
        <v>68</v>
      </c>
      <c r="BY93" s="16">
        <v>98.078572975504557</v>
      </c>
      <c r="BZ93" s="16">
        <v>2.6755415300784335</v>
      </c>
      <c r="CA93" s="16">
        <v>0.13601872838934506</v>
      </c>
      <c r="CB93"/>
      <c r="CC93"/>
      <c r="CD93"/>
      <c r="CE93"/>
    </row>
    <row r="94" spans="3:83">
      <c r="C94" s="10">
        <v>93</v>
      </c>
      <c r="D94" s="13">
        <v>65.8707776331388</v>
      </c>
      <c r="E94" s="11">
        <f t="shared" si="2"/>
        <v>719.63870100545205</v>
      </c>
      <c r="F94" s="11"/>
      <c r="G94" s="11"/>
      <c r="L94" s="10"/>
      <c r="U94" s="13">
        <v>88.294277183162251</v>
      </c>
      <c r="V94" s="13">
        <v>65.8707776331388</v>
      </c>
      <c r="W94" s="12">
        <v>1</v>
      </c>
      <c r="X94" s="8"/>
      <c r="AI94" s="13">
        <v>88.294277183162251</v>
      </c>
      <c r="AJ94" s="13">
        <v>65.8707776331388</v>
      </c>
      <c r="AK94" s="12">
        <v>1</v>
      </c>
      <c r="AM94" s="16">
        <v>69</v>
      </c>
      <c r="AN94" s="16">
        <v>104.63196813742354</v>
      </c>
      <c r="AO94" s="16">
        <v>-3.8778536318405514</v>
      </c>
      <c r="AP94" s="16">
        <v>-0.17044071820045942</v>
      </c>
      <c r="AW94" s="10">
        <v>93</v>
      </c>
      <c r="AX94" s="13">
        <v>65.8707776331388</v>
      </c>
      <c r="BI94" s="13">
        <v>61.293932778271348</v>
      </c>
      <c r="BJ94" s="13">
        <v>88.294277183162251</v>
      </c>
      <c r="BK94" s="13">
        <v>65.8707776331388</v>
      </c>
      <c r="BL94" s="12">
        <v>1</v>
      </c>
      <c r="BM94" s="16"/>
      <c r="BN94" s="16">
        <v>68</v>
      </c>
      <c r="BO94" s="16">
        <v>104.52042572622111</v>
      </c>
      <c r="BP94" s="16">
        <v>-3.7663112206381157</v>
      </c>
      <c r="BQ94" s="16">
        <v>-0.21253181748448813</v>
      </c>
      <c r="BR94"/>
      <c r="BS94"/>
      <c r="BT94"/>
      <c r="BU94"/>
      <c r="BV94"/>
      <c r="BX94" s="16">
        <v>69</v>
      </c>
      <c r="BY94" s="16">
        <v>98.359610201580267</v>
      </c>
      <c r="BZ94" s="16">
        <v>12.676054232176071</v>
      </c>
      <c r="CA94" s="16">
        <v>0.64442310398539038</v>
      </c>
      <c r="CB94"/>
      <c r="CC94"/>
      <c r="CD94"/>
      <c r="CE94"/>
    </row>
    <row r="95" spans="3:83">
      <c r="C95" s="10">
        <v>94</v>
      </c>
      <c r="D95" s="13">
        <v>88.294277183162251</v>
      </c>
      <c r="E95" s="11">
        <f t="shared" si="2"/>
        <v>724.8452174034976</v>
      </c>
      <c r="F95" s="11"/>
      <c r="G95" s="11"/>
      <c r="L95" s="10"/>
      <c r="U95" s="13">
        <v>61.293932778271348</v>
      </c>
      <c r="V95" s="13">
        <v>88.294277183162251</v>
      </c>
      <c r="W95" s="12">
        <v>1</v>
      </c>
      <c r="X95" s="8"/>
      <c r="AI95" s="13">
        <v>61.293932778271348</v>
      </c>
      <c r="AJ95" s="13">
        <v>88.294277183162251</v>
      </c>
      <c r="AK95" s="12">
        <v>1</v>
      </c>
      <c r="AM95" s="16">
        <v>70</v>
      </c>
      <c r="AN95" s="16">
        <v>103.15378723109313</v>
      </c>
      <c r="AO95" s="16">
        <v>7.8818772026632047</v>
      </c>
      <c r="AP95" s="16">
        <v>0.34642689970537338</v>
      </c>
      <c r="AW95" s="10">
        <v>94</v>
      </c>
      <c r="AX95" s="13">
        <v>88.294277183162251</v>
      </c>
      <c r="BI95" s="13">
        <v>151.15162244054238</v>
      </c>
      <c r="BJ95" s="13">
        <v>61.293932778271348</v>
      </c>
      <c r="BK95" s="13">
        <v>88.294277183162251</v>
      </c>
      <c r="BL95" s="12">
        <v>1</v>
      </c>
      <c r="BM95" s="16"/>
      <c r="BN95" s="16">
        <v>69</v>
      </c>
      <c r="BO95" s="16">
        <v>104.79589934799196</v>
      </c>
      <c r="BP95" s="16">
        <v>6.2397650857643754</v>
      </c>
      <c r="BQ95" s="16">
        <v>0.35210808047059633</v>
      </c>
      <c r="BR95"/>
      <c r="BS95"/>
      <c r="BT95"/>
      <c r="BU95"/>
      <c r="BV95"/>
      <c r="BX95" s="16">
        <v>70</v>
      </c>
      <c r="BY95" s="16">
        <v>98.806041044098436</v>
      </c>
      <c r="BZ95" s="16">
        <v>1.729752929984258</v>
      </c>
      <c r="CA95" s="16">
        <v>8.7936887287750454E-2</v>
      </c>
      <c r="CB95"/>
      <c r="CC95"/>
      <c r="CD95"/>
      <c r="CE95"/>
    </row>
    <row r="96" spans="3:83">
      <c r="C96" s="10">
        <v>95</v>
      </c>
      <c r="D96" s="13">
        <v>61.293932778271348</v>
      </c>
      <c r="E96" s="11">
        <f t="shared" si="2"/>
        <v>703.05138939665233</v>
      </c>
      <c r="F96" s="11"/>
      <c r="G96" s="11"/>
      <c r="L96" s="10"/>
      <c r="U96" s="13">
        <v>151.15162244054238</v>
      </c>
      <c r="V96" s="13">
        <v>61.293932778271348</v>
      </c>
      <c r="W96" s="12">
        <v>1</v>
      </c>
      <c r="X96" s="8"/>
      <c r="AI96" s="13">
        <v>151.15162244054238</v>
      </c>
      <c r="AJ96" s="13">
        <v>61.293932778271348</v>
      </c>
      <c r="AK96" s="12">
        <v>1</v>
      </c>
      <c r="AM96" s="16">
        <v>71</v>
      </c>
      <c r="AN96" s="16">
        <v>104.95317249193138</v>
      </c>
      <c r="AO96" s="16">
        <v>-4.4173785178486895</v>
      </c>
      <c r="AP96" s="16">
        <v>-0.19415409621534915</v>
      </c>
      <c r="AW96" s="10">
        <v>95</v>
      </c>
      <c r="AX96" s="13">
        <v>61.293932778271348</v>
      </c>
      <c r="BI96" s="13">
        <v>72.079039443349146</v>
      </c>
      <c r="BJ96" s="13">
        <v>151.15162244054238</v>
      </c>
      <c r="BK96" s="13">
        <v>61.293932778271348</v>
      </c>
      <c r="BL96" s="12">
        <v>1</v>
      </c>
      <c r="BM96" s="16"/>
      <c r="BN96" s="16">
        <v>70</v>
      </c>
      <c r="BO96" s="16">
        <v>104.85058331640775</v>
      </c>
      <c r="BP96" s="16">
        <v>-4.3147893423250565</v>
      </c>
      <c r="BQ96" s="16">
        <v>-0.24348227410470702</v>
      </c>
      <c r="BR96"/>
      <c r="BS96"/>
      <c r="BT96"/>
      <c r="BU96"/>
      <c r="BV96"/>
      <c r="BX96" s="16">
        <v>71</v>
      </c>
      <c r="BY96" s="16">
        <v>98.958494775372884</v>
      </c>
      <c r="BZ96" s="16">
        <v>-0.60869488437030839</v>
      </c>
      <c r="CA96" s="16">
        <v>-3.094472771899813E-2</v>
      </c>
      <c r="CB96"/>
      <c r="CC96"/>
      <c r="CD96"/>
      <c r="CE96"/>
    </row>
    <row r="97" spans="3:83">
      <c r="C97" s="10">
        <v>96</v>
      </c>
      <c r="D97" s="13">
        <v>151.15162244054238</v>
      </c>
      <c r="E97" s="11">
        <f t="shared" si="2"/>
        <v>771.11525105207807</v>
      </c>
      <c r="F97" s="11"/>
      <c r="G97" s="11"/>
      <c r="L97" s="10"/>
      <c r="U97" s="13">
        <v>72.079039443349146</v>
      </c>
      <c r="V97" s="13">
        <v>151.15162244054238</v>
      </c>
      <c r="W97" s="12">
        <v>1</v>
      </c>
      <c r="X97" s="8"/>
      <c r="AI97" s="13">
        <v>72.079039443349146</v>
      </c>
      <c r="AJ97" s="13">
        <v>151.15162244054238</v>
      </c>
      <c r="AK97" s="12">
        <v>1</v>
      </c>
      <c r="AM97" s="16">
        <v>72</v>
      </c>
      <c r="AN97" s="16">
        <v>103.11557871688424</v>
      </c>
      <c r="AO97" s="16">
        <v>-4.765778825881668</v>
      </c>
      <c r="AP97" s="16">
        <v>-0.20946710293505294</v>
      </c>
      <c r="AW97" s="10">
        <v>96</v>
      </c>
      <c r="AX97" s="13">
        <v>151.15162244054238</v>
      </c>
      <c r="BI97" s="13">
        <v>71.688883041123816</v>
      </c>
      <c r="BJ97" s="13">
        <v>72.079039443349146</v>
      </c>
      <c r="BK97" s="13">
        <v>151.15162244054238</v>
      </c>
      <c r="BL97" s="12">
        <v>1</v>
      </c>
      <c r="BM97" s="16"/>
      <c r="BN97" s="16">
        <v>71</v>
      </c>
      <c r="BO97" s="16">
        <v>105.09564048427023</v>
      </c>
      <c r="BP97" s="16">
        <v>-6.7458405932676584</v>
      </c>
      <c r="BQ97" s="16">
        <v>-0.38066577023470305</v>
      </c>
      <c r="BR97"/>
      <c r="BS97"/>
      <c r="BT97"/>
      <c r="BU97"/>
      <c r="BV97"/>
      <c r="BX97" s="16">
        <v>72</v>
      </c>
      <c r="BY97" s="16">
        <v>94.346498393332439</v>
      </c>
      <c r="BZ97" s="16">
        <v>-1.4479899269296226</v>
      </c>
      <c r="CA97" s="16">
        <v>-7.3612667330106518E-2</v>
      </c>
      <c r="CB97"/>
      <c r="CC97"/>
      <c r="CD97"/>
      <c r="CE97"/>
    </row>
    <row r="98" spans="3:83">
      <c r="C98" s="10">
        <v>97</v>
      </c>
      <c r="D98" s="13">
        <v>72.079039443349146</v>
      </c>
      <c r="E98" s="11">
        <f t="shared" si="2"/>
        <v>760.10652971031061</v>
      </c>
      <c r="F98" s="11"/>
      <c r="G98" s="11"/>
      <c r="L98" s="10"/>
      <c r="U98" s="13">
        <v>71.688883041123816</v>
      </c>
      <c r="V98" s="13">
        <v>72.079039443349146</v>
      </c>
      <c r="W98" s="12">
        <v>1</v>
      </c>
      <c r="X98" s="8"/>
      <c r="AI98" s="13">
        <v>71.688883041123816</v>
      </c>
      <c r="AJ98" s="13">
        <v>72.079039443349146</v>
      </c>
      <c r="AK98" s="12">
        <v>1</v>
      </c>
      <c r="AM98" s="16">
        <v>73</v>
      </c>
      <c r="AN98" s="16">
        <v>102.73300550945413</v>
      </c>
      <c r="AO98" s="16">
        <v>-9.8344970430513143</v>
      </c>
      <c r="AP98" s="16">
        <v>-0.43224909919108623</v>
      </c>
      <c r="AW98" s="10">
        <v>97</v>
      </c>
      <c r="AX98" s="13">
        <v>72.079039443349146</v>
      </c>
      <c r="BI98" s="13">
        <v>53.503655536407713</v>
      </c>
      <c r="BJ98" s="13">
        <v>71.688883041123816</v>
      </c>
      <c r="BK98" s="13">
        <v>72.079039443349146</v>
      </c>
      <c r="BL98" s="12">
        <v>1</v>
      </c>
      <c r="BM98" s="16"/>
      <c r="BN98" s="16">
        <v>72</v>
      </c>
      <c r="BO98" s="16">
        <v>102.84982656592571</v>
      </c>
      <c r="BP98" s="16">
        <v>-9.9513180995228936</v>
      </c>
      <c r="BQ98" s="16">
        <v>-0.56154990869276833</v>
      </c>
      <c r="BR98"/>
      <c r="BS98"/>
      <c r="BT98"/>
      <c r="BU98"/>
      <c r="BV98"/>
      <c r="BX98" s="16">
        <v>73</v>
      </c>
      <c r="BY98" s="16">
        <v>91.661562910792554</v>
      </c>
      <c r="BZ98" s="16">
        <v>-7.339316638637726</v>
      </c>
      <c r="CA98" s="16">
        <v>-0.37311493961560788</v>
      </c>
      <c r="CB98"/>
      <c r="CC98"/>
      <c r="CD98"/>
      <c r="CE98"/>
    </row>
    <row r="99" spans="3:83">
      <c r="C99" s="10">
        <v>98</v>
      </c>
      <c r="D99" s="13">
        <v>71.688883041123816</v>
      </c>
      <c r="E99" s="11">
        <f t="shared" ref="E99:E130" si="3">D99+E98-$F$2</f>
        <v>748.70765196631783</v>
      </c>
      <c r="F99" s="11"/>
      <c r="G99" s="11"/>
      <c r="L99" s="10"/>
      <c r="U99" s="13">
        <v>53.503655536407713</v>
      </c>
      <c r="V99" s="13">
        <v>71.688883041123816</v>
      </c>
      <c r="W99" s="12">
        <v>1</v>
      </c>
      <c r="X99" s="8"/>
      <c r="AI99" s="13">
        <v>53.503655536407713</v>
      </c>
      <c r="AJ99" s="13">
        <v>71.688883041123816</v>
      </c>
      <c r="AK99" s="12">
        <v>1</v>
      </c>
      <c r="AM99" s="16">
        <v>74</v>
      </c>
      <c r="AN99" s="16">
        <v>101.77896905478688</v>
      </c>
      <c r="AO99" s="16">
        <v>-17.456722782632056</v>
      </c>
      <c r="AP99" s="16">
        <v>-0.76726371105604152</v>
      </c>
      <c r="AW99" s="10">
        <v>98</v>
      </c>
      <c r="AX99" s="13">
        <v>71.688883041123816</v>
      </c>
      <c r="BI99" s="13">
        <v>70.484749256024998</v>
      </c>
      <c r="BJ99" s="13">
        <v>53.503655536407713</v>
      </c>
      <c r="BK99" s="13">
        <v>71.688883041123816</v>
      </c>
      <c r="BL99" s="12">
        <v>1</v>
      </c>
      <c r="BM99" s="16"/>
      <c r="BN99" s="16">
        <v>73</v>
      </c>
      <c r="BO99" s="16">
        <v>101.6099132365362</v>
      </c>
      <c r="BP99" s="16">
        <v>-17.287666964381373</v>
      </c>
      <c r="BQ99" s="16">
        <v>-0.97553788435571998</v>
      </c>
      <c r="BR99"/>
      <c r="BS99"/>
      <c r="BT99"/>
      <c r="BU99"/>
      <c r="BV99"/>
      <c r="BX99" s="16">
        <v>74</v>
      </c>
      <c r="BY99" s="16">
        <v>86.698264322375621</v>
      </c>
      <c r="BZ99" s="16">
        <v>32.086096752711768</v>
      </c>
      <c r="CA99" s="16">
        <v>1.6311875671589402</v>
      </c>
      <c r="CB99"/>
      <c r="CC99"/>
      <c r="CD99"/>
      <c r="CE99"/>
    </row>
    <row r="100" spans="3:83">
      <c r="C100" s="10">
        <v>99</v>
      </c>
      <c r="D100" s="13">
        <v>53.503655536407713</v>
      </c>
      <c r="E100" s="11">
        <f t="shared" si="3"/>
        <v>719.12354671760886</v>
      </c>
      <c r="F100" s="11"/>
      <c r="G100" s="11"/>
      <c r="L100" s="10"/>
      <c r="U100" s="13">
        <v>70.484749256024998</v>
      </c>
      <c r="V100" s="13">
        <v>53.503655536407713</v>
      </c>
      <c r="W100" s="12">
        <v>1</v>
      </c>
      <c r="X100" s="8"/>
      <c r="AI100" s="13">
        <v>70.484749256024998</v>
      </c>
      <c r="AJ100" s="13">
        <v>53.503655536407713</v>
      </c>
      <c r="AK100" s="12">
        <v>1</v>
      </c>
      <c r="AM100" s="16">
        <v>75</v>
      </c>
      <c r="AN100" s="16">
        <v>100.27802805919558</v>
      </c>
      <c r="AO100" s="16">
        <v>18.506333015891812</v>
      </c>
      <c r="AP100" s="16">
        <v>0.81339653064429263</v>
      </c>
      <c r="AW100" s="10">
        <v>99</v>
      </c>
      <c r="AX100" s="13">
        <v>53.503655536407713</v>
      </c>
      <c r="BI100" s="13">
        <v>36.59806712794127</v>
      </c>
      <c r="BJ100" s="13">
        <v>70.484749256024998</v>
      </c>
      <c r="BK100" s="13">
        <v>53.503655536407713</v>
      </c>
      <c r="BL100" s="12">
        <v>1</v>
      </c>
      <c r="BM100" s="16"/>
      <c r="BN100" s="16">
        <v>74</v>
      </c>
      <c r="BO100" s="16">
        <v>99.293593226870613</v>
      </c>
      <c r="BP100" s="16">
        <v>19.490767848216777</v>
      </c>
      <c r="BQ100" s="16">
        <v>1.0998582093404115</v>
      </c>
      <c r="BR100"/>
      <c r="BS100"/>
      <c r="BT100"/>
      <c r="BU100"/>
      <c r="BV100"/>
      <c r="BX100" s="16">
        <v>75</v>
      </c>
      <c r="BY100" s="16">
        <v>95.444387596751113</v>
      </c>
      <c r="BZ100" s="16">
        <v>16.909834046037105</v>
      </c>
      <c r="CA100" s="16">
        <v>0.85965928704885197</v>
      </c>
      <c r="CB100"/>
      <c r="CC100"/>
      <c r="CD100"/>
      <c r="CE100"/>
    </row>
    <row r="101" spans="3:83">
      <c r="C101" s="10">
        <v>100</v>
      </c>
      <c r="D101" s="13">
        <v>70.484749256024998</v>
      </c>
      <c r="E101" s="11">
        <f t="shared" si="3"/>
        <v>706.52053518851721</v>
      </c>
      <c r="F101" s="11"/>
      <c r="G101" s="11"/>
      <c r="L101" s="10"/>
      <c r="U101" s="13">
        <v>36.59806712794127</v>
      </c>
      <c r="V101" s="13">
        <v>70.484749256024998</v>
      </c>
      <c r="W101" s="12">
        <v>1</v>
      </c>
      <c r="X101" s="8"/>
      <c r="AI101" s="13">
        <v>36.59806712794127</v>
      </c>
      <c r="AJ101" s="13">
        <v>70.484749256024998</v>
      </c>
      <c r="AK101" s="12">
        <v>1</v>
      </c>
      <c r="AM101" s="16">
        <v>76</v>
      </c>
      <c r="AN101" s="16">
        <v>106.30928033797822</v>
      </c>
      <c r="AO101" s="16">
        <v>6.0449413048099956</v>
      </c>
      <c r="AP101" s="16">
        <v>0.26568927950548332</v>
      </c>
      <c r="AW101" s="10">
        <v>100</v>
      </c>
      <c r="AX101" s="13">
        <v>70.484749256024998</v>
      </c>
      <c r="BI101" s="13">
        <v>56.98237266753268</v>
      </c>
      <c r="BJ101" s="13">
        <v>36.59806712794127</v>
      </c>
      <c r="BK101" s="13">
        <v>70.484749256024998</v>
      </c>
      <c r="BL101" s="12">
        <v>1</v>
      </c>
      <c r="BM101" s="16"/>
      <c r="BN101" s="16">
        <v>75</v>
      </c>
      <c r="BO101" s="16">
        <v>103.06267979833351</v>
      </c>
      <c r="BP101" s="16">
        <v>9.2915418444547129</v>
      </c>
      <c r="BQ101" s="16">
        <v>0.5243189316417024</v>
      </c>
      <c r="BR101"/>
      <c r="BS101"/>
      <c r="BT101"/>
      <c r="BU101"/>
      <c r="BV101"/>
      <c r="BX101" s="16">
        <v>76</v>
      </c>
      <c r="BY101" s="16">
        <v>105.88503704583715</v>
      </c>
      <c r="BZ101" s="16">
        <v>-5.2410477195994787</v>
      </c>
      <c r="CA101" s="16">
        <v>-0.26644349872113543</v>
      </c>
      <c r="CB101"/>
      <c r="CC101"/>
      <c r="CD101"/>
      <c r="CE101"/>
    </row>
    <row r="102" spans="3:83">
      <c r="C102" s="10">
        <v>101</v>
      </c>
      <c r="D102" s="13">
        <v>36.59806712794127</v>
      </c>
      <c r="E102" s="11">
        <f t="shared" si="3"/>
        <v>660.03084153134182</v>
      </c>
      <c r="F102" s="11"/>
      <c r="G102" s="11"/>
      <c r="L102" s="10"/>
      <c r="U102" s="13">
        <v>56.98237266753268</v>
      </c>
      <c r="V102" s="13">
        <v>36.59806712794127</v>
      </c>
      <c r="W102" s="12">
        <v>1</v>
      </c>
      <c r="X102" s="8"/>
      <c r="AI102" s="13">
        <v>56.98237266753268</v>
      </c>
      <c r="AJ102" s="13">
        <v>36.59806712794127</v>
      </c>
      <c r="AK102" s="12">
        <v>1</v>
      </c>
      <c r="AM102" s="16">
        <v>77</v>
      </c>
      <c r="AN102" s="16">
        <v>105.18393462644212</v>
      </c>
      <c r="AO102" s="16">
        <v>-4.539945300204451</v>
      </c>
      <c r="AP102" s="16">
        <v>-0.19954119237614987</v>
      </c>
      <c r="AW102" s="10">
        <v>101</v>
      </c>
      <c r="AX102" s="13">
        <v>36.59806712794127</v>
      </c>
      <c r="BI102" s="13">
        <v>67.890445366490923</v>
      </c>
      <c r="BJ102" s="13">
        <v>56.98237266753268</v>
      </c>
      <c r="BK102" s="13">
        <v>36.59806712794127</v>
      </c>
      <c r="BL102" s="12">
        <v>1</v>
      </c>
      <c r="BM102" s="16"/>
      <c r="BN102" s="16">
        <v>76</v>
      </c>
      <c r="BO102" s="16">
        <v>108.33061273851987</v>
      </c>
      <c r="BP102" s="16">
        <v>-7.6866234122822021</v>
      </c>
      <c r="BQ102" s="16">
        <v>-0.43375386377506242</v>
      </c>
      <c r="BR102"/>
      <c r="BS102"/>
      <c r="BT102"/>
      <c r="BU102"/>
      <c r="BV102"/>
      <c r="BX102" s="16">
        <v>77</v>
      </c>
      <c r="BY102" s="16">
        <v>99.480246605999298</v>
      </c>
      <c r="BZ102" s="16">
        <v>-8.248188120951653</v>
      </c>
      <c r="CA102" s="16">
        <v>-0.41931999451903723</v>
      </c>
      <c r="CB102"/>
      <c r="CC102"/>
      <c r="CD102"/>
      <c r="CE102"/>
    </row>
    <row r="103" spans="3:83">
      <c r="C103" s="10">
        <v>102</v>
      </c>
      <c r="D103" s="13">
        <v>56.98237266753268</v>
      </c>
      <c r="E103" s="11">
        <f t="shared" si="3"/>
        <v>633.92545341375785</v>
      </c>
      <c r="F103" s="11"/>
      <c r="G103" s="11"/>
      <c r="L103" s="10"/>
      <c r="U103" s="13">
        <v>67.890445366490923</v>
      </c>
      <c r="V103" s="13">
        <v>56.98237266753268</v>
      </c>
      <c r="W103" s="12">
        <v>1</v>
      </c>
      <c r="X103" s="8"/>
      <c r="AI103" s="13">
        <v>67.890445366490923</v>
      </c>
      <c r="AJ103" s="13">
        <v>56.98237266753268</v>
      </c>
      <c r="AK103" s="12">
        <v>1</v>
      </c>
      <c r="AM103" s="16">
        <v>78</v>
      </c>
      <c r="AN103" s="16">
        <v>103.13451410340853</v>
      </c>
      <c r="AO103" s="16">
        <v>-11.902455618360889</v>
      </c>
      <c r="AP103" s="16">
        <v>-0.52314070528228163</v>
      </c>
      <c r="AW103" s="10">
        <v>102</v>
      </c>
      <c r="AX103" s="13">
        <v>56.98237266753268</v>
      </c>
      <c r="BI103" s="13">
        <v>47.964786641220762</v>
      </c>
      <c r="BJ103" s="13">
        <v>67.890445366490923</v>
      </c>
      <c r="BK103" s="13">
        <v>56.98237266753268</v>
      </c>
      <c r="BL103" s="12">
        <v>1</v>
      </c>
      <c r="BM103" s="16"/>
      <c r="BN103" s="16">
        <v>77</v>
      </c>
      <c r="BO103" s="16">
        <v>105.35195538570429</v>
      </c>
      <c r="BP103" s="16">
        <v>-14.119896900656641</v>
      </c>
      <c r="BQ103" s="16">
        <v>-0.7967815656194519</v>
      </c>
      <c r="BR103"/>
      <c r="BS103"/>
      <c r="BT103"/>
      <c r="BU103"/>
      <c r="BV103"/>
      <c r="BX103" s="16">
        <v>78</v>
      </c>
      <c r="BY103" s="16">
        <v>91.929102539845815</v>
      </c>
      <c r="BZ103" s="16">
        <v>23.086792339959416</v>
      </c>
      <c r="CA103" s="16">
        <v>1.1736824494658828</v>
      </c>
      <c r="CB103"/>
      <c r="CC103"/>
      <c r="CD103"/>
      <c r="CE103"/>
    </row>
    <row r="104" spans="3:83">
      <c r="C104" s="10">
        <v>103</v>
      </c>
      <c r="D104" s="13">
        <v>67.890445366490923</v>
      </c>
      <c r="E104" s="11">
        <f t="shared" si="3"/>
        <v>618.7281379951321</v>
      </c>
      <c r="F104" s="11"/>
      <c r="G104" s="11"/>
      <c r="L104" s="10"/>
      <c r="U104" s="13">
        <v>47.964786641220762</v>
      </c>
      <c r="V104" s="13">
        <v>67.890445366490923</v>
      </c>
      <c r="W104" s="12">
        <v>1</v>
      </c>
      <c r="X104" s="8"/>
      <c r="AI104" s="13">
        <v>47.964786641220762</v>
      </c>
      <c r="AJ104" s="13">
        <v>67.890445366490923</v>
      </c>
      <c r="AK104" s="12">
        <v>1</v>
      </c>
      <c r="AM104" s="16">
        <v>79</v>
      </c>
      <c r="AN104" s="16">
        <v>101.48732182695423</v>
      </c>
      <c r="AO104" s="16">
        <v>13.528573052851002</v>
      </c>
      <c r="AP104" s="16">
        <v>0.59461236195779055</v>
      </c>
      <c r="AW104" s="10">
        <v>103</v>
      </c>
      <c r="AX104" s="13">
        <v>67.890445366490923</v>
      </c>
      <c r="BI104" s="13">
        <v>52.680145370863734</v>
      </c>
      <c r="BJ104" s="13">
        <v>47.964786641220762</v>
      </c>
      <c r="BK104" s="13">
        <v>67.890445366490923</v>
      </c>
      <c r="BL104" s="12">
        <v>1</v>
      </c>
      <c r="BM104" s="16"/>
      <c r="BN104" s="16">
        <v>78</v>
      </c>
      <c r="BO104" s="16">
        <v>101.76916645730262</v>
      </c>
      <c r="BP104" s="16">
        <v>13.246728422502613</v>
      </c>
      <c r="BQ104" s="16">
        <v>0.74750892914285227</v>
      </c>
      <c r="BR104"/>
      <c r="BS104"/>
      <c r="BT104"/>
      <c r="BU104"/>
      <c r="BV104"/>
      <c r="BX104" s="16">
        <v>79</v>
      </c>
      <c r="BY104" s="16">
        <v>96.681933412878294</v>
      </c>
      <c r="BZ104" s="16">
        <v>41.947012571341446</v>
      </c>
      <c r="CA104" s="16">
        <v>2.1324951399720846</v>
      </c>
      <c r="CB104"/>
      <c r="CC104"/>
      <c r="CD104"/>
      <c r="CE104"/>
    </row>
    <row r="105" spans="3:83">
      <c r="C105" s="10">
        <v>104</v>
      </c>
      <c r="D105" s="13">
        <v>47.964786641220762</v>
      </c>
      <c r="E105" s="11">
        <f t="shared" si="3"/>
        <v>583.60516385123617</v>
      </c>
      <c r="F105" s="11"/>
      <c r="G105" s="11"/>
      <c r="L105" s="10"/>
      <c r="U105" s="13">
        <v>52.680145370863734</v>
      </c>
      <c r="V105" s="13">
        <v>47.964786641220762</v>
      </c>
      <c r="W105" s="12">
        <v>1</v>
      </c>
      <c r="X105" s="8"/>
      <c r="AI105" s="13">
        <v>52.680145370863734</v>
      </c>
      <c r="AJ105" s="13">
        <v>47.964786641220762</v>
      </c>
      <c r="AK105" s="12">
        <v>1</v>
      </c>
      <c r="AM105" s="16">
        <v>80</v>
      </c>
      <c r="AN105" s="16">
        <v>105.64975696114016</v>
      </c>
      <c r="AO105" s="16">
        <v>32.979189023079584</v>
      </c>
      <c r="AP105" s="16">
        <v>1.449512332443164</v>
      </c>
      <c r="AW105" s="10">
        <v>104</v>
      </c>
      <c r="AX105" s="13">
        <v>47.964786641220762</v>
      </c>
      <c r="BI105" s="13">
        <v>54.892582136925867</v>
      </c>
      <c r="BJ105" s="13">
        <v>52.680145370863734</v>
      </c>
      <c r="BK105" s="13">
        <v>47.964786641220762</v>
      </c>
      <c r="BL105" s="12">
        <v>1</v>
      </c>
      <c r="BM105" s="16"/>
      <c r="BN105" s="16">
        <v>79</v>
      </c>
      <c r="BO105" s="16">
        <v>103.73567010106301</v>
      </c>
      <c r="BP105" s="16">
        <v>34.893275883156733</v>
      </c>
      <c r="BQ105" s="16">
        <v>1.969017138254044</v>
      </c>
      <c r="BR105"/>
      <c r="BS105"/>
      <c r="BT105"/>
      <c r="BU105"/>
      <c r="BV105"/>
      <c r="BX105" s="16">
        <v>80</v>
      </c>
      <c r="BY105" s="16">
        <v>113.57100936233334</v>
      </c>
      <c r="BZ105" s="16">
        <v>14.433128639361854</v>
      </c>
      <c r="CA105" s="16">
        <v>0.73374895591633249</v>
      </c>
      <c r="CB105"/>
      <c r="CC105"/>
      <c r="CD105"/>
      <c r="CE105"/>
    </row>
    <row r="106" spans="3:83">
      <c r="C106" s="10">
        <v>105</v>
      </c>
      <c r="D106" s="13">
        <v>52.680145370863734</v>
      </c>
      <c r="E106" s="11">
        <f t="shared" si="3"/>
        <v>553.19754843698331</v>
      </c>
      <c r="F106" s="11"/>
      <c r="G106" s="11"/>
      <c r="L106" s="10"/>
      <c r="U106" s="13">
        <v>54.892582136925867</v>
      </c>
      <c r="V106" s="13">
        <v>52.680145370863734</v>
      </c>
      <c r="W106" s="12">
        <v>1</v>
      </c>
      <c r="X106" s="8"/>
      <c r="AI106" s="13">
        <v>54.892582136925867</v>
      </c>
      <c r="AJ106" s="13">
        <v>52.680145370863734</v>
      </c>
      <c r="AK106" s="12">
        <v>1</v>
      </c>
      <c r="AM106" s="16">
        <v>81</v>
      </c>
      <c r="AN106" s="16">
        <v>109.78230277549025</v>
      </c>
      <c r="AO106" s="16">
        <v>18.221835226204945</v>
      </c>
      <c r="AP106" s="16">
        <v>0.80089218875719104</v>
      </c>
      <c r="AW106" s="10">
        <v>105</v>
      </c>
      <c r="AX106" s="13">
        <v>52.680145370863734</v>
      </c>
      <c r="BI106" s="13">
        <v>57.466303942296641</v>
      </c>
      <c r="BJ106" s="13">
        <v>54.892582136925867</v>
      </c>
      <c r="BK106" s="13">
        <v>52.680145370863734</v>
      </c>
      <c r="BL106" s="12">
        <v>1</v>
      </c>
      <c r="BM106" s="16"/>
      <c r="BN106" s="16">
        <v>80</v>
      </c>
      <c r="BO106" s="16">
        <v>111.70762744997029</v>
      </c>
      <c r="BP106" s="16">
        <v>16.296510551724907</v>
      </c>
      <c r="BQ106" s="16">
        <v>0.91960722396871308</v>
      </c>
      <c r="BR106"/>
      <c r="BS106"/>
      <c r="BT106"/>
      <c r="BU106"/>
      <c r="BV106"/>
      <c r="BX106" s="16">
        <v>81</v>
      </c>
      <c r="BY106" s="16">
        <v>118.57795603390586</v>
      </c>
      <c r="BZ106" s="16">
        <v>-26.749867971445028</v>
      </c>
      <c r="CA106" s="16">
        <v>-1.3599052697014797</v>
      </c>
      <c r="CB106"/>
      <c r="CC106"/>
      <c r="CD106"/>
      <c r="CE106"/>
    </row>
    <row r="107" spans="3:83">
      <c r="C107" s="10">
        <v>106</v>
      </c>
      <c r="D107" s="13">
        <v>54.892582136925867</v>
      </c>
      <c r="E107" s="11">
        <f t="shared" si="3"/>
        <v>525.00236978879252</v>
      </c>
      <c r="F107" s="11"/>
      <c r="G107" s="11"/>
      <c r="L107" s="10"/>
      <c r="U107" s="13">
        <v>57.466303942296641</v>
      </c>
      <c r="V107" s="13">
        <v>54.892582136925867</v>
      </c>
      <c r="W107" s="12">
        <v>1</v>
      </c>
      <c r="X107" s="8"/>
      <c r="AI107" s="13">
        <v>57.466303942296641</v>
      </c>
      <c r="AJ107" s="13">
        <v>54.892582136925867</v>
      </c>
      <c r="AK107" s="12">
        <v>1</v>
      </c>
      <c r="AM107" s="16">
        <v>82</v>
      </c>
      <c r="AN107" s="16">
        <v>107.92284354837467</v>
      </c>
      <c r="AO107" s="16">
        <v>-16.094755485913836</v>
      </c>
      <c r="AP107" s="16">
        <v>-0.70740206947365591</v>
      </c>
      <c r="AW107" s="10">
        <v>106</v>
      </c>
      <c r="AX107" s="13">
        <v>54.892582136925867</v>
      </c>
      <c r="BI107" s="13">
        <v>63.396877400655647</v>
      </c>
      <c r="BJ107" s="13">
        <v>57.466303942296641</v>
      </c>
      <c r="BK107" s="13">
        <v>54.892582136925867</v>
      </c>
      <c r="BL107" s="12">
        <v>1</v>
      </c>
      <c r="BM107" s="16"/>
      <c r="BN107" s="16">
        <v>81</v>
      </c>
      <c r="BO107" s="16">
        <v>114.35577847783713</v>
      </c>
      <c r="BP107" s="16">
        <v>-22.527690415376298</v>
      </c>
      <c r="BQ107" s="16">
        <v>-1.2712308429191934</v>
      </c>
      <c r="BR107"/>
      <c r="BS107"/>
      <c r="BT107"/>
      <c r="BU107"/>
      <c r="BV107"/>
      <c r="BX107" s="16">
        <v>82</v>
      </c>
      <c r="BY107" s="16">
        <v>102.18621870876098</v>
      </c>
      <c r="BZ107" s="16">
        <v>55.202542510451622</v>
      </c>
      <c r="CA107" s="16">
        <v>2.806377532069285</v>
      </c>
      <c r="CB107"/>
      <c r="CC107"/>
      <c r="CD107"/>
      <c r="CE107"/>
    </row>
    <row r="108" spans="3:83">
      <c r="C108" s="10">
        <v>107</v>
      </c>
      <c r="D108" s="13">
        <v>57.466303942296641</v>
      </c>
      <c r="E108" s="11">
        <f t="shared" si="3"/>
        <v>499.38091294597263</v>
      </c>
      <c r="F108" s="11"/>
      <c r="G108" s="11"/>
      <c r="L108" s="10"/>
      <c r="U108" s="13">
        <v>63.396877400655647</v>
      </c>
      <c r="V108" s="13">
        <v>57.466303942296641</v>
      </c>
      <c r="W108" s="12">
        <v>1</v>
      </c>
      <c r="X108" s="8"/>
      <c r="AI108" s="13">
        <v>63.396877400655647</v>
      </c>
      <c r="AJ108" s="13">
        <v>57.466303942296641</v>
      </c>
      <c r="AK108" s="12">
        <v>1</v>
      </c>
      <c r="AM108" s="16">
        <v>83</v>
      </c>
      <c r="AN108" s="16">
        <v>101.59163361302865</v>
      </c>
      <c r="AO108" s="16">
        <v>55.797127606183949</v>
      </c>
      <c r="AP108" s="16">
        <v>2.4524139912436249</v>
      </c>
      <c r="AW108" s="10">
        <v>107</v>
      </c>
      <c r="AX108" s="13">
        <v>57.466303942296641</v>
      </c>
      <c r="BI108" s="13">
        <v>51.929328465935754</v>
      </c>
      <c r="BJ108" s="13">
        <v>63.396877400655647</v>
      </c>
      <c r="BK108" s="13">
        <v>57.466303942296641</v>
      </c>
      <c r="BL108" s="12">
        <v>1</v>
      </c>
      <c r="BM108" s="16"/>
      <c r="BN108" s="16">
        <v>82</v>
      </c>
      <c r="BO108" s="16">
        <v>106.83279652148602</v>
      </c>
      <c r="BP108" s="16">
        <v>50.55596469772658</v>
      </c>
      <c r="BQ108" s="16">
        <v>2.8528579908669887</v>
      </c>
      <c r="BR108"/>
      <c r="BS108"/>
      <c r="BT108"/>
      <c r="BU108"/>
      <c r="BV108"/>
      <c r="BX108" s="16">
        <v>83</v>
      </c>
      <c r="BY108" s="16">
        <v>111.52860383498248</v>
      </c>
      <c r="BZ108" s="16">
        <v>-65.554862234121629</v>
      </c>
      <c r="CA108" s="16">
        <v>-3.3326670136054779</v>
      </c>
      <c r="CB108"/>
      <c r="CC108"/>
      <c r="CD108"/>
      <c r="CE108"/>
    </row>
    <row r="109" spans="3:83">
      <c r="C109" s="10">
        <v>108</v>
      </c>
      <c r="D109" s="13">
        <v>63.396877400655647</v>
      </c>
      <c r="E109" s="11">
        <f t="shared" si="3"/>
        <v>479.69002956151172</v>
      </c>
      <c r="F109" s="11"/>
      <c r="G109" s="11"/>
      <c r="L109" s="10"/>
      <c r="U109" s="13">
        <v>51.929328465935754</v>
      </c>
      <c r="V109" s="13">
        <v>63.396877400655647</v>
      </c>
      <c r="W109" s="12">
        <v>1</v>
      </c>
      <c r="X109" s="8"/>
      <c r="AI109" s="13">
        <v>51.929328465935754</v>
      </c>
      <c r="AJ109" s="13">
        <v>63.396877400655647</v>
      </c>
      <c r="AK109" s="12">
        <v>1</v>
      </c>
      <c r="AM109" s="16">
        <v>84</v>
      </c>
      <c r="AN109" s="16">
        <v>85.734879455173413</v>
      </c>
      <c r="AO109" s="16">
        <v>-39.761137854312558</v>
      </c>
      <c r="AP109" s="16">
        <v>-1.7475948129429444</v>
      </c>
      <c r="AW109" s="10">
        <v>108</v>
      </c>
      <c r="AX109" s="13">
        <v>63.396877400655647</v>
      </c>
      <c r="BI109" s="13">
        <v>56.367507840569623</v>
      </c>
      <c r="BJ109" s="13">
        <v>51.929328465935754</v>
      </c>
      <c r="BK109" s="13">
        <v>63.396877400655647</v>
      </c>
      <c r="BL109" s="12">
        <v>1</v>
      </c>
      <c r="BM109" s="16"/>
      <c r="BN109" s="16">
        <v>83</v>
      </c>
      <c r="BO109" s="16">
        <v>85.866547434225396</v>
      </c>
      <c r="BP109" s="16">
        <v>-39.892805833364541</v>
      </c>
      <c r="BQ109" s="16">
        <v>-2.2511391203842863</v>
      </c>
      <c r="BR109"/>
      <c r="BS109"/>
      <c r="BT109"/>
      <c r="BU109"/>
      <c r="BV109"/>
      <c r="BX109" s="16">
        <v>84</v>
      </c>
      <c r="BY109" s="16">
        <v>97.151751518345762</v>
      </c>
      <c r="BZ109" s="16">
        <v>-21.695232502107288</v>
      </c>
      <c r="CA109" s="16">
        <v>-1.1029385654728801</v>
      </c>
      <c r="CB109"/>
      <c r="CC109"/>
      <c r="CD109"/>
      <c r="CE109"/>
    </row>
    <row r="110" spans="3:83">
      <c r="C110" s="10">
        <v>109</v>
      </c>
      <c r="D110" s="13">
        <v>51.929328465935754</v>
      </c>
      <c r="E110" s="11">
        <f t="shared" si="3"/>
        <v>448.53159724233086</v>
      </c>
      <c r="F110" s="11"/>
      <c r="G110" s="11"/>
      <c r="L110" s="10"/>
      <c r="U110" s="13">
        <v>56.367507840569623</v>
      </c>
      <c r="V110" s="13">
        <v>51.929328465935754</v>
      </c>
      <c r="W110" s="12">
        <v>1</v>
      </c>
      <c r="X110" s="8"/>
      <c r="AI110" s="13">
        <v>56.367507840569623</v>
      </c>
      <c r="AJ110" s="13">
        <v>51.929328465935754</v>
      </c>
      <c r="AK110" s="12">
        <v>1</v>
      </c>
      <c r="AM110" s="16">
        <v>85</v>
      </c>
      <c r="AN110" s="16">
        <v>66.236015418349538</v>
      </c>
      <c r="AO110" s="16">
        <v>9.2205035978889356</v>
      </c>
      <c r="AP110" s="16">
        <v>0.40526265418847268</v>
      </c>
      <c r="AW110" s="10">
        <v>109</v>
      </c>
      <c r="AX110" s="13">
        <v>51.929328465935754</v>
      </c>
      <c r="BI110" s="13">
        <v>61.225959791998172</v>
      </c>
      <c r="BJ110" s="13">
        <v>56.367507840569623</v>
      </c>
      <c r="BK110" s="13">
        <v>51.929328465935754</v>
      </c>
      <c r="BL110" s="12">
        <v>1</v>
      </c>
      <c r="BM110" s="16"/>
      <c r="BN110" s="16">
        <v>84</v>
      </c>
      <c r="BO110" s="16">
        <v>80.555823002299007</v>
      </c>
      <c r="BP110" s="16">
        <v>-5.0993039860605336</v>
      </c>
      <c r="BQ110" s="16">
        <v>-0.28775220117888212</v>
      </c>
      <c r="BR110"/>
      <c r="BS110"/>
      <c r="BT110"/>
      <c r="BU110"/>
      <c r="BV110"/>
      <c r="BX110" s="16">
        <v>85</v>
      </c>
      <c r="BY110" s="16">
        <v>66.398835802691252</v>
      </c>
      <c r="BZ110" s="16">
        <v>-15.138414706216594</v>
      </c>
      <c r="CA110" s="16">
        <v>-0.76960416985558022</v>
      </c>
      <c r="CB110"/>
      <c r="CC110"/>
      <c r="CD110"/>
      <c r="CE110"/>
    </row>
    <row r="111" spans="3:83">
      <c r="C111" s="10">
        <v>110</v>
      </c>
      <c r="D111" s="13">
        <v>56.367507840569623</v>
      </c>
      <c r="E111" s="11">
        <f t="shared" si="3"/>
        <v>421.81134429778388</v>
      </c>
      <c r="F111" s="11"/>
      <c r="G111" s="11"/>
      <c r="L111" s="10"/>
      <c r="U111" s="13">
        <v>61.225959791998172</v>
      </c>
      <c r="V111" s="13">
        <v>56.367507840569623</v>
      </c>
      <c r="W111" s="12">
        <v>1</v>
      </c>
      <c r="X111" s="8"/>
      <c r="AI111" s="13">
        <v>61.225959791998172</v>
      </c>
      <c r="AJ111" s="13">
        <v>56.367507840569623</v>
      </c>
      <c r="AK111" s="12">
        <v>1</v>
      </c>
      <c r="AM111" s="16">
        <v>86</v>
      </c>
      <c r="AN111" s="16">
        <v>71.395828432964834</v>
      </c>
      <c r="AO111" s="16">
        <v>-20.135407336490175</v>
      </c>
      <c r="AP111" s="16">
        <v>-0.88499814936576149</v>
      </c>
      <c r="AW111" s="10">
        <v>110</v>
      </c>
      <c r="AX111" s="13">
        <v>56.367507840569623</v>
      </c>
      <c r="BI111" s="13">
        <v>65.230816551116902</v>
      </c>
      <c r="BJ111" s="13">
        <v>61.225959791998172</v>
      </c>
      <c r="BK111" s="13">
        <v>56.367507840569623</v>
      </c>
      <c r="BL111" s="12">
        <v>1</v>
      </c>
      <c r="BM111" s="16"/>
      <c r="BN111" s="16">
        <v>85</v>
      </c>
      <c r="BO111" s="16">
        <v>64.868789185334194</v>
      </c>
      <c r="BP111" s="16">
        <v>-13.608368088859535</v>
      </c>
      <c r="BQ111" s="16">
        <v>-0.76791614752251081</v>
      </c>
      <c r="BR111"/>
      <c r="BS111"/>
      <c r="BT111"/>
      <c r="BU111"/>
      <c r="BV111"/>
      <c r="BX111" s="16">
        <v>86</v>
      </c>
      <c r="BY111" s="16">
        <v>68.877157856466411</v>
      </c>
      <c r="BZ111" s="16">
        <v>-6.0567514313577675</v>
      </c>
      <c r="CA111" s="16">
        <v>-0.30791210624171417</v>
      </c>
      <c r="CB111"/>
      <c r="CC111"/>
      <c r="CD111"/>
      <c r="CE111"/>
    </row>
    <row r="112" spans="3:83">
      <c r="C112" s="10">
        <v>111</v>
      </c>
      <c r="D112" s="13">
        <v>61.225959791998172</v>
      </c>
      <c r="E112" s="11">
        <f t="shared" si="3"/>
        <v>399.94954330466544</v>
      </c>
      <c r="F112" s="11"/>
      <c r="G112" s="11"/>
      <c r="L112" s="10"/>
      <c r="U112" s="13">
        <v>65.230816551116902</v>
      </c>
      <c r="V112" s="13">
        <v>61.225959791998172</v>
      </c>
      <c r="W112" s="12">
        <v>1</v>
      </c>
      <c r="X112" s="8"/>
      <c r="AI112" s="13">
        <v>65.230816551116902</v>
      </c>
      <c r="AJ112" s="13">
        <v>61.225959791998172</v>
      </c>
      <c r="AK112" s="12">
        <v>1</v>
      </c>
      <c r="AM112" s="16">
        <v>87</v>
      </c>
      <c r="AN112" s="16">
        <v>67.161242959881648</v>
      </c>
      <c r="AO112" s="16">
        <v>-4.340836534773004</v>
      </c>
      <c r="AP112" s="16">
        <v>-0.19078989740681515</v>
      </c>
      <c r="AW112" s="10">
        <v>111</v>
      </c>
      <c r="AX112" s="13">
        <v>61.225959791998172</v>
      </c>
      <c r="BI112" s="13">
        <v>73.331761871141126</v>
      </c>
      <c r="BJ112" s="13">
        <v>65.230816551116902</v>
      </c>
      <c r="BK112" s="13">
        <v>61.225959791998172</v>
      </c>
      <c r="BL112" s="12">
        <v>1</v>
      </c>
      <c r="BM112" s="16"/>
      <c r="BN112" s="16">
        <v>86</v>
      </c>
      <c r="BO112" s="16">
        <v>66.485538919276181</v>
      </c>
      <c r="BP112" s="16">
        <v>-3.6651324941675369</v>
      </c>
      <c r="BQ112" s="16">
        <v>-0.20682233216375176</v>
      </c>
      <c r="BR112"/>
      <c r="BS112"/>
      <c r="BT112"/>
      <c r="BU112"/>
      <c r="BV112"/>
      <c r="BX112" s="16">
        <v>87</v>
      </c>
      <c r="BY112" s="16">
        <v>63.978852275826995</v>
      </c>
      <c r="BZ112" s="16">
        <v>38.921602801659319</v>
      </c>
      <c r="CA112" s="16">
        <v>1.9786898691128427</v>
      </c>
      <c r="CB112"/>
      <c r="CC112"/>
      <c r="CD112"/>
      <c r="CE112"/>
    </row>
    <row r="113" spans="3:83">
      <c r="C113" s="10">
        <v>112</v>
      </c>
      <c r="D113" s="13">
        <v>65.230816551116902</v>
      </c>
      <c r="E113" s="11">
        <f t="shared" si="3"/>
        <v>382.09259907066576</v>
      </c>
      <c r="F113" s="11"/>
      <c r="G113" s="11"/>
      <c r="L113" s="10"/>
      <c r="U113" s="13">
        <v>73.331761871141126</v>
      </c>
      <c r="V113" s="13">
        <v>65.230816551116902</v>
      </c>
      <c r="W113" s="12">
        <v>1</v>
      </c>
      <c r="X113" s="8"/>
      <c r="AI113" s="13">
        <v>73.331761871141126</v>
      </c>
      <c r="AJ113" s="13">
        <v>65.230816551116902</v>
      </c>
      <c r="AK113" s="12">
        <v>1</v>
      </c>
      <c r="AM113" s="16">
        <v>88</v>
      </c>
      <c r="AN113" s="16">
        <v>69.184368593775844</v>
      </c>
      <c r="AO113" s="16">
        <v>33.71608648371047</v>
      </c>
      <c r="AP113" s="16">
        <v>1.4819006957890002</v>
      </c>
      <c r="AW113" s="10">
        <v>112</v>
      </c>
      <c r="AX113" s="13">
        <v>65.230816551116902</v>
      </c>
      <c r="BI113" s="13">
        <v>58.653569305675454</v>
      </c>
      <c r="BJ113" s="13">
        <v>73.331761871141126</v>
      </c>
      <c r="BK113" s="13">
        <v>65.230816551116902</v>
      </c>
      <c r="BL113" s="12">
        <v>1</v>
      </c>
      <c r="BM113" s="16"/>
      <c r="BN113" s="16">
        <v>87</v>
      </c>
      <c r="BO113" s="16">
        <v>63.876012559965105</v>
      </c>
      <c r="BP113" s="16">
        <v>39.024442517521209</v>
      </c>
      <c r="BQ113" s="16">
        <v>2.2021376377819615</v>
      </c>
      <c r="BR113"/>
      <c r="BS113"/>
      <c r="BT113"/>
      <c r="BU113"/>
      <c r="BV113"/>
      <c r="BX113" s="16">
        <v>88</v>
      </c>
      <c r="BY113" s="16">
        <v>82.061862697133307</v>
      </c>
      <c r="BZ113" s="16">
        <v>-11.156021441365937</v>
      </c>
      <c r="CA113" s="16">
        <v>-0.56714793370984584</v>
      </c>
      <c r="CB113"/>
      <c r="CC113"/>
      <c r="CD113"/>
      <c r="CE113"/>
    </row>
    <row r="114" spans="3:83">
      <c r="C114" s="10">
        <v>113</v>
      </c>
      <c r="D114" s="13">
        <v>73.331761871141126</v>
      </c>
      <c r="E114" s="11">
        <f t="shared" si="3"/>
        <v>372.33660015669028</v>
      </c>
      <c r="F114" s="11"/>
      <c r="G114" s="11"/>
      <c r="L114" s="10"/>
      <c r="U114" s="13">
        <v>58.653569305675454</v>
      </c>
      <c r="V114" s="13">
        <v>73.331761871141126</v>
      </c>
      <c r="W114" s="12">
        <v>1</v>
      </c>
      <c r="X114" s="8"/>
      <c r="AI114" s="13">
        <v>58.653569305675454</v>
      </c>
      <c r="AJ114" s="13">
        <v>73.331761871141126</v>
      </c>
      <c r="AK114" s="12">
        <v>1</v>
      </c>
      <c r="AM114" s="16">
        <v>89</v>
      </c>
      <c r="AN114" s="16">
        <v>76.198821599654693</v>
      </c>
      <c r="AO114" s="16">
        <v>-5.2929803438873222</v>
      </c>
      <c r="AP114" s="16">
        <v>-0.23263884016295017</v>
      </c>
      <c r="AW114" s="10">
        <v>113</v>
      </c>
      <c r="AX114" s="13">
        <v>73.331761871141126</v>
      </c>
      <c r="BI114" s="13">
        <v>61.398945616651076</v>
      </c>
      <c r="BJ114" s="13">
        <v>58.653569305675454</v>
      </c>
      <c r="BK114" s="13">
        <v>73.331761871141126</v>
      </c>
      <c r="BL114" s="12">
        <v>1</v>
      </c>
      <c r="BM114" s="16"/>
      <c r="BN114" s="16">
        <v>88</v>
      </c>
      <c r="BO114" s="16">
        <v>72.172434096931227</v>
      </c>
      <c r="BP114" s="16">
        <v>-1.2665928411638561</v>
      </c>
      <c r="BQ114" s="16">
        <v>-7.1473455796833368E-2</v>
      </c>
      <c r="BR114"/>
      <c r="BS114"/>
      <c r="BT114"/>
      <c r="BU114"/>
      <c r="BV114"/>
      <c r="BX114" s="16">
        <v>89</v>
      </c>
      <c r="BY114" s="16">
        <v>85.741171069596163</v>
      </c>
      <c r="BZ114" s="16">
        <v>-6.9251571365099096</v>
      </c>
      <c r="CA114" s="16">
        <v>-0.35205996880073198</v>
      </c>
      <c r="CB114"/>
      <c r="CC114"/>
      <c r="CD114"/>
      <c r="CE114"/>
    </row>
    <row r="115" spans="3:83">
      <c r="C115" s="10">
        <v>114</v>
      </c>
      <c r="D115" s="13">
        <v>58.653569305675454</v>
      </c>
      <c r="E115" s="11">
        <f t="shared" si="3"/>
        <v>347.90240867724913</v>
      </c>
      <c r="F115" s="11"/>
      <c r="G115" s="11"/>
      <c r="L115" s="10"/>
      <c r="U115" s="13">
        <v>61.398945616651076</v>
      </c>
      <c r="V115" s="13">
        <v>58.653569305675454</v>
      </c>
      <c r="W115" s="12">
        <v>1</v>
      </c>
      <c r="X115" s="8"/>
      <c r="AI115" s="13">
        <v>61.398945616651076</v>
      </c>
      <c r="AJ115" s="13">
        <v>58.653569305675454</v>
      </c>
      <c r="AK115" s="12">
        <v>1</v>
      </c>
      <c r="AM115" s="16">
        <v>90</v>
      </c>
      <c r="AN115" s="16">
        <v>70.599409357414913</v>
      </c>
      <c r="AO115" s="16">
        <v>8.2166045756713402</v>
      </c>
      <c r="AP115" s="16">
        <v>0.36113894901750315</v>
      </c>
      <c r="AW115" s="10">
        <v>114</v>
      </c>
      <c r="AX115" s="13">
        <v>58.653569305675454</v>
      </c>
      <c r="BI115" s="13">
        <v>61.541397400160285</v>
      </c>
      <c r="BJ115" s="13">
        <v>61.398945616651076</v>
      </c>
      <c r="BK115" s="13">
        <v>58.653569305675454</v>
      </c>
      <c r="BL115" s="12">
        <v>1</v>
      </c>
      <c r="BM115" s="16"/>
      <c r="BN115" s="16">
        <v>89</v>
      </c>
      <c r="BO115" s="16">
        <v>74.509207220300667</v>
      </c>
      <c r="BP115" s="16">
        <v>4.3068067127855869</v>
      </c>
      <c r="BQ115" s="16">
        <v>0.24303181670356816</v>
      </c>
      <c r="BR115"/>
      <c r="BS115"/>
      <c r="BT115"/>
      <c r="BU115"/>
      <c r="BV115"/>
      <c r="BX115" s="16">
        <v>90</v>
      </c>
      <c r="BY115" s="16">
        <v>76.717941085017117</v>
      </c>
      <c r="BZ115" s="16">
        <v>-18.960613151622837</v>
      </c>
      <c r="CA115" s="16">
        <v>-0.96391644882837124</v>
      </c>
      <c r="CB115"/>
      <c r="CC115"/>
      <c r="CD115"/>
      <c r="CE115"/>
    </row>
    <row r="116" spans="3:83">
      <c r="C116" s="10">
        <v>115</v>
      </c>
      <c r="D116" s="13">
        <v>61.398945616651076</v>
      </c>
      <c r="E116" s="11">
        <f t="shared" si="3"/>
        <v>326.21359350878362</v>
      </c>
      <c r="F116" s="11"/>
      <c r="G116" s="11"/>
      <c r="L116" s="10"/>
      <c r="U116" s="13">
        <v>61.541397400160285</v>
      </c>
      <c r="V116" s="13">
        <v>61.398945616651076</v>
      </c>
      <c r="W116" s="12">
        <v>1</v>
      </c>
      <c r="X116" s="8"/>
      <c r="AI116" s="13">
        <v>61.541397400160285</v>
      </c>
      <c r="AJ116" s="13">
        <v>61.398945616651076</v>
      </c>
      <c r="AK116" s="12">
        <v>1</v>
      </c>
      <c r="AM116" s="16">
        <v>91</v>
      </c>
      <c r="AN116" s="16">
        <v>71.983777300544858</v>
      </c>
      <c r="AO116" s="16">
        <v>-14.226449367150579</v>
      </c>
      <c r="AP116" s="16">
        <v>-0.62528565484529275</v>
      </c>
      <c r="AW116" s="10">
        <v>115</v>
      </c>
      <c r="AX116" s="13">
        <v>61.398945616651076</v>
      </c>
      <c r="BI116" s="13">
        <v>66.621885274795417</v>
      </c>
      <c r="BJ116" s="13">
        <v>61.541397400160285</v>
      </c>
      <c r="BK116" s="13">
        <v>61.398945616651076</v>
      </c>
      <c r="BL116" s="12">
        <v>1</v>
      </c>
      <c r="BM116" s="16"/>
      <c r="BN116" s="16">
        <v>90</v>
      </c>
      <c r="BO116" s="16">
        <v>69.918428778740022</v>
      </c>
      <c r="BP116" s="16">
        <v>-12.161100845345743</v>
      </c>
      <c r="BQ116" s="16">
        <v>-0.68624728915407329</v>
      </c>
      <c r="BR116"/>
      <c r="BS116"/>
      <c r="BT116"/>
      <c r="BU116"/>
      <c r="BV116"/>
      <c r="BX116" s="16">
        <v>91</v>
      </c>
      <c r="BY116" s="16">
        <v>72.354165995028637</v>
      </c>
      <c r="BZ116" s="16">
        <v>-6.4833883618898369</v>
      </c>
      <c r="CA116" s="16">
        <v>-0.32960140245428471</v>
      </c>
      <c r="CB116"/>
      <c r="CC116"/>
      <c r="CD116"/>
      <c r="CE116"/>
    </row>
    <row r="117" spans="3:83">
      <c r="C117" s="10">
        <v>116</v>
      </c>
      <c r="D117" s="13">
        <v>61.541397400160285</v>
      </c>
      <c r="E117" s="11">
        <f t="shared" si="3"/>
        <v>304.66723012382732</v>
      </c>
      <c r="F117" s="11"/>
      <c r="G117" s="11"/>
      <c r="L117" s="10"/>
      <c r="U117" s="13">
        <v>66.621885274795417</v>
      </c>
      <c r="V117" s="13">
        <v>61.541397400160285</v>
      </c>
      <c r="W117" s="12">
        <v>1</v>
      </c>
      <c r="X117" s="8"/>
      <c r="AI117" s="13">
        <v>66.621885274795417</v>
      </c>
      <c r="AJ117" s="13">
        <v>61.541397400160285</v>
      </c>
      <c r="AK117" s="12">
        <v>1</v>
      </c>
      <c r="AM117" s="16">
        <v>92</v>
      </c>
      <c r="AN117" s="16">
        <v>68.29827370768345</v>
      </c>
      <c r="AO117" s="16">
        <v>-2.4274960745446492</v>
      </c>
      <c r="AP117" s="16">
        <v>-0.10669411835892578</v>
      </c>
      <c r="AW117" s="10">
        <v>116</v>
      </c>
      <c r="AX117" s="13">
        <v>61.541397400160285</v>
      </c>
      <c r="BI117" s="13">
        <v>73.659258342894731</v>
      </c>
      <c r="BJ117" s="13">
        <v>66.621885274795417</v>
      </c>
      <c r="BK117" s="13">
        <v>61.541397400160285</v>
      </c>
      <c r="BL117" s="12">
        <v>1</v>
      </c>
      <c r="BM117" s="16"/>
      <c r="BN117" s="16">
        <v>91</v>
      </c>
      <c r="BO117" s="16">
        <v>68.100323809582321</v>
      </c>
      <c r="BP117" s="16">
        <v>-2.2295461764435203</v>
      </c>
      <c r="BQ117" s="16">
        <v>-0.12581262494947232</v>
      </c>
      <c r="BR117"/>
      <c r="BS117"/>
      <c r="BT117"/>
      <c r="BU117"/>
      <c r="BV117"/>
      <c r="BX117" s="16">
        <v>92</v>
      </c>
      <c r="BY117" s="16">
        <v>67.418666109423725</v>
      </c>
      <c r="BZ117" s="16">
        <v>20.875611073738526</v>
      </c>
      <c r="CA117" s="16">
        <v>1.0612707897369864</v>
      </c>
      <c r="CB117"/>
      <c r="CC117"/>
      <c r="CD117"/>
      <c r="CE117"/>
    </row>
    <row r="118" spans="3:83">
      <c r="C118" s="10">
        <v>117</v>
      </c>
      <c r="D118" s="13">
        <v>66.621885274795417</v>
      </c>
      <c r="E118" s="11">
        <f t="shared" si="3"/>
        <v>288.20135461350617</v>
      </c>
      <c r="F118" s="11"/>
      <c r="G118" s="11"/>
      <c r="L118" s="10"/>
      <c r="U118" s="13">
        <v>73.659258342894731</v>
      </c>
      <c r="V118" s="13">
        <v>66.621885274795417</v>
      </c>
      <c r="W118" s="12">
        <v>1</v>
      </c>
      <c r="X118" s="8"/>
      <c r="AI118" s="13">
        <v>73.659258342894731</v>
      </c>
      <c r="AJ118" s="13">
        <v>66.621885274795417</v>
      </c>
      <c r="AK118" s="12">
        <v>1</v>
      </c>
      <c r="AM118" s="16">
        <v>93</v>
      </c>
      <c r="AN118" s="16">
        <v>69.718217384100214</v>
      </c>
      <c r="AO118" s="16">
        <v>18.576059799062037</v>
      </c>
      <c r="AP118" s="16">
        <v>0.81646118551000513</v>
      </c>
      <c r="AW118" s="10">
        <v>117</v>
      </c>
      <c r="AX118" s="13">
        <v>66.621885274795417</v>
      </c>
      <c r="BI118" s="13">
        <v>69.837076543253502</v>
      </c>
      <c r="BJ118" s="13">
        <v>73.659258342894731</v>
      </c>
      <c r="BK118" s="13">
        <v>66.621885274795417</v>
      </c>
      <c r="BL118" s="12">
        <v>1</v>
      </c>
      <c r="BM118" s="16"/>
      <c r="BN118" s="16">
        <v>92</v>
      </c>
      <c r="BO118" s="16">
        <v>65.528088396490389</v>
      </c>
      <c r="BP118" s="16">
        <v>22.766188786671862</v>
      </c>
      <c r="BQ118" s="16">
        <v>1.2846892347910015</v>
      </c>
      <c r="BR118"/>
      <c r="BS118"/>
      <c r="BT118"/>
      <c r="BU118"/>
      <c r="BV118"/>
      <c r="BX118" s="16">
        <v>93</v>
      </c>
      <c r="BY118" s="16">
        <v>78.140227561990613</v>
      </c>
      <c r="BZ118" s="16">
        <v>-16.846294783719266</v>
      </c>
      <c r="CA118" s="16">
        <v>-0.85642908876334223</v>
      </c>
      <c r="CB118"/>
      <c r="CC118"/>
      <c r="CD118"/>
      <c r="CE118"/>
    </row>
    <row r="119" spans="3:83">
      <c r="C119" s="10">
        <v>118</v>
      </c>
      <c r="D119" s="13">
        <v>73.659258342894731</v>
      </c>
      <c r="E119" s="11">
        <f t="shared" si="3"/>
        <v>278.77285217128434</v>
      </c>
      <c r="F119" s="11"/>
      <c r="G119" s="11"/>
      <c r="L119" s="10"/>
      <c r="U119" s="13">
        <v>69.837076543253502</v>
      </c>
      <c r="V119" s="13">
        <v>73.659258342894731</v>
      </c>
      <c r="W119" s="12">
        <v>1</v>
      </c>
      <c r="X119" s="8"/>
      <c r="AI119" s="13">
        <v>69.837076543253502</v>
      </c>
      <c r="AJ119" s="13">
        <v>73.659258342894731</v>
      </c>
      <c r="AK119" s="12">
        <v>1</v>
      </c>
      <c r="AM119" s="16">
        <v>94</v>
      </c>
      <c r="AN119" s="16">
        <v>73.642578484187197</v>
      </c>
      <c r="AO119" s="16">
        <v>-12.34864570591585</v>
      </c>
      <c r="AP119" s="16">
        <v>-0.54275180105762633</v>
      </c>
      <c r="AW119" s="10">
        <v>118</v>
      </c>
      <c r="AX119" s="13">
        <v>73.659258342894731</v>
      </c>
      <c r="BI119" s="13">
        <v>70.222137630566564</v>
      </c>
      <c r="BJ119" s="13">
        <v>69.837076543253502</v>
      </c>
      <c r="BK119" s="13">
        <v>73.659258342894731</v>
      </c>
      <c r="BL119" s="12">
        <v>1</v>
      </c>
      <c r="BM119" s="16"/>
      <c r="BN119" s="16">
        <v>93</v>
      </c>
      <c r="BO119" s="16">
        <v>70.468758727551048</v>
      </c>
      <c r="BP119" s="16">
        <v>-9.1748259492797004</v>
      </c>
      <c r="BQ119" s="16">
        <v>-0.51773268853068533</v>
      </c>
      <c r="BR119"/>
      <c r="BS119"/>
      <c r="BT119"/>
      <c r="BU119"/>
      <c r="BV119"/>
      <c r="BX119" s="16">
        <v>94</v>
      </c>
      <c r="BY119" s="16">
        <v>77.057101986160859</v>
      </c>
      <c r="BZ119" s="16">
        <v>74.094520454381524</v>
      </c>
      <c r="CA119" s="16">
        <v>3.7668047158019067</v>
      </c>
      <c r="CB119"/>
      <c r="CC119"/>
      <c r="CD119"/>
      <c r="CE119"/>
    </row>
    <row r="120" spans="3:83">
      <c r="C120" s="10">
        <v>119</v>
      </c>
      <c r="D120" s="13">
        <v>69.837076543253502</v>
      </c>
      <c r="E120" s="11">
        <f t="shared" si="3"/>
        <v>265.52216792942124</v>
      </c>
      <c r="F120" s="11"/>
      <c r="G120" s="11"/>
      <c r="L120" s="10"/>
      <c r="U120" s="13">
        <v>70.222137630566564</v>
      </c>
      <c r="V120" s="13">
        <v>69.837076543253502</v>
      </c>
      <c r="W120" s="12">
        <v>1</v>
      </c>
      <c r="X120" s="8"/>
      <c r="AI120" s="13">
        <v>70.222137630566564</v>
      </c>
      <c r="AJ120" s="13">
        <v>69.837076543253502</v>
      </c>
      <c r="AK120" s="12">
        <v>1</v>
      </c>
      <c r="AM120" s="16">
        <v>95</v>
      </c>
      <c r="AN120" s="16">
        <v>68.917218776835256</v>
      </c>
      <c r="AO120" s="16">
        <v>82.234403663707127</v>
      </c>
      <c r="AP120" s="16">
        <v>3.6143939797377693</v>
      </c>
      <c r="AW120" s="10">
        <v>119</v>
      </c>
      <c r="AX120" s="13">
        <v>69.837076543253502</v>
      </c>
      <c r="BI120" s="13">
        <v>61.056849084649301</v>
      </c>
      <c r="BJ120" s="13">
        <v>70.222137630566564</v>
      </c>
      <c r="BK120" s="13">
        <v>69.837076543253502</v>
      </c>
      <c r="BL120" s="12">
        <v>1</v>
      </c>
      <c r="BM120" s="16"/>
      <c r="BN120" s="16">
        <v>94</v>
      </c>
      <c r="BO120" s="16">
        <v>70.369294699868917</v>
      </c>
      <c r="BP120" s="16">
        <v>80.782327740673466</v>
      </c>
      <c r="BQ120" s="16">
        <v>4.5585226311818303</v>
      </c>
      <c r="BR120"/>
      <c r="BS120"/>
      <c r="BT120"/>
      <c r="BU120"/>
      <c r="BV120"/>
      <c r="BX120" s="16">
        <v>95</v>
      </c>
      <c r="BY120" s="16">
        <v>98.15805608367306</v>
      </c>
      <c r="BZ120" s="16">
        <v>-26.079016640323914</v>
      </c>
      <c r="CA120" s="16">
        <v>-1.3258006430412019</v>
      </c>
      <c r="CB120"/>
      <c r="CC120"/>
      <c r="CD120"/>
      <c r="CE120"/>
    </row>
    <row r="121" spans="3:83">
      <c r="C121" s="10">
        <v>120</v>
      </c>
      <c r="D121" s="13">
        <v>70.222137630566564</v>
      </c>
      <c r="E121" s="11">
        <f t="shared" si="3"/>
        <v>252.65654477487124</v>
      </c>
      <c r="F121" s="11"/>
      <c r="G121" s="11"/>
      <c r="L121" s="10"/>
      <c r="U121" s="13">
        <v>61.056849084649301</v>
      </c>
      <c r="V121" s="13">
        <v>70.222137630566564</v>
      </c>
      <c r="W121" s="12">
        <v>1</v>
      </c>
      <c r="X121" s="8"/>
      <c r="AI121" s="13">
        <v>61.056849084649301</v>
      </c>
      <c r="AJ121" s="13">
        <v>70.222137630566564</v>
      </c>
      <c r="AK121" s="12">
        <v>1</v>
      </c>
      <c r="AM121" s="16">
        <v>96</v>
      </c>
      <c r="AN121" s="16">
        <v>84.643310998418769</v>
      </c>
      <c r="AO121" s="16">
        <v>-12.564271555069624</v>
      </c>
      <c r="AP121" s="16">
        <v>-0.55222906040815778</v>
      </c>
      <c r="AW121" s="10">
        <v>120</v>
      </c>
      <c r="AX121" s="13">
        <v>70.222137630566564</v>
      </c>
      <c r="BI121" s="13">
        <v>55.329528423472951</v>
      </c>
      <c r="BJ121" s="13">
        <v>61.056849084649301</v>
      </c>
      <c r="BK121" s="13">
        <v>70.222137630566564</v>
      </c>
      <c r="BL121" s="12">
        <v>1</v>
      </c>
      <c r="BM121" s="16"/>
      <c r="BN121" s="16">
        <v>95</v>
      </c>
      <c r="BO121" s="16">
        <v>79.354133067635203</v>
      </c>
      <c r="BP121" s="16">
        <v>-7.2750936242860575</v>
      </c>
      <c r="BQ121" s="16">
        <v>-0.41053136072949409</v>
      </c>
      <c r="BR121"/>
      <c r="BS121"/>
      <c r="BT121"/>
      <c r="BU121"/>
      <c r="BV121"/>
      <c r="BX121" s="16">
        <v>96</v>
      </c>
      <c r="BY121" s="16">
        <v>103.87231372365386</v>
      </c>
      <c r="BZ121" s="16">
        <v>-32.183430682530044</v>
      </c>
      <c r="CA121" s="16">
        <v>-1.6361358130426928</v>
      </c>
      <c r="CB121"/>
      <c r="CC121"/>
      <c r="CD121"/>
      <c r="CE121"/>
    </row>
    <row r="122" spans="3:83">
      <c r="C122" s="10">
        <v>121</v>
      </c>
      <c r="D122" s="13">
        <v>61.056849084649301</v>
      </c>
      <c r="E122" s="11">
        <f t="shared" si="3"/>
        <v>230.62563307440394</v>
      </c>
      <c r="F122" s="11"/>
      <c r="G122" s="11"/>
      <c r="L122" s="10"/>
      <c r="U122" s="13">
        <v>55.329528423472951</v>
      </c>
      <c r="V122" s="13">
        <v>61.056849084649301</v>
      </c>
      <c r="W122" s="12">
        <v>1</v>
      </c>
      <c r="X122" s="8"/>
      <c r="AI122" s="13">
        <v>55.329528423472951</v>
      </c>
      <c r="AJ122" s="13">
        <v>61.056849084649301</v>
      </c>
      <c r="AK122" s="12">
        <v>1</v>
      </c>
      <c r="AM122" s="16">
        <v>97</v>
      </c>
      <c r="AN122" s="16">
        <v>70.804732051125924</v>
      </c>
      <c r="AO122" s="16">
        <v>0.88415098999789166</v>
      </c>
      <c r="AP122" s="16">
        <v>3.8860499657735435E-2</v>
      </c>
      <c r="AW122" s="10">
        <v>121</v>
      </c>
      <c r="AX122" s="13">
        <v>61.056849084649301</v>
      </c>
      <c r="BI122" s="13">
        <v>62.114886276400313</v>
      </c>
      <c r="BJ122" s="13">
        <v>55.329528423472951</v>
      </c>
      <c r="BK122" s="13">
        <v>61.056849084649301</v>
      </c>
      <c r="BL122" s="12">
        <v>1</v>
      </c>
      <c r="BM122" s="16"/>
      <c r="BN122" s="16">
        <v>96</v>
      </c>
      <c r="BO122" s="16">
        <v>83.458074845360159</v>
      </c>
      <c r="BP122" s="16">
        <v>-11.769191804236343</v>
      </c>
      <c r="BQ122" s="16">
        <v>-0.66413197899617515</v>
      </c>
      <c r="BR122"/>
      <c r="BS122"/>
      <c r="BT122"/>
      <c r="BU122"/>
      <c r="BV122"/>
      <c r="BX122" s="16">
        <v>97</v>
      </c>
      <c r="BY122" s="16">
        <v>74.688556300599444</v>
      </c>
      <c r="BZ122" s="16">
        <v>-21.184900764191731</v>
      </c>
      <c r="CA122" s="16">
        <v>-1.0769944067791581</v>
      </c>
      <c r="CB122"/>
      <c r="CC122"/>
      <c r="CD122"/>
      <c r="CE122"/>
    </row>
    <row r="123" spans="3:83">
      <c r="C123" s="10">
        <v>122</v>
      </c>
      <c r="D123" s="13">
        <v>55.329528423472951</v>
      </c>
      <c r="E123" s="11">
        <f t="shared" si="3"/>
        <v>202.86740071276029</v>
      </c>
      <c r="F123" s="11"/>
      <c r="G123" s="11"/>
      <c r="L123" s="10"/>
      <c r="U123" s="13">
        <v>62.114886276400313</v>
      </c>
      <c r="V123" s="13">
        <v>55.329528423472951</v>
      </c>
      <c r="W123" s="12">
        <v>1</v>
      </c>
      <c r="X123" s="8"/>
      <c r="AI123" s="13">
        <v>62.114886276400313</v>
      </c>
      <c r="AJ123" s="13">
        <v>55.329528423472951</v>
      </c>
      <c r="AK123" s="12">
        <v>1</v>
      </c>
      <c r="AM123" s="16">
        <v>98</v>
      </c>
      <c r="AN123" s="16">
        <v>70.736450353863319</v>
      </c>
      <c r="AO123" s="16">
        <v>-17.232794817455606</v>
      </c>
      <c r="AP123" s="16">
        <v>-0.7574215543288092</v>
      </c>
      <c r="AW123" s="10">
        <v>122</v>
      </c>
      <c r="AX123" s="13">
        <v>55.329528423472951</v>
      </c>
      <c r="BI123" s="13">
        <v>47.59262548816325</v>
      </c>
      <c r="BJ123" s="13">
        <v>62.114886276400313</v>
      </c>
      <c r="BK123" s="13">
        <v>55.329528423472951</v>
      </c>
      <c r="BL123" s="12">
        <v>1</v>
      </c>
      <c r="BM123" s="16"/>
      <c r="BN123" s="16">
        <v>97</v>
      </c>
      <c r="BO123" s="16">
        <v>69.029834090280318</v>
      </c>
      <c r="BP123" s="16">
        <v>-15.526178553872604</v>
      </c>
      <c r="BQ123" s="16">
        <v>-0.87613761936650281</v>
      </c>
      <c r="BR123"/>
      <c r="BS123"/>
      <c r="BT123"/>
      <c r="BU123"/>
      <c r="BV123"/>
      <c r="BX123" s="16">
        <v>98</v>
      </c>
      <c r="BY123" s="16">
        <v>68.267428964986934</v>
      </c>
      <c r="BZ123" s="16">
        <v>2.2173202910380638</v>
      </c>
      <c r="CA123" s="16">
        <v>0.11272375443562957</v>
      </c>
      <c r="CB123"/>
      <c r="CC123"/>
      <c r="CD123"/>
      <c r="CE123"/>
    </row>
    <row r="124" spans="3:83">
      <c r="C124" s="10">
        <v>123</v>
      </c>
      <c r="D124" s="13">
        <v>62.114886276400313</v>
      </c>
      <c r="E124" s="11">
        <f t="shared" si="3"/>
        <v>181.89452620404398</v>
      </c>
      <c r="F124" s="11"/>
      <c r="G124" s="11"/>
      <c r="L124" s="10"/>
      <c r="U124" s="13">
        <v>235.52980887810523</v>
      </c>
      <c r="V124" s="13">
        <v>62.114886276400313</v>
      </c>
      <c r="W124" s="12">
        <v>1</v>
      </c>
      <c r="X124" s="8"/>
      <c r="AI124" s="13">
        <v>235.52980887810523</v>
      </c>
      <c r="AJ124" s="13">
        <v>62.114886276400313</v>
      </c>
      <c r="AK124" s="12">
        <v>1</v>
      </c>
      <c r="AM124" s="16">
        <v>99</v>
      </c>
      <c r="AN124" s="16">
        <v>67.553833864562236</v>
      </c>
      <c r="AO124" s="16">
        <v>2.9309153914627615</v>
      </c>
      <c r="AP124" s="16">
        <v>0.12882057234032138</v>
      </c>
      <c r="AW124" s="10">
        <v>123</v>
      </c>
      <c r="AX124" s="13">
        <v>62.114886276400313</v>
      </c>
      <c r="BI124" s="13">
        <v>66.735305766866631</v>
      </c>
      <c r="BJ124" s="13">
        <v>47.59262548816325</v>
      </c>
      <c r="BK124" s="13">
        <v>62.114886276400313</v>
      </c>
      <c r="BL124" s="12">
        <v>1</v>
      </c>
      <c r="BM124" s="16"/>
      <c r="BN124" s="16">
        <v>98</v>
      </c>
      <c r="BO124" s="16">
        <v>66.147716435704595</v>
      </c>
      <c r="BP124" s="16">
        <v>4.3370328203204025</v>
      </c>
      <c r="BQ124" s="16">
        <v>0.24473746692563544</v>
      </c>
      <c r="BR124"/>
      <c r="BS124"/>
      <c r="BT124"/>
      <c r="BU124"/>
      <c r="BV124"/>
      <c r="BX124" s="16">
        <v>99</v>
      </c>
      <c r="BY124" s="16">
        <v>67.448792552866337</v>
      </c>
      <c r="BZ124" s="16">
        <v>-30.850725424925066</v>
      </c>
      <c r="CA124" s="16">
        <v>-1.5683839682593641</v>
      </c>
      <c r="CB124"/>
      <c r="CC124"/>
      <c r="CD124"/>
      <c r="CE124"/>
    </row>
    <row r="125" spans="3:83">
      <c r="C125" s="10">
        <v>124</v>
      </c>
      <c r="D125" s="13">
        <v>235.52980887810523</v>
      </c>
      <c r="E125" s="11">
        <f t="shared" si="3"/>
        <v>334.33657429703266</v>
      </c>
      <c r="F125" s="11"/>
      <c r="G125" s="11"/>
      <c r="L125" s="10"/>
      <c r="U125" s="13">
        <v>47.59262548816325</v>
      </c>
      <c r="V125" s="13">
        <v>235.52980887810523</v>
      </c>
      <c r="W125" s="12">
        <v>1</v>
      </c>
      <c r="X125" s="8"/>
      <c r="AI125" s="13">
        <v>66.735305766866631</v>
      </c>
      <c r="AJ125" s="13">
        <v>47.59262548816325</v>
      </c>
      <c r="AK125" s="12">
        <v>1</v>
      </c>
      <c r="AM125" s="16">
        <v>100</v>
      </c>
      <c r="AN125" s="16">
        <v>70.52571358750798</v>
      </c>
      <c r="AO125" s="16">
        <v>-33.927646459566709</v>
      </c>
      <c r="AP125" s="16">
        <v>-1.4911992505181779</v>
      </c>
      <c r="AW125" s="10">
        <v>125</v>
      </c>
      <c r="AX125" s="13">
        <v>47.59262548816325</v>
      </c>
      <c r="BI125" s="13">
        <v>40.765047363915109</v>
      </c>
      <c r="BJ125" s="13">
        <v>66.735305766866631</v>
      </c>
      <c r="BK125" s="13">
        <v>47.59262548816325</v>
      </c>
      <c r="BL125" s="12">
        <v>1</v>
      </c>
      <c r="BM125" s="16"/>
      <c r="BN125" s="16">
        <v>99</v>
      </c>
      <c r="BO125" s="16">
        <v>65.468438715618134</v>
      </c>
      <c r="BP125" s="16">
        <v>-28.870371587676864</v>
      </c>
      <c r="BQ125" s="16">
        <v>-1.629146447420218</v>
      </c>
      <c r="BR125"/>
      <c r="BS125"/>
      <c r="BT125"/>
      <c r="BU125"/>
      <c r="BV125"/>
      <c r="BX125" s="16">
        <v>100</v>
      </c>
      <c r="BY125" s="16">
        <v>61.989018256923202</v>
      </c>
      <c r="BZ125" s="16">
        <v>-5.0066455893905228</v>
      </c>
      <c r="CA125" s="16">
        <v>-0.25452700281765334</v>
      </c>
      <c r="CB125"/>
      <c r="CC125"/>
      <c r="CD125"/>
      <c r="CE125"/>
    </row>
    <row r="126" spans="3:83">
      <c r="C126" s="10">
        <v>125</v>
      </c>
      <c r="D126" s="13">
        <v>47.59262548816325</v>
      </c>
      <c r="E126" s="11">
        <f t="shared" si="3"/>
        <v>298.84143900007933</v>
      </c>
      <c r="F126" s="11"/>
      <c r="G126" s="11"/>
      <c r="L126" s="10"/>
      <c r="U126" s="13">
        <v>66.735305766866631</v>
      </c>
      <c r="V126" s="13">
        <v>47.59262548816325</v>
      </c>
      <c r="W126" s="12">
        <v>1</v>
      </c>
      <c r="X126" s="8"/>
      <c r="AI126" s="13">
        <v>40.765047363915109</v>
      </c>
      <c r="AJ126" s="13">
        <v>66.735305766866631</v>
      </c>
      <c r="AK126" s="12">
        <v>1</v>
      </c>
      <c r="AM126" s="16">
        <v>101</v>
      </c>
      <c r="AN126" s="16">
        <v>64.595168408429288</v>
      </c>
      <c r="AO126" s="16">
        <v>-7.6127957408966083</v>
      </c>
      <c r="AP126" s="16">
        <v>-0.33460014141275563</v>
      </c>
      <c r="AW126" s="10">
        <v>126</v>
      </c>
      <c r="AX126" s="13">
        <v>66.735305766866631</v>
      </c>
      <c r="BI126" s="13">
        <v>44.126465581704473</v>
      </c>
      <c r="BJ126" s="13">
        <v>40.765047363915109</v>
      </c>
      <c r="BK126" s="13">
        <v>66.735305766866631</v>
      </c>
      <c r="BL126" s="12">
        <v>1</v>
      </c>
      <c r="BM126" s="16"/>
      <c r="BN126" s="16">
        <v>100</v>
      </c>
      <c r="BO126" s="16">
        <v>63.315511853056151</v>
      </c>
      <c r="BP126" s="16">
        <v>-6.3331391855234713</v>
      </c>
      <c r="BQ126" s="16">
        <v>-0.35737715303662188</v>
      </c>
      <c r="BR126"/>
      <c r="BS126"/>
      <c r="BT126"/>
      <c r="BU126"/>
      <c r="BV126"/>
      <c r="BX126" s="16">
        <v>101</v>
      </c>
      <c r="BY126" s="16">
        <v>56.576939965219601</v>
      </c>
      <c r="BZ126" s="16">
        <v>11.313505401271321</v>
      </c>
      <c r="CA126" s="16">
        <v>0.57515407666342622</v>
      </c>
      <c r="CB126"/>
      <c r="CC126"/>
      <c r="CD126"/>
      <c r="CE126"/>
    </row>
    <row r="127" spans="3:83">
      <c r="C127" s="10">
        <v>126</v>
      </c>
      <c r="D127" s="13">
        <v>66.735305766866631</v>
      </c>
      <c r="E127" s="11">
        <f t="shared" si="3"/>
        <v>282.48898398182939</v>
      </c>
      <c r="F127" s="11"/>
      <c r="G127" s="11"/>
      <c r="L127" s="10"/>
      <c r="U127" s="13">
        <v>40.765047363915109</v>
      </c>
      <c r="V127" s="13">
        <v>66.735305766866631</v>
      </c>
      <c r="W127" s="12">
        <v>1</v>
      </c>
      <c r="X127" s="8"/>
      <c r="AI127" s="13">
        <v>44.126465581704473</v>
      </c>
      <c r="AJ127" s="13">
        <v>40.765047363915109</v>
      </c>
      <c r="AK127" s="12">
        <v>1</v>
      </c>
      <c r="AM127" s="16">
        <v>102</v>
      </c>
      <c r="AN127" s="16">
        <v>68.162647941826947</v>
      </c>
      <c r="AO127" s="16">
        <v>-0.27220257533602421</v>
      </c>
      <c r="AP127" s="16">
        <v>-1.1963938518810568E-2</v>
      </c>
      <c r="AW127" s="10">
        <v>127</v>
      </c>
      <c r="AX127" s="13">
        <v>40.765047363915109</v>
      </c>
      <c r="BI127" s="13">
        <v>70.056697689792614</v>
      </c>
      <c r="BJ127" s="13">
        <v>44.126465581704473</v>
      </c>
      <c r="BK127" s="13">
        <v>40.765047363915109</v>
      </c>
      <c r="BL127" s="12">
        <v>1</v>
      </c>
      <c r="BM127" s="16"/>
      <c r="BN127" s="16">
        <v>101</v>
      </c>
      <c r="BO127" s="16">
        <v>60.309289550718844</v>
      </c>
      <c r="BP127" s="16">
        <v>7.5811558157720782</v>
      </c>
      <c r="BQ127" s="16">
        <v>0.42780235879873718</v>
      </c>
      <c r="BR127"/>
      <c r="BS127"/>
      <c r="BT127"/>
      <c r="BU127"/>
      <c r="BV127"/>
      <c r="BX127" s="16">
        <v>102</v>
      </c>
      <c r="BY127" s="16">
        <v>67.831186607624659</v>
      </c>
      <c r="BZ127" s="16">
        <v>-19.866399966403897</v>
      </c>
      <c r="CA127" s="16">
        <v>-1.0099646859247855</v>
      </c>
      <c r="CB127"/>
      <c r="CC127"/>
      <c r="CD127"/>
      <c r="CE127"/>
    </row>
    <row r="128" spans="3:83">
      <c r="C128" s="10">
        <v>127</v>
      </c>
      <c r="D128" s="13">
        <v>40.765047363915109</v>
      </c>
      <c r="E128" s="11">
        <f t="shared" si="3"/>
        <v>240.16627056062794</v>
      </c>
      <c r="F128" s="11"/>
      <c r="G128" s="11"/>
      <c r="L128" s="10"/>
      <c r="U128" s="13">
        <v>44.126465581704473</v>
      </c>
      <c r="V128" s="13">
        <v>40.765047363915109</v>
      </c>
      <c r="W128" s="12">
        <v>1</v>
      </c>
      <c r="X128" s="8"/>
      <c r="AI128" s="13">
        <v>70.056697689792614</v>
      </c>
      <c r="AJ128" s="13">
        <v>44.126465581704473</v>
      </c>
      <c r="AK128" s="12">
        <v>1</v>
      </c>
      <c r="AM128" s="16">
        <v>103</v>
      </c>
      <c r="AN128" s="16">
        <v>70.071681635752199</v>
      </c>
      <c r="AO128" s="16">
        <v>-22.106894994531437</v>
      </c>
      <c r="AP128" s="16">
        <v>-0.97164963347564726</v>
      </c>
      <c r="AW128" s="10">
        <v>128</v>
      </c>
      <c r="AX128" s="13">
        <v>44.126465581704473</v>
      </c>
      <c r="BI128" s="13">
        <v>64.955272211023399</v>
      </c>
      <c r="BJ128" s="13">
        <v>70.056697689792614</v>
      </c>
      <c r="BK128" s="13">
        <v>44.126465581704473</v>
      </c>
      <c r="BL128" s="12">
        <v>1</v>
      </c>
      <c r="BM128" s="16"/>
      <c r="BN128" s="16">
        <v>102</v>
      </c>
      <c r="BO128" s="16">
        <v>65.699491799691927</v>
      </c>
      <c r="BP128" s="16">
        <v>-17.734705158471165</v>
      </c>
      <c r="BQ128" s="16">
        <v>-1.00076411615363</v>
      </c>
      <c r="BR128"/>
      <c r="BS128"/>
      <c r="BT128"/>
      <c r="BU128"/>
      <c r="BV128"/>
      <c r="BX128" s="16">
        <v>103</v>
      </c>
      <c r="BY128" s="16">
        <v>64.959893541345991</v>
      </c>
      <c r="BZ128" s="16">
        <v>-12.279748170482257</v>
      </c>
      <c r="CA128" s="16">
        <v>-0.62427576335973334</v>
      </c>
      <c r="CB128"/>
      <c r="CC128"/>
      <c r="CD128"/>
      <c r="CE128"/>
    </row>
    <row r="129" spans="3:83">
      <c r="C129" s="10">
        <v>128</v>
      </c>
      <c r="D129" s="13">
        <v>44.126465581704473</v>
      </c>
      <c r="E129" s="11">
        <f t="shared" si="3"/>
        <v>201.2049753572158</v>
      </c>
      <c r="F129" s="11"/>
      <c r="G129" s="11"/>
      <c r="L129" s="10"/>
      <c r="U129" s="13">
        <v>70.056697689792614</v>
      </c>
      <c r="V129" s="13">
        <v>44.126465581704473</v>
      </c>
      <c r="W129" s="12">
        <v>1</v>
      </c>
      <c r="X129" s="8"/>
      <c r="AI129" s="13">
        <v>64.955272211023399</v>
      </c>
      <c r="AJ129" s="13">
        <v>70.056697689792614</v>
      </c>
      <c r="AK129" s="12">
        <v>1</v>
      </c>
      <c r="AM129" s="16">
        <v>104</v>
      </c>
      <c r="AN129" s="16">
        <v>66.584470381299397</v>
      </c>
      <c r="AO129" s="16">
        <v>-13.904325010435663</v>
      </c>
      <c r="AP129" s="16">
        <v>-0.61112753751524473</v>
      </c>
      <c r="AW129" s="10">
        <v>129</v>
      </c>
      <c r="AX129" s="13">
        <v>70.056697689792614</v>
      </c>
      <c r="BI129" s="13">
        <v>65.412017348310229</v>
      </c>
      <c r="BJ129" s="13">
        <v>64.955272211023399</v>
      </c>
      <c r="BK129" s="13">
        <v>70.056697689792614</v>
      </c>
      <c r="BL129" s="12">
        <v>1</v>
      </c>
      <c r="BM129" s="16"/>
      <c r="BN129" s="16">
        <v>103</v>
      </c>
      <c r="BO129" s="16">
        <v>64.601274702337975</v>
      </c>
      <c r="BP129" s="16">
        <v>-11.921129331474241</v>
      </c>
      <c r="BQ129" s="16">
        <v>-0.67270576828661466</v>
      </c>
      <c r="BR129"/>
      <c r="BS129"/>
      <c r="BT129"/>
      <c r="BU129"/>
      <c r="BV129"/>
      <c r="BX129" s="16">
        <v>104</v>
      </c>
      <c r="BY129" s="16">
        <v>59.267567896664559</v>
      </c>
      <c r="BZ129" s="16">
        <v>-4.3749857597386921</v>
      </c>
      <c r="CA129" s="16">
        <v>-0.22241478708936535</v>
      </c>
      <c r="CB129"/>
      <c r="CC129"/>
      <c r="CD129"/>
      <c r="CE129"/>
    </row>
    <row r="130" spans="3:83">
      <c r="C130" s="10">
        <v>129</v>
      </c>
      <c r="D130" s="13">
        <v>70.056697689792614</v>
      </c>
      <c r="E130" s="11">
        <f t="shared" si="3"/>
        <v>188.17391226189181</v>
      </c>
      <c r="F130" s="11"/>
      <c r="G130" s="11"/>
      <c r="L130" s="10"/>
      <c r="U130" s="13">
        <v>64.955272211023399</v>
      </c>
      <c r="V130" s="13">
        <v>70.056697689792614</v>
      </c>
      <c r="W130" s="12">
        <v>1</v>
      </c>
      <c r="X130" s="8"/>
      <c r="AI130" s="13">
        <v>65.412017348310229</v>
      </c>
      <c r="AJ130" s="13">
        <v>64.955272211023399</v>
      </c>
      <c r="AK130" s="12">
        <v>1</v>
      </c>
      <c r="AM130" s="16">
        <v>105</v>
      </c>
      <c r="AN130" s="16">
        <v>67.409710452782676</v>
      </c>
      <c r="AO130" s="16">
        <v>-12.517128315856809</v>
      </c>
      <c r="AP130" s="16">
        <v>-0.55015700501035913</v>
      </c>
      <c r="AW130" s="10">
        <v>130</v>
      </c>
      <c r="AX130" s="13">
        <v>64.955272211023399</v>
      </c>
      <c r="BI130" s="13">
        <v>44.218835157911791</v>
      </c>
      <c r="BJ130" s="13">
        <v>65.412017348310229</v>
      </c>
      <c r="BK130" s="13">
        <v>64.955272211023399</v>
      </c>
      <c r="BL130" s="12">
        <v>1</v>
      </c>
      <c r="BM130" s="16"/>
      <c r="BN130" s="16">
        <v>104</v>
      </c>
      <c r="BO130" s="16">
        <v>61.709611401696336</v>
      </c>
      <c r="BP130" s="16">
        <v>-6.8170292647704684</v>
      </c>
      <c r="BQ130" s="16">
        <v>-0.38468292570924056</v>
      </c>
      <c r="BR130"/>
      <c r="BS130"/>
      <c r="BT130"/>
      <c r="BU130"/>
      <c r="BV130"/>
      <c r="BX130" s="16">
        <v>105</v>
      </c>
      <c r="BY130" s="16">
        <v>61.763623774176246</v>
      </c>
      <c r="BZ130" s="16">
        <v>-4.2973198318796051</v>
      </c>
      <c r="CA130" s="16">
        <v>-0.21846641976715753</v>
      </c>
      <c r="CB130"/>
      <c r="CC130"/>
      <c r="CD130"/>
      <c r="CE130"/>
    </row>
    <row r="131" spans="3:83">
      <c r="C131" s="10">
        <v>130</v>
      </c>
      <c r="D131" s="13">
        <v>64.955272211023399</v>
      </c>
      <c r="E131" s="11">
        <f t="shared" ref="E131:E148" si="4">D131+E130-$F$2</f>
        <v>170.04142368779861</v>
      </c>
      <c r="F131" s="11"/>
      <c r="G131" s="11"/>
      <c r="L131" s="10"/>
      <c r="U131" s="13">
        <v>65.412017348310229</v>
      </c>
      <c r="V131" s="13">
        <v>64.955272211023399</v>
      </c>
      <c r="W131" s="12">
        <v>1</v>
      </c>
      <c r="X131" s="8"/>
      <c r="AI131" s="13">
        <v>44.218835157911791</v>
      </c>
      <c r="AJ131" s="13">
        <v>65.412017348310229</v>
      </c>
      <c r="AK131" s="12">
        <v>1</v>
      </c>
      <c r="AM131" s="16">
        <v>106</v>
      </c>
      <c r="AN131" s="16">
        <v>67.796911422986611</v>
      </c>
      <c r="AO131" s="16">
        <v>-10.33060748068997</v>
      </c>
      <c r="AP131" s="16">
        <v>-0.45405431086890374</v>
      </c>
      <c r="AW131" s="10">
        <v>131</v>
      </c>
      <c r="AX131" s="13">
        <v>65.412017348310229</v>
      </c>
      <c r="BI131" s="13">
        <v>53.34502645507839</v>
      </c>
      <c r="BJ131" s="13">
        <v>44.218835157911791</v>
      </c>
      <c r="BK131" s="13">
        <v>65.412017348310229</v>
      </c>
      <c r="BL131" s="12">
        <v>1</v>
      </c>
      <c r="BM131" s="16"/>
      <c r="BN131" s="16">
        <v>105</v>
      </c>
      <c r="BO131" s="16">
        <v>62.908435169245507</v>
      </c>
      <c r="BP131" s="16">
        <v>-5.4421312269488666</v>
      </c>
      <c r="BQ131" s="16">
        <v>-0.30709784000711604</v>
      </c>
      <c r="BR131"/>
      <c r="BS131"/>
      <c r="BT131"/>
      <c r="BU131"/>
      <c r="BV131"/>
      <c r="BX131" s="16">
        <v>106</v>
      </c>
      <c r="BY131" s="16">
        <v>63.464896310712994</v>
      </c>
      <c r="BZ131" s="16">
        <v>-6.8018910057347171E-2</v>
      </c>
      <c r="CA131" s="16">
        <v>-3.457933860648531E-3</v>
      </c>
      <c r="CB131"/>
      <c r="CC131"/>
      <c r="CD131"/>
      <c r="CE131"/>
    </row>
    <row r="132" spans="3:83">
      <c r="C132" s="10">
        <v>131</v>
      </c>
      <c r="D132" s="13">
        <v>65.412017348310229</v>
      </c>
      <c r="E132" s="11">
        <f t="shared" si="4"/>
        <v>152.36568025099223</v>
      </c>
      <c r="F132" s="11"/>
      <c r="G132" s="11"/>
      <c r="L132" s="10"/>
      <c r="U132" s="13">
        <v>44.218835157911791</v>
      </c>
      <c r="V132" s="13">
        <v>65.412017348310229</v>
      </c>
      <c r="W132" s="12">
        <v>1</v>
      </c>
      <c r="X132" s="8"/>
      <c r="AI132" s="13">
        <v>53.34502645507839</v>
      </c>
      <c r="AJ132" s="13">
        <v>44.218835157911791</v>
      </c>
      <c r="AK132" s="12">
        <v>1</v>
      </c>
      <c r="AM132" s="16">
        <v>107</v>
      </c>
      <c r="AN132" s="16">
        <v>68.247341281756448</v>
      </c>
      <c r="AO132" s="16">
        <v>-4.8504638811008007</v>
      </c>
      <c r="AP132" s="16">
        <v>-0.21318920877058029</v>
      </c>
      <c r="AW132" s="10">
        <v>132</v>
      </c>
      <c r="AX132" s="13">
        <v>44.218835157911791</v>
      </c>
      <c r="BI132" s="13">
        <v>91.197482663662896</v>
      </c>
      <c r="BJ132" s="13">
        <v>53.34502645507839</v>
      </c>
      <c r="BK132" s="13">
        <v>44.218835157911791</v>
      </c>
      <c r="BL132" s="12">
        <v>1</v>
      </c>
      <c r="BM132" s="16"/>
      <c r="BN132" s="16">
        <v>106</v>
      </c>
      <c r="BO132" s="16">
        <v>63.708314579894449</v>
      </c>
      <c r="BP132" s="16">
        <v>-0.31143717923880132</v>
      </c>
      <c r="BQ132" s="16">
        <v>-1.7574307023053262E-2</v>
      </c>
      <c r="BR132"/>
      <c r="BS132"/>
      <c r="BT132"/>
      <c r="BU132"/>
      <c r="BV132"/>
      <c r="BX132" s="16">
        <v>107</v>
      </c>
      <c r="BY132" s="16">
        <v>66.457727042588857</v>
      </c>
      <c r="BZ132" s="16">
        <v>-14.528398576653103</v>
      </c>
      <c r="CA132" s="16">
        <v>-0.73859227289661822</v>
      </c>
      <c r="CB132"/>
      <c r="CC132"/>
      <c r="CD132"/>
      <c r="CE132"/>
    </row>
    <row r="133" spans="3:83">
      <c r="C133" s="10">
        <v>132</v>
      </c>
      <c r="D133" s="13">
        <v>44.218835157911791</v>
      </c>
      <c r="E133" s="11">
        <f t="shared" si="4"/>
        <v>113.49675462378742</v>
      </c>
      <c r="F133" s="11"/>
      <c r="G133" s="11"/>
      <c r="L133" s="10"/>
      <c r="U133" s="13">
        <v>53.34502645507839</v>
      </c>
      <c r="V133" s="13">
        <v>44.218835157911791</v>
      </c>
      <c r="W133" s="12">
        <v>1</v>
      </c>
      <c r="X133" s="8"/>
      <c r="AI133" s="13">
        <v>91.197482663662896</v>
      </c>
      <c r="AJ133" s="13">
        <v>53.34502645507839</v>
      </c>
      <c r="AK133" s="12">
        <v>1</v>
      </c>
      <c r="AM133" s="16">
        <v>108</v>
      </c>
      <c r="AN133" s="16">
        <v>69.285257407616839</v>
      </c>
      <c r="AO133" s="16">
        <v>-17.355928941681086</v>
      </c>
      <c r="AP133" s="16">
        <v>-0.76283358648898492</v>
      </c>
      <c r="AW133" s="10">
        <v>133</v>
      </c>
      <c r="AX133" s="13">
        <v>53.34502645507839</v>
      </c>
      <c r="BI133" s="13">
        <v>56.78547394671218</v>
      </c>
      <c r="BJ133" s="13">
        <v>91.197482663662896</v>
      </c>
      <c r="BK133" s="13">
        <v>53.34502645507839</v>
      </c>
      <c r="BL133" s="12">
        <v>1</v>
      </c>
      <c r="BM133" s="16"/>
      <c r="BN133" s="16">
        <v>107</v>
      </c>
      <c r="BO133" s="16">
        <v>65.092771600406522</v>
      </c>
      <c r="BP133" s="16">
        <v>-13.163443134470768</v>
      </c>
      <c r="BQ133" s="16">
        <v>-0.74280916520987372</v>
      </c>
      <c r="BR133"/>
      <c r="BS133"/>
      <c r="BT133"/>
      <c r="BU133"/>
      <c r="BV133"/>
      <c r="BX133" s="16">
        <v>108</v>
      </c>
      <c r="BY133" s="16">
        <v>64.677696774674487</v>
      </c>
      <c r="BZ133" s="16">
        <v>-8.3101889341048647</v>
      </c>
      <c r="CA133" s="16">
        <v>-0.42247198138576997</v>
      </c>
      <c r="CB133"/>
      <c r="CC133"/>
      <c r="CD133"/>
      <c r="CE133"/>
    </row>
    <row r="134" spans="3:83">
      <c r="C134" s="10">
        <v>133</v>
      </c>
      <c r="D134" s="13">
        <v>53.34502645507839</v>
      </c>
      <c r="E134" s="11">
        <f t="shared" si="4"/>
        <v>83.754020293749207</v>
      </c>
      <c r="F134" s="11"/>
      <c r="G134" s="11"/>
      <c r="L134" s="10"/>
      <c r="U134" s="13">
        <v>91.197482663662896</v>
      </c>
      <c r="V134" s="13">
        <v>53.34502645507839</v>
      </c>
      <c r="W134" s="12">
        <v>1</v>
      </c>
      <c r="X134" s="8"/>
      <c r="AI134" s="13">
        <v>56.78547394671218</v>
      </c>
      <c r="AJ134" s="13">
        <v>91.197482663662896</v>
      </c>
      <c r="AK134" s="12">
        <v>1</v>
      </c>
      <c r="AM134" s="16">
        <v>109</v>
      </c>
      <c r="AN134" s="16">
        <v>67.278309167786375</v>
      </c>
      <c r="AO134" s="16">
        <v>-10.910801327216753</v>
      </c>
      <c r="AP134" s="16">
        <v>-0.47955518462173186</v>
      </c>
      <c r="AW134" s="10">
        <v>134</v>
      </c>
      <c r="AX134" s="13">
        <v>91.197482663662896</v>
      </c>
      <c r="BI134" s="13">
        <v>56.677299897823787</v>
      </c>
      <c r="BJ134" s="13">
        <v>56.78547394671218</v>
      </c>
      <c r="BK134" s="13">
        <v>91.197482663662896</v>
      </c>
      <c r="BL134" s="12">
        <v>1</v>
      </c>
      <c r="BM134" s="16"/>
      <c r="BN134" s="16">
        <v>108</v>
      </c>
      <c r="BO134" s="16">
        <v>64.397640393102435</v>
      </c>
      <c r="BP134" s="16">
        <v>-8.0301325525328124</v>
      </c>
      <c r="BQ134" s="16">
        <v>-0.45313798198068078</v>
      </c>
      <c r="BR134"/>
      <c r="BS134"/>
      <c r="BT134"/>
      <c r="BU134"/>
      <c r="BV134"/>
      <c r="BX134" s="16">
        <v>109</v>
      </c>
      <c r="BY134" s="16">
        <v>61.996959472862272</v>
      </c>
      <c r="BZ134" s="16">
        <v>-0.77099968086410087</v>
      </c>
      <c r="CA134" s="16">
        <v>-3.9195951548788549E-2</v>
      </c>
      <c r="CB134"/>
      <c r="CC134"/>
      <c r="CD134"/>
      <c r="CE134"/>
    </row>
    <row r="135" spans="3:83">
      <c r="C135" s="10">
        <v>134</v>
      </c>
      <c r="D135" s="13">
        <v>91.197482663662896</v>
      </c>
      <c r="E135" s="11">
        <f t="shared" si="4"/>
        <v>91.863742172295517</v>
      </c>
      <c r="F135" s="11"/>
      <c r="G135" s="11"/>
      <c r="L135" s="10"/>
      <c r="U135" s="13">
        <v>56.78547394671218</v>
      </c>
      <c r="V135" s="13">
        <v>91.197482663662896</v>
      </c>
      <c r="W135" s="12">
        <v>1</v>
      </c>
      <c r="X135" s="8"/>
      <c r="AI135" s="13">
        <v>56.677299897823787</v>
      </c>
      <c r="AJ135" s="13">
        <v>56.78547394671218</v>
      </c>
      <c r="AK135" s="12">
        <v>1</v>
      </c>
      <c r="AM135" s="16">
        <v>110</v>
      </c>
      <c r="AN135" s="16">
        <v>68.05503977819653</v>
      </c>
      <c r="AO135" s="16">
        <v>-6.8290799861983587</v>
      </c>
      <c r="AP135" s="16">
        <v>-0.30015400476669946</v>
      </c>
      <c r="AW135" s="10">
        <v>135</v>
      </c>
      <c r="AX135" s="13">
        <v>56.78547394671218</v>
      </c>
      <c r="BI135" s="13">
        <v>52.107459254388708</v>
      </c>
      <c r="BJ135" s="13">
        <v>56.677299897823787</v>
      </c>
      <c r="BK135" s="13">
        <v>56.78547394671218</v>
      </c>
      <c r="BL135" s="12">
        <v>1</v>
      </c>
      <c r="BM135" s="16"/>
      <c r="BN135" s="16">
        <v>109</v>
      </c>
      <c r="BO135" s="16">
        <v>63.000013882313496</v>
      </c>
      <c r="BP135" s="16">
        <v>-1.7740540903153246</v>
      </c>
      <c r="BQ135" s="16">
        <v>-0.10010934254833694</v>
      </c>
      <c r="BR135"/>
      <c r="BS135"/>
      <c r="BT135"/>
      <c r="BU135"/>
      <c r="BV135"/>
      <c r="BX135" s="16">
        <v>110</v>
      </c>
      <c r="BY135" s="16">
        <v>65.304628782674627</v>
      </c>
      <c r="BZ135" s="16">
        <v>-7.3812231557724317E-2</v>
      </c>
      <c r="CA135" s="16">
        <v>-3.7524537605541221E-3</v>
      </c>
      <c r="CB135"/>
      <c r="CC135"/>
      <c r="CD135"/>
      <c r="CE135"/>
    </row>
    <row r="136" spans="3:83">
      <c r="C136" s="10">
        <v>135</v>
      </c>
      <c r="D136" s="13">
        <v>56.78547394671218</v>
      </c>
      <c r="E136" s="11">
        <f t="shared" si="4"/>
        <v>65.561455333891089</v>
      </c>
      <c r="F136" s="11"/>
      <c r="G136" s="11"/>
      <c r="L136" s="10"/>
      <c r="U136" s="13">
        <v>56.677299897823787</v>
      </c>
      <c r="V136" s="13">
        <v>56.78547394671218</v>
      </c>
      <c r="W136" s="12">
        <v>1</v>
      </c>
      <c r="X136" s="8"/>
      <c r="AI136" s="13">
        <v>52.107459254388708</v>
      </c>
      <c r="AJ136" s="13">
        <v>56.677299897823787</v>
      </c>
      <c r="AK136" s="12">
        <v>1</v>
      </c>
      <c r="AM136" s="16">
        <v>111</v>
      </c>
      <c r="AN136" s="16">
        <v>68.905322750410292</v>
      </c>
      <c r="AO136" s="16">
        <v>-3.6745061992933898</v>
      </c>
      <c r="AP136" s="16">
        <v>-0.16150312391815341</v>
      </c>
      <c r="AW136" s="10">
        <v>136</v>
      </c>
      <c r="AX136" s="13">
        <v>56.677299897823787</v>
      </c>
      <c r="BI136" s="13">
        <v>77.296957691111274</v>
      </c>
      <c r="BJ136" s="13">
        <v>52.107459254388708</v>
      </c>
      <c r="BK136" s="13">
        <v>56.677299897823787</v>
      </c>
      <c r="BL136" s="12">
        <v>1</v>
      </c>
      <c r="BM136" s="16"/>
      <c r="BN136" s="16">
        <v>110</v>
      </c>
      <c r="BO136" s="16">
        <v>64.557515709119698</v>
      </c>
      <c r="BP136" s="16">
        <v>0.67330084199720375</v>
      </c>
      <c r="BQ136" s="16">
        <v>3.7994165452757564E-2</v>
      </c>
      <c r="BR136"/>
      <c r="BS136"/>
      <c r="BT136"/>
      <c r="BU136"/>
      <c r="BV136"/>
      <c r="BX136" s="16">
        <v>111</v>
      </c>
      <c r="BY136" s="16">
        <v>68.472021568738185</v>
      </c>
      <c r="BZ136" s="16">
        <v>4.8597403024029404</v>
      </c>
      <c r="CA136" s="16">
        <v>0.24705865665105989</v>
      </c>
      <c r="CB136"/>
      <c r="CC136"/>
      <c r="CD136"/>
      <c r="CE136"/>
    </row>
    <row r="137" spans="3:83">
      <c r="C137" s="10">
        <v>136</v>
      </c>
      <c r="D137" s="13">
        <v>56.677299897823787</v>
      </c>
      <c r="E137" s="11">
        <f t="shared" si="4"/>
        <v>39.150994446598276</v>
      </c>
      <c r="F137" s="11"/>
      <c r="G137" s="11"/>
      <c r="L137" s="10"/>
      <c r="U137" s="13">
        <v>52.107459254388708</v>
      </c>
      <c r="V137" s="13">
        <v>56.677299897823787</v>
      </c>
      <c r="W137" s="12">
        <v>1</v>
      </c>
      <c r="X137" s="8"/>
      <c r="AI137" s="13">
        <v>77.296957691111274</v>
      </c>
      <c r="AJ137" s="13">
        <v>52.107459254388708</v>
      </c>
      <c r="AK137" s="12">
        <v>1</v>
      </c>
      <c r="AM137" s="16">
        <v>112</v>
      </c>
      <c r="AN137" s="16">
        <v>69.606217097514531</v>
      </c>
      <c r="AO137" s="16">
        <v>3.725544773626595</v>
      </c>
      <c r="AP137" s="16">
        <v>0.16374638838637681</v>
      </c>
      <c r="AW137" s="10">
        <v>137</v>
      </c>
      <c r="AX137" s="13">
        <v>52.107459254388708</v>
      </c>
      <c r="BI137" s="13">
        <v>63.405682000688849</v>
      </c>
      <c r="BJ137" s="13">
        <v>77.296957691111274</v>
      </c>
      <c r="BK137" s="13">
        <v>52.107459254388708</v>
      </c>
      <c r="BL137" s="12">
        <v>1</v>
      </c>
      <c r="BM137" s="16"/>
      <c r="BN137" s="16">
        <v>111</v>
      </c>
      <c r="BO137" s="16">
        <v>66.059427534400953</v>
      </c>
      <c r="BP137" s="16">
        <v>7.2723343367401725</v>
      </c>
      <c r="BQ137" s="16">
        <v>0.41037565495725847</v>
      </c>
      <c r="BR137"/>
      <c r="BS137"/>
      <c r="BT137"/>
      <c r="BU137"/>
      <c r="BV137"/>
      <c r="BX137" s="16">
        <v>112</v>
      </c>
      <c r="BY137" s="16">
        <v>72.739854221312697</v>
      </c>
      <c r="BZ137" s="16">
        <v>-14.086284915637243</v>
      </c>
      <c r="CA137" s="16">
        <v>-0.71611617327383548</v>
      </c>
      <c r="CB137"/>
      <c r="CC137"/>
      <c r="CD137"/>
      <c r="CE137"/>
    </row>
    <row r="138" spans="3:83">
      <c r="C138" s="10">
        <v>137</v>
      </c>
      <c r="D138" s="13">
        <v>52.107459254388708</v>
      </c>
      <c r="E138" s="11">
        <f t="shared" si="4"/>
        <v>8.17069291587039</v>
      </c>
      <c r="F138" s="11"/>
      <c r="G138" s="11"/>
      <c r="L138" s="10"/>
      <c r="U138" s="13">
        <v>77.296957691111274</v>
      </c>
      <c r="V138" s="13">
        <v>52.107459254388708</v>
      </c>
      <c r="W138" s="12">
        <v>1</v>
      </c>
      <c r="X138" s="8"/>
      <c r="AI138" s="13">
        <v>63.405682000688849</v>
      </c>
      <c r="AJ138" s="13">
        <v>77.296957691111274</v>
      </c>
      <c r="AK138" s="12">
        <v>1</v>
      </c>
      <c r="AM138" s="16">
        <v>113</v>
      </c>
      <c r="AN138" s="16">
        <v>71.023972368805431</v>
      </c>
      <c r="AO138" s="16">
        <v>-12.370403063129977</v>
      </c>
      <c r="AP138" s="16">
        <v>-0.5437080876898166</v>
      </c>
      <c r="AW138" s="10">
        <v>138</v>
      </c>
      <c r="AX138" s="13">
        <v>77.296957691111274</v>
      </c>
      <c r="BI138" s="13">
        <v>88.010869470750833</v>
      </c>
      <c r="BJ138" s="13">
        <v>63.405682000688849</v>
      </c>
      <c r="BK138" s="13">
        <v>77.296957691111274</v>
      </c>
      <c r="BL138" s="12">
        <v>1</v>
      </c>
      <c r="BM138" s="16"/>
      <c r="BN138" s="16">
        <v>112</v>
      </c>
      <c r="BO138" s="16">
        <v>68.039443893730905</v>
      </c>
      <c r="BP138" s="16">
        <v>-9.3858745880554508</v>
      </c>
      <c r="BQ138" s="16">
        <v>-0.5296421001934416</v>
      </c>
      <c r="BR138"/>
      <c r="BS138"/>
      <c r="BT138"/>
      <c r="BU138"/>
      <c r="BV138"/>
      <c r="BX138" s="16">
        <v>113</v>
      </c>
      <c r="BY138" s="16">
        <v>70.648799214836345</v>
      </c>
      <c r="BZ138" s="16">
        <v>-9.2498535981852683</v>
      </c>
      <c r="CA138" s="16">
        <v>-0.47024249486267</v>
      </c>
      <c r="CB138"/>
      <c r="CC138"/>
      <c r="CD138"/>
      <c r="CE138"/>
    </row>
    <row r="139" spans="3:83">
      <c r="C139" s="10">
        <v>138</v>
      </c>
      <c r="D139" s="13">
        <v>77.296957691111274</v>
      </c>
      <c r="E139" s="11">
        <f t="shared" si="4"/>
        <v>2.3798898218650635</v>
      </c>
      <c r="F139" s="11"/>
      <c r="G139" s="11"/>
      <c r="L139" s="10"/>
      <c r="U139" s="13">
        <v>63.405682000688849</v>
      </c>
      <c r="V139" s="13">
        <v>77.296957691111274</v>
      </c>
      <c r="W139" s="12">
        <v>1</v>
      </c>
      <c r="X139" s="8"/>
      <c r="AI139" s="13">
        <v>88.010869470750833</v>
      </c>
      <c r="AJ139" s="13">
        <v>63.405682000688849</v>
      </c>
      <c r="AK139" s="12">
        <v>1</v>
      </c>
      <c r="AM139" s="16">
        <v>114</v>
      </c>
      <c r="AN139" s="16">
        <v>68.45512588723831</v>
      </c>
      <c r="AO139" s="16">
        <v>-7.0561802705872338</v>
      </c>
      <c r="AP139" s="16">
        <v>-0.31013559232765053</v>
      </c>
      <c r="AW139" s="10">
        <v>139</v>
      </c>
      <c r="AX139" s="13">
        <v>63.405682000688849</v>
      </c>
      <c r="BI139" s="13">
        <v>53.799120560176569</v>
      </c>
      <c r="BJ139" s="13">
        <v>88.010869470750833</v>
      </c>
      <c r="BK139" s="13">
        <v>63.405682000688849</v>
      </c>
      <c r="BL139" s="12">
        <v>1</v>
      </c>
      <c r="BM139" s="16"/>
      <c r="BN139" s="16">
        <v>113</v>
      </c>
      <c r="BO139" s="16">
        <v>67.242353239283034</v>
      </c>
      <c r="BP139" s="16">
        <v>-5.8434076226319576</v>
      </c>
      <c r="BQ139" s="16">
        <v>-0.32974174718632743</v>
      </c>
      <c r="BR139"/>
      <c r="BS139"/>
      <c r="BT139"/>
      <c r="BU139"/>
      <c r="BV139"/>
      <c r="BX139" s="16">
        <v>114</v>
      </c>
      <c r="BY139" s="16">
        <v>66.204181371798114</v>
      </c>
      <c r="BZ139" s="16">
        <v>-4.662783971637829</v>
      </c>
      <c r="CA139" s="16">
        <v>-0.23704582397485907</v>
      </c>
      <c r="CB139"/>
      <c r="CC139"/>
      <c r="CD139"/>
      <c r="CE139"/>
    </row>
    <row r="140" spans="3:83">
      <c r="C140" s="10">
        <v>139</v>
      </c>
      <c r="D140" s="13">
        <v>63.405682000688849</v>
      </c>
      <c r="E140" s="11">
        <f t="shared" si="4"/>
        <v>-17.302188962562681</v>
      </c>
      <c r="F140" s="11"/>
      <c r="G140" s="11"/>
      <c r="L140" s="10"/>
      <c r="U140" s="13">
        <v>88.010869470750833</v>
      </c>
      <c r="V140" s="13">
        <v>63.405682000688849</v>
      </c>
      <c r="W140" s="12">
        <v>1</v>
      </c>
      <c r="X140" s="8"/>
      <c r="AI140" s="13">
        <v>53.799120560176569</v>
      </c>
      <c r="AJ140" s="13">
        <v>88.010869470750833</v>
      </c>
      <c r="AK140" s="12">
        <v>1</v>
      </c>
      <c r="AM140" s="16">
        <v>115</v>
      </c>
      <c r="AN140" s="16">
        <v>68.935597188154489</v>
      </c>
      <c r="AO140" s="16">
        <v>-7.3941997879942036</v>
      </c>
      <c r="AP140" s="16">
        <v>-0.32499233907011899</v>
      </c>
      <c r="AW140" s="10">
        <v>140</v>
      </c>
      <c r="AX140" s="13">
        <v>88.010869470750833</v>
      </c>
      <c r="BI140" s="11">
        <v>70.108106195337982</v>
      </c>
      <c r="BJ140" s="13">
        <v>53.799120560176569</v>
      </c>
      <c r="BK140" s="13">
        <v>88.010869470750833</v>
      </c>
      <c r="BL140" s="12">
        <v>0</v>
      </c>
      <c r="BM140" s="16"/>
      <c r="BN140" s="16">
        <v>114</v>
      </c>
      <c r="BO140" s="16">
        <v>64.999647354199325</v>
      </c>
      <c r="BP140" s="16">
        <v>-3.4582499540390401</v>
      </c>
      <c r="BQ140" s="16">
        <v>-0.1951480122035793</v>
      </c>
      <c r="BR140"/>
      <c r="BS140"/>
      <c r="BT140"/>
      <c r="BU140"/>
      <c r="BV140"/>
      <c r="BX140" s="16">
        <v>115</v>
      </c>
      <c r="BY140" s="16">
        <v>67.261932695552872</v>
      </c>
      <c r="BZ140" s="16">
        <v>-0.64004742075745469</v>
      </c>
      <c r="CA140" s="16">
        <v>-3.2538622668195682E-2</v>
      </c>
      <c r="CB140"/>
      <c r="CC140"/>
      <c r="CD140"/>
      <c r="CE140"/>
    </row>
    <row r="141" spans="3:83">
      <c r="C141" s="10">
        <v>140</v>
      </c>
      <c r="D141" s="13">
        <v>88.010869470750833</v>
      </c>
      <c r="E141" s="11">
        <f t="shared" si="4"/>
        <v>-12.379080276928448</v>
      </c>
      <c r="F141" s="11"/>
      <c r="G141" s="11"/>
      <c r="L141" s="10"/>
      <c r="U141" s="13">
        <v>53.799120560176569</v>
      </c>
      <c r="V141" s="13">
        <v>88.010869470750833</v>
      </c>
      <c r="W141" s="12">
        <v>1</v>
      </c>
      <c r="X141" s="8"/>
      <c r="AI141" s="11">
        <v>70.108106195337982</v>
      </c>
      <c r="AJ141" s="13">
        <v>53.799120560176569</v>
      </c>
      <c r="AK141" s="12">
        <v>0</v>
      </c>
      <c r="AM141" s="16">
        <v>116</v>
      </c>
      <c r="AN141" s="16">
        <v>68.960527830073005</v>
      </c>
      <c r="AO141" s="16">
        <v>-2.3386425552775876</v>
      </c>
      <c r="AP141" s="16">
        <v>-0.1027887987991134</v>
      </c>
      <c r="AW141" s="10">
        <v>141</v>
      </c>
      <c r="AX141" s="13">
        <v>53.799120560176569</v>
      </c>
      <c r="BI141" s="11">
        <v>108.25315917208889</v>
      </c>
      <c r="BJ141" s="11">
        <v>70.108106195337982</v>
      </c>
      <c r="BK141" s="13">
        <v>53.799120560176569</v>
      </c>
      <c r="BL141" s="12">
        <v>0</v>
      </c>
      <c r="BM141" s="16"/>
      <c r="BN141" s="16">
        <v>115</v>
      </c>
      <c r="BO141" s="16">
        <v>65.520518849005342</v>
      </c>
      <c r="BP141" s="16">
        <v>1.1013664257900757</v>
      </c>
      <c r="BQ141" s="16">
        <v>6.214977851721469E-2</v>
      </c>
      <c r="BR141"/>
      <c r="BS141"/>
      <c r="BT141"/>
      <c r="BU141"/>
      <c r="BV141"/>
      <c r="BX141" s="16">
        <v>116</v>
      </c>
      <c r="BY141" s="16">
        <v>69.068120948325159</v>
      </c>
      <c r="BZ141" s="16">
        <v>4.5911373945695715</v>
      </c>
      <c r="CA141" s="16">
        <v>0.23340346739144699</v>
      </c>
      <c r="CB141"/>
      <c r="CC141"/>
      <c r="CD141"/>
      <c r="CE141"/>
    </row>
    <row r="142" spans="3:83">
      <c r="C142" s="10">
        <v>141</v>
      </c>
      <c r="D142" s="13">
        <v>53.799120560176569</v>
      </c>
      <c r="E142" s="11">
        <f t="shared" si="4"/>
        <v>-41.66772050186848</v>
      </c>
      <c r="F142" s="11"/>
      <c r="G142" s="11"/>
      <c r="L142" s="10"/>
      <c r="U142" s="11">
        <v>70.108106195337982</v>
      </c>
      <c r="V142" s="13">
        <v>53.799120560176569</v>
      </c>
      <c r="W142" s="12">
        <v>0</v>
      </c>
      <c r="X142" s="8"/>
      <c r="AI142" s="11">
        <v>108.25315917208889</v>
      </c>
      <c r="AJ142" s="11">
        <v>70.108106195337982</v>
      </c>
      <c r="AK142" s="12">
        <v>0</v>
      </c>
      <c r="AM142" s="16">
        <v>117</v>
      </c>
      <c r="AN142" s="16">
        <v>69.849669551248311</v>
      </c>
      <c r="AO142" s="16">
        <v>3.8095887916464193</v>
      </c>
      <c r="AP142" s="16">
        <v>0.1674403191407855</v>
      </c>
      <c r="AW142" s="10">
        <v>142</v>
      </c>
      <c r="AX142" s="11">
        <v>70.108106195337982</v>
      </c>
      <c r="BI142" s="11">
        <v>92.051640797101584</v>
      </c>
      <c r="BJ142" s="11">
        <v>108.25315917208889</v>
      </c>
      <c r="BK142" s="11">
        <v>70.108106195337982</v>
      </c>
      <c r="BL142" s="12">
        <v>0</v>
      </c>
      <c r="BM142" s="16"/>
      <c r="BN142" s="16">
        <v>116</v>
      </c>
      <c r="BO142" s="16">
        <v>66.331787298385649</v>
      </c>
      <c r="BP142" s="16">
        <v>7.3274710445090818</v>
      </c>
      <c r="BQ142" s="16">
        <v>0.41348700291173046</v>
      </c>
      <c r="BR142"/>
      <c r="BS142"/>
      <c r="BT142"/>
      <c r="BU142"/>
      <c r="BV142"/>
      <c r="BX142" s="16">
        <v>117</v>
      </c>
      <c r="BY142" s="16">
        <v>73.363950579413483</v>
      </c>
      <c r="BZ142" s="16">
        <v>-3.5268740361599811</v>
      </c>
      <c r="CA142" s="16">
        <v>-0.179298626537789</v>
      </c>
      <c r="CB142"/>
      <c r="CC142"/>
      <c r="CD142"/>
      <c r="CE142"/>
    </row>
    <row r="143" spans="3:83">
      <c r="C143" s="10">
        <v>142</v>
      </c>
      <c r="D143" s="11">
        <v>70.108106195337982</v>
      </c>
      <c r="E143" s="11">
        <f t="shared" si="4"/>
        <v>-54.647375091647099</v>
      </c>
      <c r="F143" s="11"/>
      <c r="G143" s="11"/>
      <c r="L143" s="10"/>
      <c r="U143" s="11">
        <v>108.25315917208889</v>
      </c>
      <c r="V143" s="11">
        <v>70.108106195337982</v>
      </c>
      <c r="W143" s="12">
        <v>0</v>
      </c>
      <c r="X143" s="8"/>
      <c r="AI143" s="11">
        <v>92.051640797101584</v>
      </c>
      <c r="AJ143" s="11">
        <v>108.25315917208889</v>
      </c>
      <c r="AK143" s="12">
        <v>0</v>
      </c>
      <c r="AM143" s="16">
        <v>118</v>
      </c>
      <c r="AN143" s="16">
        <v>71.081287883330646</v>
      </c>
      <c r="AO143" s="16">
        <v>-1.2442113400771433</v>
      </c>
      <c r="AP143" s="16">
        <v>-5.4685992440424311E-2</v>
      </c>
      <c r="AW143" s="10">
        <v>143</v>
      </c>
      <c r="AX143" s="11">
        <v>108.25315917208889</v>
      </c>
      <c r="BI143" s="11">
        <v>71.466923733355912</v>
      </c>
      <c r="BJ143" s="11">
        <v>92.051640797101584</v>
      </c>
      <c r="BK143" s="11">
        <v>108.25315917208889</v>
      </c>
      <c r="BL143" s="12">
        <v>0</v>
      </c>
      <c r="BM143" s="16"/>
      <c r="BN143" s="16">
        <v>117</v>
      </c>
      <c r="BO143" s="16">
        <v>68.342835935062396</v>
      </c>
      <c r="BP143" s="16">
        <v>1.4942406081911059</v>
      </c>
      <c r="BQ143" s="16">
        <v>8.431955130998893E-2</v>
      </c>
      <c r="BR143"/>
      <c r="BS143"/>
      <c r="BT143"/>
      <c r="BU143"/>
      <c r="BV143"/>
      <c r="BX143" s="16">
        <v>118</v>
      </c>
      <c r="BY143" s="16">
        <v>74.629815332074173</v>
      </c>
      <c r="BZ143" s="16">
        <v>-4.407677701507609</v>
      </c>
      <c r="CA143" s="16">
        <v>-0.22407677450312685</v>
      </c>
      <c r="CB143"/>
      <c r="CC143"/>
      <c r="CD143"/>
      <c r="CE143"/>
    </row>
    <row r="144" spans="3:83">
      <c r="C144" s="10">
        <v>143</v>
      </c>
      <c r="D144" s="11">
        <v>108.25315917208889</v>
      </c>
      <c r="E144" s="11">
        <f t="shared" si="4"/>
        <v>-29.481976704674814</v>
      </c>
      <c r="F144" s="11"/>
      <c r="G144" s="11"/>
      <c r="L144" s="10"/>
      <c r="U144" s="11">
        <v>92.051640797101584</v>
      </c>
      <c r="V144" s="11">
        <v>108.25315917208889</v>
      </c>
      <c r="W144" s="12">
        <v>0</v>
      </c>
      <c r="X144" s="8"/>
      <c r="AI144" s="11">
        <v>71.466923733355912</v>
      </c>
      <c r="AJ144" s="11">
        <v>92.051640797101584</v>
      </c>
      <c r="AK144" s="12">
        <v>0</v>
      </c>
      <c r="AM144" s="16">
        <v>119</v>
      </c>
      <c r="AN144" s="16">
        <v>70.412363680018373</v>
      </c>
      <c r="AO144" s="16">
        <v>-0.19022604945180888</v>
      </c>
      <c r="AP144" s="16">
        <v>-8.3608788693795514E-3</v>
      </c>
      <c r="AW144" s="10">
        <v>144</v>
      </c>
      <c r="AX144" s="11">
        <v>92.051640797101584</v>
      </c>
      <c r="BI144" s="11">
        <v>100.16686786371733</v>
      </c>
      <c r="BJ144" s="11">
        <v>71.466923733355912</v>
      </c>
      <c r="BK144" s="11">
        <v>92.051640797101584</v>
      </c>
      <c r="BL144" s="22">
        <v>0</v>
      </c>
      <c r="BM144" s="16"/>
      <c r="BN144" s="16">
        <v>118</v>
      </c>
      <c r="BO144" s="16">
        <v>69.030700947123748</v>
      </c>
      <c r="BP144" s="16">
        <v>1.1914366834428165</v>
      </c>
      <c r="BQ144" s="16">
        <v>6.7232416259772193E-2</v>
      </c>
      <c r="BR144"/>
      <c r="BS144"/>
      <c r="BT144"/>
      <c r="BU144"/>
      <c r="BV144"/>
      <c r="BX144" s="16">
        <v>119</v>
      </c>
      <c r="BY144" s="16">
        <v>73.358580406755294</v>
      </c>
      <c r="BZ144" s="16">
        <v>-12.301731322105994</v>
      </c>
      <c r="CA144" s="16">
        <v>-0.62539333910888018</v>
      </c>
      <c r="CB144"/>
      <c r="CC144"/>
      <c r="CD144"/>
      <c r="CE144"/>
    </row>
    <row r="145" spans="3:83">
      <c r="C145" s="10">
        <v>144</v>
      </c>
      <c r="D145" s="11">
        <v>92.051640797101584</v>
      </c>
      <c r="E145" s="11">
        <f t="shared" si="4"/>
        <v>-20.518096692689831</v>
      </c>
      <c r="F145" s="11"/>
      <c r="G145" s="11"/>
      <c r="L145" s="10"/>
      <c r="U145" s="11">
        <v>71.466923733355912</v>
      </c>
      <c r="V145" s="11">
        <v>92.051640797101584</v>
      </c>
      <c r="W145" s="12">
        <v>0</v>
      </c>
      <c r="X145" s="8"/>
      <c r="AI145" s="11">
        <v>100.16686786371733</v>
      </c>
      <c r="AJ145" s="11">
        <v>71.466923733355912</v>
      </c>
      <c r="AK145" s="12">
        <v>0</v>
      </c>
      <c r="AM145" s="16">
        <v>120</v>
      </c>
      <c r="AN145" s="16">
        <v>70.479753640663787</v>
      </c>
      <c r="AO145" s="16">
        <v>-9.4229045560144868</v>
      </c>
      <c r="AP145" s="16">
        <v>-0.41415864871083596</v>
      </c>
      <c r="AW145" s="10">
        <v>145</v>
      </c>
      <c r="AX145" s="11">
        <v>71.466923733355912</v>
      </c>
      <c r="BI145" s="11">
        <v>98.14758745095773</v>
      </c>
      <c r="BJ145" s="11">
        <v>100.16686786371733</v>
      </c>
      <c r="BK145" s="11">
        <v>71.466923733355912</v>
      </c>
      <c r="BL145" s="22">
        <v>0</v>
      </c>
      <c r="BM145" s="16"/>
      <c r="BN145" s="16">
        <v>119</v>
      </c>
      <c r="BO145" s="16">
        <v>68.395715256792784</v>
      </c>
      <c r="BP145" s="16">
        <v>-7.3388661721434829</v>
      </c>
      <c r="BQ145" s="16">
        <v>-0.41413002656132591</v>
      </c>
      <c r="BR145"/>
      <c r="BS145"/>
      <c r="BT145"/>
      <c r="BU145"/>
      <c r="BV145"/>
      <c r="BX145" s="16">
        <v>120</v>
      </c>
      <c r="BY145" s="16">
        <v>70.336055439951039</v>
      </c>
      <c r="BZ145" s="16">
        <v>-15.006527016478088</v>
      </c>
      <c r="CA145" s="16">
        <v>-0.76289928576136312</v>
      </c>
      <c r="CB145"/>
      <c r="CC145"/>
      <c r="CD145"/>
      <c r="CE145"/>
    </row>
    <row r="146" spans="3:83">
      <c r="C146" s="10">
        <v>145</v>
      </c>
      <c r="D146" s="11">
        <v>71.466923733355912</v>
      </c>
      <c r="E146" s="11">
        <f t="shared" si="4"/>
        <v>-32.138933744450519</v>
      </c>
      <c r="F146" s="11"/>
      <c r="G146" s="11"/>
      <c r="L146" s="10"/>
      <c r="U146" s="11">
        <v>100.16686786371733</v>
      </c>
      <c r="V146" s="11">
        <v>71.466923733355912</v>
      </c>
      <c r="W146" s="12">
        <v>0</v>
      </c>
      <c r="X146" s="8"/>
      <c r="AI146" s="11">
        <v>98.14758745095773</v>
      </c>
      <c r="AJ146" s="11">
        <v>100.16686786371733</v>
      </c>
      <c r="AK146" s="22">
        <v>0</v>
      </c>
      <c r="AM146" s="16">
        <v>121</v>
      </c>
      <c r="AN146" s="16">
        <v>68.875726501169723</v>
      </c>
      <c r="AO146" s="16">
        <v>-13.546198077696772</v>
      </c>
      <c r="AP146" s="16">
        <v>-0.59538702293734591</v>
      </c>
      <c r="AW146" s="10">
        <v>146</v>
      </c>
      <c r="AX146" s="11">
        <v>100.16686786371733</v>
      </c>
      <c r="BJ146" s="11"/>
      <c r="BK146" s="11"/>
      <c r="BM146" s="16"/>
      <c r="BN146" s="16">
        <v>120</v>
      </c>
      <c r="BO146" s="16">
        <v>67.048836282111068</v>
      </c>
      <c r="BP146" s="16">
        <v>-11.719307858638118</v>
      </c>
      <c r="BQ146" s="16">
        <v>-0.66131704284241466</v>
      </c>
      <c r="BR146"/>
      <c r="BS146"/>
      <c r="BT146"/>
      <c r="BU146"/>
      <c r="BV146"/>
      <c r="BX146" s="16">
        <v>121</v>
      </c>
      <c r="BY146" s="16">
        <v>64.99183193925883</v>
      </c>
      <c r="BZ146" s="16">
        <v>-2.8769456628585175</v>
      </c>
      <c r="CA146" s="16">
        <v>-0.14625767767311967</v>
      </c>
      <c r="CB146"/>
      <c r="CC146"/>
      <c r="CD146"/>
      <c r="CE146"/>
    </row>
    <row r="147" spans="3:83">
      <c r="C147" s="10">
        <v>146</v>
      </c>
      <c r="D147" s="11">
        <v>100.16686786371733</v>
      </c>
      <c r="E147" s="11">
        <f t="shared" si="4"/>
        <v>-15.059826665849798</v>
      </c>
      <c r="F147" s="11"/>
      <c r="G147" s="11"/>
      <c r="L147" s="10"/>
      <c r="U147" s="11">
        <v>98.14758745095773</v>
      </c>
      <c r="V147" s="11">
        <v>100.16686786371733</v>
      </c>
      <c r="W147" s="22">
        <v>0</v>
      </c>
      <c r="X147" s="8"/>
      <c r="AJ147" s="11"/>
      <c r="AM147" s="16">
        <v>122</v>
      </c>
      <c r="AN147" s="16">
        <v>67.873381868909973</v>
      </c>
      <c r="AO147" s="16">
        <v>-5.7584955925096608</v>
      </c>
      <c r="AP147" s="16">
        <v>-0.25309932187298267</v>
      </c>
      <c r="AW147" s="10">
        <v>147</v>
      </c>
      <c r="AX147" s="11">
        <v>98.14758745095773</v>
      </c>
      <c r="BK147" s="11"/>
      <c r="BM147" s="16"/>
      <c r="BN147" s="16">
        <v>121</v>
      </c>
      <c r="BO147" s="16">
        <v>64.498075518279208</v>
      </c>
      <c r="BP147" s="16">
        <v>-2.3831892418788954</v>
      </c>
      <c r="BQ147" s="16">
        <v>-0.13448265725108757</v>
      </c>
      <c r="BR147"/>
      <c r="BS147"/>
      <c r="BT147"/>
      <c r="BU147"/>
      <c r="BV147"/>
      <c r="BX147" s="16">
        <v>122</v>
      </c>
      <c r="BY147" s="16">
        <v>65.230173832002563</v>
      </c>
      <c r="BZ147" s="16">
        <v>-17.637548343839313</v>
      </c>
      <c r="CA147" s="16">
        <v>-0.89665470360472954</v>
      </c>
      <c r="CB147"/>
      <c r="CC147"/>
      <c r="CD147"/>
      <c r="CE147"/>
    </row>
    <row r="148" spans="3:83">
      <c r="C148" s="10">
        <v>147</v>
      </c>
      <c r="D148" s="11">
        <v>98.14758745095773</v>
      </c>
      <c r="E148" s="11">
        <f t="shared" si="4"/>
        <v>-8.6686213762732223E-12</v>
      </c>
      <c r="F148" s="11"/>
      <c r="G148" s="11"/>
      <c r="L148" s="10"/>
      <c r="V148" s="11"/>
      <c r="AM148" s="16">
        <v>123</v>
      </c>
      <c r="AN148" s="16">
        <v>69.060894743463493</v>
      </c>
      <c r="AO148" s="16">
        <v>166.46891413464175</v>
      </c>
      <c r="AP148" s="16">
        <v>7.3166973219905138</v>
      </c>
      <c r="BM148" s="16"/>
      <c r="BN148" s="16">
        <v>122</v>
      </c>
      <c r="BO148" s="16">
        <v>64.50632675561431</v>
      </c>
      <c r="BP148" s="16">
        <v>-16.91370126745106</v>
      </c>
      <c r="BQ148" s="16">
        <v>-0.954435111751605</v>
      </c>
      <c r="BR148"/>
      <c r="BS148"/>
      <c r="BT148"/>
      <c r="BU148"/>
      <c r="BV148"/>
      <c r="BX148" s="16">
        <v>123</v>
      </c>
      <c r="BY148" s="16">
        <v>62.709638372403518</v>
      </c>
      <c r="BZ148" s="16">
        <v>4.0256673944631132</v>
      </c>
      <c r="CA148" s="16">
        <v>0.20465619903768367</v>
      </c>
      <c r="CB148"/>
      <c r="CC148"/>
      <c r="CD148"/>
      <c r="CE148"/>
    </row>
    <row r="149" spans="3:83">
      <c r="AM149" s="16">
        <v>124</v>
      </c>
      <c r="AN149" s="16">
        <v>66.519338052210259</v>
      </c>
      <c r="AO149" s="16">
        <v>0.21596771465637232</v>
      </c>
      <c r="AP149" s="16">
        <v>9.4922851372997667E-3</v>
      </c>
      <c r="BM149" s="16"/>
      <c r="BN149" s="16">
        <v>123</v>
      </c>
      <c r="BO149" s="16">
        <v>63.49429179191236</v>
      </c>
      <c r="BP149" s="16">
        <v>3.2410139749542708</v>
      </c>
      <c r="BQ149" s="16">
        <v>0.18288945077484908</v>
      </c>
      <c r="BR149"/>
      <c r="BS149"/>
      <c r="BT149"/>
      <c r="BU149"/>
      <c r="BV149"/>
      <c r="BX149" s="16">
        <v>124</v>
      </c>
      <c r="BY149" s="16">
        <v>63.982884050433938</v>
      </c>
      <c r="BZ149" s="16">
        <v>-23.217836686518829</v>
      </c>
      <c r="CA149" s="16">
        <v>-1.1803444598220074</v>
      </c>
      <c r="CB149"/>
      <c r="CC149"/>
      <c r="CD149"/>
      <c r="CE149"/>
    </row>
    <row r="150" spans="3:83">
      <c r="AM150" s="16">
        <v>125</v>
      </c>
      <c r="AN150" s="16">
        <v>69.869519395205288</v>
      </c>
      <c r="AO150" s="16">
        <v>-29.104472031290179</v>
      </c>
      <c r="AP150" s="16">
        <v>-1.2792094768940083</v>
      </c>
      <c r="BM150" s="16"/>
      <c r="BN150" s="16">
        <v>124</v>
      </c>
      <c r="BO150" s="16">
        <v>63.814751521660241</v>
      </c>
      <c r="BP150" s="16">
        <v>-23.049704157745133</v>
      </c>
      <c r="BQ150" s="16">
        <v>-1.3006879225172863</v>
      </c>
      <c r="BR150"/>
      <c r="BS150"/>
      <c r="BT150"/>
      <c r="BU150"/>
      <c r="BV150"/>
      <c r="BX150" s="16">
        <v>125</v>
      </c>
      <c r="BY150" s="16">
        <v>62.050076716751889</v>
      </c>
      <c r="BZ150" s="16">
        <v>-17.923611135047416</v>
      </c>
      <c r="CA150" s="16">
        <v>-0.91119751546625649</v>
      </c>
      <c r="CB150"/>
      <c r="CC150"/>
      <c r="CD150"/>
      <c r="CE150"/>
    </row>
    <row r="151" spans="3:83">
      <c r="AM151" s="16">
        <v>126</v>
      </c>
      <c r="AN151" s="16">
        <v>65.324436161948611</v>
      </c>
      <c r="AO151" s="16">
        <v>-21.197970580244139</v>
      </c>
      <c r="AP151" s="16">
        <v>-0.93170028399812965</v>
      </c>
      <c r="BM151" s="16"/>
      <c r="BN151" s="16">
        <v>125</v>
      </c>
      <c r="BO151" s="16">
        <v>63.278383707848363</v>
      </c>
      <c r="BP151" s="16">
        <v>-19.15191812614389</v>
      </c>
      <c r="BQ151" s="16">
        <v>-1.0807370207111662</v>
      </c>
      <c r="BR151"/>
      <c r="BS151"/>
      <c r="BT151"/>
      <c r="BU151"/>
      <c r="BV151"/>
      <c r="BX151" s="16">
        <v>126</v>
      </c>
      <c r="BY151" s="16">
        <v>53.669733909259797</v>
      </c>
      <c r="BZ151" s="16">
        <v>16.386963780532817</v>
      </c>
      <c r="CA151" s="16">
        <v>0.83307769680741495</v>
      </c>
      <c r="CB151"/>
      <c r="CC151"/>
      <c r="CD151"/>
      <c r="CE151"/>
    </row>
    <row r="152" spans="3:83">
      <c r="AM152" s="16">
        <v>127</v>
      </c>
      <c r="AN152" s="16">
        <v>65.912721628523002</v>
      </c>
      <c r="AO152" s="16">
        <v>4.1439760612696119</v>
      </c>
      <c r="AP152" s="16">
        <v>0.18213742011533077</v>
      </c>
      <c r="BM152" s="16"/>
      <c r="BN152" s="16">
        <v>126</v>
      </c>
      <c r="BO152" s="16">
        <v>59.079079691021789</v>
      </c>
      <c r="BP152" s="16">
        <v>10.977617998770825</v>
      </c>
      <c r="BQ152" s="16">
        <v>0.61946370553358121</v>
      </c>
      <c r="BR152"/>
      <c r="BS152"/>
      <c r="BT152"/>
      <c r="BU152"/>
      <c r="BV152"/>
      <c r="BX152" s="16">
        <v>127</v>
      </c>
      <c r="BY152" s="16">
        <v>63.856104122926141</v>
      </c>
      <c r="BZ152" s="16">
        <v>1.0991680880972581</v>
      </c>
      <c r="CA152" s="16">
        <v>5.5879321605878357E-2</v>
      </c>
      <c r="CB152"/>
      <c r="CC152"/>
      <c r="CD152"/>
      <c r="CE152"/>
    </row>
    <row r="153" spans="3:83">
      <c r="AM153" s="16">
        <v>128</v>
      </c>
      <c r="AN153" s="16">
        <v>70.450799816283009</v>
      </c>
      <c r="AO153" s="16">
        <v>-5.4955276052596105</v>
      </c>
      <c r="AP153" s="16">
        <v>-0.24154126505448575</v>
      </c>
      <c r="BM153" s="16"/>
      <c r="BN153" s="16">
        <v>127</v>
      </c>
      <c r="BO153" s="16">
        <v>63.698379484657991</v>
      </c>
      <c r="BP153" s="16">
        <v>1.2568927263654075</v>
      </c>
      <c r="BQ153" s="16">
        <v>7.0926081215405876E-2</v>
      </c>
      <c r="BR153"/>
      <c r="BS153"/>
      <c r="BT153"/>
      <c r="BU153"/>
      <c r="BV153"/>
      <c r="BX153" s="16">
        <v>128</v>
      </c>
      <c r="BY153" s="16">
        <v>71.621067554824805</v>
      </c>
      <c r="BZ153" s="16">
        <v>-6.2090502065145756</v>
      </c>
      <c r="CA153" s="16">
        <v>-0.31565464564885859</v>
      </c>
      <c r="CB153"/>
      <c r="CC153"/>
      <c r="CD153"/>
      <c r="CE153"/>
    </row>
    <row r="154" spans="3:83">
      <c r="AM154" s="16">
        <v>129</v>
      </c>
      <c r="AN154" s="16">
        <v>69.557993782184127</v>
      </c>
      <c r="AO154" s="16">
        <v>-4.1459764338738978</v>
      </c>
      <c r="AP154" s="16">
        <v>-0.18222534116024683</v>
      </c>
      <c r="BM154" s="16"/>
      <c r="BN154" s="16">
        <v>128</v>
      </c>
      <c r="BO154" s="16">
        <v>67.621425673390661</v>
      </c>
      <c r="BP154" s="16">
        <v>-2.2094083250804317</v>
      </c>
      <c r="BQ154" s="16">
        <v>-0.12467625201061983</v>
      </c>
      <c r="BR154"/>
      <c r="BS154"/>
      <c r="BT154"/>
      <c r="BU154"/>
      <c r="BV154"/>
      <c r="BX154" s="16">
        <v>129</v>
      </c>
      <c r="BY154" s="16">
        <v>69.904620381280523</v>
      </c>
      <c r="BZ154" s="16">
        <v>-25.685785223368732</v>
      </c>
      <c r="CA154" s="16">
        <v>-1.3058096106854395</v>
      </c>
      <c r="CB154"/>
      <c r="CC154"/>
      <c r="CD154"/>
      <c r="CE154"/>
    </row>
    <row r="155" spans="3:83">
      <c r="AM155" s="16">
        <v>130</v>
      </c>
      <c r="AN155" s="16">
        <v>69.637929246558173</v>
      </c>
      <c r="AO155" s="16">
        <v>-25.419094088646382</v>
      </c>
      <c r="AP155" s="16">
        <v>-1.117228514480477</v>
      </c>
      <c r="BM155" s="16"/>
      <c r="BN155" s="16">
        <v>129</v>
      </c>
      <c r="BO155" s="16">
        <v>66.765075825739856</v>
      </c>
      <c r="BP155" s="16">
        <v>-22.546240667828066</v>
      </c>
      <c r="BQ155" s="16">
        <v>-1.2722776281255688</v>
      </c>
      <c r="BR155"/>
      <c r="BS155"/>
      <c r="BT155"/>
      <c r="BU155"/>
      <c r="BV155"/>
      <c r="BX155" s="16">
        <v>130</v>
      </c>
      <c r="BY155" s="16">
        <v>62.756233139931567</v>
      </c>
      <c r="BZ155" s="16">
        <v>-9.4112066848531768</v>
      </c>
      <c r="CA155" s="16">
        <v>-0.47844533582908227</v>
      </c>
      <c r="CB155"/>
      <c r="CC155"/>
      <c r="CD155"/>
      <c r="CE155"/>
    </row>
    <row r="156" spans="3:83">
      <c r="AM156" s="16">
        <v>131</v>
      </c>
      <c r="AN156" s="16">
        <v>65.928887328747038</v>
      </c>
      <c r="AO156" s="16">
        <v>-12.583860873668648</v>
      </c>
      <c r="AP156" s="16">
        <v>-0.55309005668291678</v>
      </c>
      <c r="BM156" s="16"/>
      <c r="BN156" s="16">
        <v>130</v>
      </c>
      <c r="BO156" s="16">
        <v>63.571850169059601</v>
      </c>
      <c r="BP156" s="16">
        <v>-10.226823713981211</v>
      </c>
      <c r="BQ156" s="16">
        <v>-0.5770966082451453</v>
      </c>
      <c r="BR156"/>
      <c r="BS156"/>
      <c r="BT156"/>
      <c r="BU156"/>
      <c r="BV156"/>
      <c r="BX156" s="16">
        <v>131</v>
      </c>
      <c r="BY156" s="16">
        <v>58.120935645564899</v>
      </c>
      <c r="BZ156" s="16">
        <v>33.076547018097997</v>
      </c>
      <c r="CA156" s="16">
        <v>1.6815399104569995</v>
      </c>
      <c r="CB156"/>
      <c r="CC156"/>
      <c r="CD156"/>
      <c r="CE156"/>
    </row>
    <row r="157" spans="3:83">
      <c r="AM157" s="16">
        <v>132</v>
      </c>
      <c r="AN157" s="16">
        <v>67.526072016117368</v>
      </c>
      <c r="AO157" s="16">
        <v>23.671410647545528</v>
      </c>
      <c r="AP157" s="16">
        <v>1.0404137480740157</v>
      </c>
      <c r="BM157" s="16"/>
      <c r="BN157" s="16">
        <v>131</v>
      </c>
      <c r="BO157" s="16">
        <v>61.131734090742754</v>
      </c>
      <c r="BP157" s="16">
        <v>30.065748572920143</v>
      </c>
      <c r="BQ157" s="16">
        <v>1.696601213733937</v>
      </c>
      <c r="BR157"/>
      <c r="BS157"/>
      <c r="BT157"/>
      <c r="BU157"/>
      <c r="BV157"/>
      <c r="BX157" s="16">
        <v>132</v>
      </c>
      <c r="BY157" s="16">
        <v>74.540841714933407</v>
      </c>
      <c r="BZ157" s="16">
        <v>-17.755367768221227</v>
      </c>
      <c r="CA157" s="16">
        <v>-0.90264438760097176</v>
      </c>
      <c r="CB157"/>
      <c r="CC157"/>
      <c r="CD157"/>
      <c r="CE157"/>
    </row>
    <row r="158" spans="3:83">
      <c r="AM158" s="16">
        <v>133</v>
      </c>
      <c r="AN158" s="16">
        <v>74.150671640111383</v>
      </c>
      <c r="AO158" s="16">
        <v>-17.365197693399203</v>
      </c>
      <c r="AP158" s="16">
        <v>-0.76324096976067068</v>
      </c>
      <c r="BM158" s="16"/>
      <c r="BN158" s="16">
        <v>132</v>
      </c>
      <c r="BO158" s="16">
        <v>68.641561935829571</v>
      </c>
      <c r="BP158" s="16">
        <v>-11.856087989117391</v>
      </c>
      <c r="BQ158" s="16">
        <v>-0.6690355047600679</v>
      </c>
      <c r="BR158"/>
      <c r="BS158"/>
      <c r="BT158"/>
      <c r="BU158"/>
      <c r="BV158"/>
      <c r="BX158" s="16">
        <v>133</v>
      </c>
      <c r="BY158" s="16">
        <v>76.567276010356196</v>
      </c>
      <c r="BZ158" s="16">
        <v>-19.889976112532409</v>
      </c>
      <c r="CA158" s="16">
        <v>-1.0111632460594988</v>
      </c>
      <c r="CB158"/>
      <c r="CC158"/>
      <c r="CD158"/>
      <c r="CE158"/>
    </row>
    <row r="159" spans="3:83">
      <c r="AM159" s="16">
        <v>134</v>
      </c>
      <c r="AN159" s="16">
        <v>68.128188482057027</v>
      </c>
      <c r="AO159" s="16">
        <v>-11.45088858423324</v>
      </c>
      <c r="AP159" s="16">
        <v>-0.50329328015503727</v>
      </c>
      <c r="BM159" s="16"/>
      <c r="BN159" s="16">
        <v>133</v>
      </c>
      <c r="BO159" s="16">
        <v>70.199868094812402</v>
      </c>
      <c r="BP159" s="16">
        <v>-13.522568196988615</v>
      </c>
      <c r="BQ159" s="16">
        <v>-0.76307448524580457</v>
      </c>
      <c r="BR159"/>
      <c r="BS159"/>
      <c r="BT159"/>
      <c r="BU159"/>
      <c r="BV159"/>
      <c r="BX159" s="16">
        <v>134</v>
      </c>
      <c r="BY159" s="16">
        <v>63.887916943818794</v>
      </c>
      <c r="BZ159" s="16">
        <v>-11.780457689430087</v>
      </c>
      <c r="CA159" s="16">
        <v>-0.59889291821749036</v>
      </c>
      <c r="CB159"/>
      <c r="CC159"/>
      <c r="CD159"/>
      <c r="CE159"/>
    </row>
    <row r="160" spans="3:83">
      <c r="AM160" s="16">
        <v>135</v>
      </c>
      <c r="AN160" s="16">
        <v>68.109256823840624</v>
      </c>
      <c r="AO160" s="16">
        <v>-16.001797569451917</v>
      </c>
      <c r="AP160" s="16">
        <v>-0.70331635207728571</v>
      </c>
      <c r="BM160" s="16"/>
      <c r="BN160" s="16">
        <v>134</v>
      </c>
      <c r="BO160" s="16">
        <v>63.930292703073434</v>
      </c>
      <c r="BP160" s="16">
        <v>-11.822833448684726</v>
      </c>
      <c r="BQ160" s="16">
        <v>-0.6671589609739258</v>
      </c>
      <c r="BR160"/>
      <c r="BS160"/>
      <c r="BT160"/>
      <c r="BU160"/>
      <c r="BV160"/>
      <c r="BX160" s="16">
        <v>135</v>
      </c>
      <c r="BY160" s="16">
        <v>62.270603939994253</v>
      </c>
      <c r="BZ160" s="16">
        <v>15.026353751117021</v>
      </c>
      <c r="CA160" s="16">
        <v>0.7639072339480697</v>
      </c>
      <c r="CB160"/>
      <c r="CC160"/>
      <c r="CD160"/>
      <c r="CE160"/>
    </row>
    <row r="161" spans="39:83">
      <c r="AM161" s="16">
        <v>136</v>
      </c>
      <c r="AN161" s="16">
        <v>67.309484031253746</v>
      </c>
      <c r="AO161" s="16">
        <v>9.9874736598575282</v>
      </c>
      <c r="AP161" s="16">
        <v>0.43897277855387651</v>
      </c>
      <c r="BM161" s="16"/>
      <c r="BN161" s="16">
        <v>135</v>
      </c>
      <c r="BO161" s="16">
        <v>63.204192814366564</v>
      </c>
      <c r="BP161" s="16">
        <v>14.09276487674471</v>
      </c>
      <c r="BQ161" s="16">
        <v>0.79525051361226851</v>
      </c>
      <c r="BR161"/>
      <c r="BS161"/>
      <c r="BT161"/>
      <c r="BU161"/>
      <c r="BV161"/>
      <c r="BX161" s="16">
        <v>136</v>
      </c>
      <c r="BY161" s="16">
        <v>69.287538399479288</v>
      </c>
      <c r="BZ161" s="16">
        <v>-5.8818563987904398</v>
      </c>
      <c r="CA161" s="16">
        <v>-0.29902082211699205</v>
      </c>
      <c r="CB161"/>
      <c r="CC161"/>
      <c r="CD161"/>
      <c r="CE161"/>
    </row>
    <row r="162" spans="39:83">
      <c r="AM162" s="16">
        <v>137</v>
      </c>
      <c r="AN162" s="16">
        <v>71.717925611714932</v>
      </c>
      <c r="AO162" s="16">
        <v>-8.3122436110260836</v>
      </c>
      <c r="AP162" s="16">
        <v>-0.36534250784706235</v>
      </c>
      <c r="BM162" s="16"/>
      <c r="BN162" s="16">
        <v>136</v>
      </c>
      <c r="BO162" s="16">
        <v>66.267830074065415</v>
      </c>
      <c r="BP162" s="16">
        <v>-2.8621480733765665</v>
      </c>
      <c r="BQ162" s="16">
        <v>-0.16151016108578131</v>
      </c>
      <c r="BR162"/>
      <c r="BS162"/>
      <c r="BT162"/>
      <c r="BU162"/>
      <c r="BV162"/>
      <c r="BX162" s="16">
        <v>137</v>
      </c>
      <c r="BY162" s="16">
        <v>73.745997710760804</v>
      </c>
      <c r="BZ162" s="16">
        <v>14.264871759990029</v>
      </c>
      <c r="CA162" s="16">
        <v>0.72519514110253513</v>
      </c>
      <c r="CB162"/>
      <c r="CC162"/>
      <c r="CD162"/>
      <c r="CE162"/>
    </row>
    <row r="163" spans="39:83">
      <c r="AM163" s="16">
        <v>138</v>
      </c>
      <c r="AN163" s="16">
        <v>69.286798310266533</v>
      </c>
      <c r="AO163" s="16">
        <v>18.7240711604843</v>
      </c>
      <c r="AP163" s="16">
        <v>0.82296663030954609</v>
      </c>
      <c r="BM163" s="16"/>
      <c r="BN163" s="16">
        <v>137</v>
      </c>
      <c r="BO163" s="16">
        <v>68.697472520724844</v>
      </c>
      <c r="BP163" s="16">
        <v>19.313396950025989</v>
      </c>
      <c r="BQ163" s="16">
        <v>1.0898492225220153</v>
      </c>
      <c r="BR163"/>
      <c r="BS163"/>
      <c r="BT163"/>
      <c r="BU163"/>
      <c r="BV163"/>
      <c r="BX163" s="16">
        <v>138</v>
      </c>
      <c r="BY163" s="16">
        <v>77.136783615160937</v>
      </c>
      <c r="BZ163" s="16">
        <v>-23.337663054984368</v>
      </c>
      <c r="CA163" s="16">
        <v>-1.1864361725025869</v>
      </c>
      <c r="CB163"/>
      <c r="CC163"/>
      <c r="CD163"/>
      <c r="CE163"/>
    </row>
    <row r="164" spans="39:83">
      <c r="AM164" s="16">
        <v>139</v>
      </c>
      <c r="AN164" s="16">
        <v>73.592978991495571</v>
      </c>
      <c r="AO164" s="16">
        <v>-19.793858431319002</v>
      </c>
      <c r="AP164" s="16">
        <v>-0.86998627779330995</v>
      </c>
      <c r="BM164" s="16"/>
      <c r="BN164" s="16">
        <v>138</v>
      </c>
      <c r="BO164" s="16">
        <v>69.977025644799525</v>
      </c>
      <c r="BP164" s="16">
        <v>-16.177905084622957</v>
      </c>
      <c r="BQ164" s="16">
        <v>-0.91291435287812284</v>
      </c>
      <c r="BR164"/>
      <c r="BS164"/>
      <c r="BT164"/>
      <c r="BU164"/>
      <c r="BV164"/>
      <c r="BX164" s="16">
        <v>139</v>
      </c>
      <c r="BY164" s="16">
        <v>74.365671932594978</v>
      </c>
      <c r="BZ164" s="16">
        <v>-4.2575657372569964</v>
      </c>
      <c r="CA164" s="16">
        <v>-0.21644540781946467</v>
      </c>
      <c r="CB164"/>
      <c r="CC164"/>
      <c r="CD164"/>
      <c r="CE164"/>
    </row>
    <row r="165" spans="39:83">
      <c r="AM165" s="16">
        <v>140</v>
      </c>
      <c r="AN165" s="16">
        <v>94.936142555109427</v>
      </c>
      <c r="AO165" s="16">
        <v>-24.828036359771446</v>
      </c>
      <c r="AP165" s="16">
        <v>-1.0912501477416678</v>
      </c>
      <c r="BM165" s="16"/>
      <c r="BN165" s="16">
        <v>139</v>
      </c>
      <c r="BO165" s="16">
        <v>93.686962865935243</v>
      </c>
      <c r="BP165" s="16">
        <v>-23.578856670597261</v>
      </c>
      <c r="BQ165" s="16">
        <v>-1.3305478408019715</v>
      </c>
      <c r="BR165"/>
      <c r="BS165"/>
      <c r="BT165"/>
      <c r="BU165"/>
      <c r="BV165"/>
      <c r="BX165" s="16">
        <v>140</v>
      </c>
      <c r="BY165" s="16">
        <v>67.427315744193493</v>
      </c>
      <c r="BZ165" s="16">
        <v>40.825843427895393</v>
      </c>
      <c r="CA165" s="16">
        <v>2.0754973324305088</v>
      </c>
      <c r="CB165"/>
      <c r="CC165"/>
      <c r="CD165"/>
      <c r="CE165"/>
    </row>
    <row r="166" spans="39:83">
      <c r="AM166" s="16">
        <v>141</v>
      </c>
      <c r="AN166" s="16">
        <v>97.790395909530105</v>
      </c>
      <c r="AO166" s="16">
        <v>10.462763262558781</v>
      </c>
      <c r="AP166" s="16">
        <v>0.45986286593944992</v>
      </c>
      <c r="BM166" s="16"/>
      <c r="BN166" s="16">
        <v>140</v>
      </c>
      <c r="BO166" s="16">
        <v>89.991677200071138</v>
      </c>
      <c r="BP166" s="16">
        <v>18.261481972017748</v>
      </c>
      <c r="BQ166" s="16">
        <v>1.0304899744359348</v>
      </c>
      <c r="BR166"/>
      <c r="BS166"/>
      <c r="BT166"/>
      <c r="BU166"/>
      <c r="BV166"/>
      <c r="BX166" s="16">
        <v>141</v>
      </c>
      <c r="BY166" s="16">
        <v>86.586989375123267</v>
      </c>
      <c r="BZ166" s="16">
        <v>5.4646514219783171</v>
      </c>
      <c r="CA166" s="16">
        <v>0.27781102597451635</v>
      </c>
      <c r="CB166"/>
      <c r="CC166"/>
      <c r="CD166"/>
      <c r="CE166"/>
    </row>
    <row r="167" spans="39:83">
      <c r="AM167" s="16">
        <v>142</v>
      </c>
      <c r="AN167" s="16">
        <v>104.4662032128804</v>
      </c>
      <c r="AO167" s="16">
        <v>-12.414562415778818</v>
      </c>
      <c r="AP167" s="16">
        <v>-0.54564899430860603</v>
      </c>
      <c r="BM167" s="16"/>
      <c r="BN167" s="16">
        <v>141</v>
      </c>
      <c r="BO167" s="16">
        <v>98.851890683343086</v>
      </c>
      <c r="BP167" s="16">
        <v>-6.8002498862415024</v>
      </c>
      <c r="BQ167" s="16">
        <v>-0.38373607038951019</v>
      </c>
      <c r="BR167"/>
      <c r="BS167"/>
      <c r="BT167"/>
      <c r="BU167"/>
      <c r="BV167"/>
      <c r="BX167" s="16">
        <v>142</v>
      </c>
      <c r="BY167" s="16">
        <v>95.007431391799628</v>
      </c>
      <c r="BZ167" s="16">
        <v>-23.540507658443715</v>
      </c>
      <c r="CA167" s="16">
        <v>-1.1967483521914488</v>
      </c>
      <c r="CB167"/>
      <c r="CC167"/>
      <c r="CD167"/>
      <c r="CE167"/>
    </row>
    <row r="168" spans="39:83">
      <c r="AM168" s="16">
        <v>143</v>
      </c>
      <c r="AN168" s="16">
        <v>101.63075782081276</v>
      </c>
      <c r="AO168" s="16">
        <v>-30.163834087456848</v>
      </c>
      <c r="AP168" s="16">
        <v>-1.3257709118602021</v>
      </c>
      <c r="BM168" s="16"/>
      <c r="BN168" s="16">
        <v>142</v>
      </c>
      <c r="BO168" s="16">
        <v>103.27849270999687</v>
      </c>
      <c r="BP168" s="16">
        <v>-31.811568976640956</v>
      </c>
      <c r="BQ168" s="16">
        <v>-1.7951173377788912</v>
      </c>
      <c r="BR168"/>
      <c r="BS168"/>
      <c r="BT168"/>
      <c r="BU168"/>
      <c r="BV168"/>
      <c r="BX168" s="16">
        <v>143</v>
      </c>
      <c r="BY168" s="16">
        <v>81.9493116484296</v>
      </c>
      <c r="BZ168" s="16">
        <v>18.217556215287729</v>
      </c>
      <c r="CA168" s="16">
        <v>0.92614104580623202</v>
      </c>
      <c r="CB168"/>
      <c r="CC168"/>
      <c r="CD168"/>
      <c r="CE168"/>
    </row>
    <row r="169" spans="39:83" ht="13" thickBot="1">
      <c r="AM169" s="16">
        <v>144</v>
      </c>
      <c r="AN169" s="16">
        <v>98.028204048104442</v>
      </c>
      <c r="AO169" s="16">
        <v>2.1386638156128868</v>
      </c>
      <c r="AP169" s="16">
        <v>9.3999266431669018E-2</v>
      </c>
      <c r="BM169" s="16"/>
      <c r="BN169" s="16">
        <v>143</v>
      </c>
      <c r="BO169" s="16">
        <v>97.152429743733919</v>
      </c>
      <c r="BP169" s="16">
        <v>3.01443811998341</v>
      </c>
      <c r="BQ169" s="16">
        <v>0.1701038429389411</v>
      </c>
      <c r="BR169"/>
      <c r="BS169"/>
      <c r="BT169"/>
      <c r="BU169"/>
      <c r="BV169"/>
      <c r="BX169" s="19">
        <v>144</v>
      </c>
      <c r="BY169" s="19">
        <v>84.294680400509293</v>
      </c>
      <c r="BZ169" s="19">
        <v>13.852907050448437</v>
      </c>
      <c r="CA169" s="19">
        <v>0.70425174878244257</v>
      </c>
      <c r="CB169"/>
      <c r="CC169"/>
      <c r="CD169"/>
      <c r="CE169"/>
    </row>
    <row r="170" spans="39:83" ht="13" thickBot="1">
      <c r="AM170" s="19">
        <v>145</v>
      </c>
      <c r="AN170" s="19">
        <v>103.05101255614316</v>
      </c>
      <c r="AO170" s="19">
        <v>-4.9034251051854341</v>
      </c>
      <c r="AP170" s="19">
        <v>-0.21551697818292812</v>
      </c>
      <c r="BM170" s="16"/>
      <c r="BN170" s="19">
        <v>144</v>
      </c>
      <c r="BO170" s="19">
        <v>97.848749047574984</v>
      </c>
      <c r="BP170" s="19">
        <v>0.29883840338274581</v>
      </c>
      <c r="BQ170" s="19">
        <v>1.6863361863743376E-2</v>
      </c>
      <c r="BR170"/>
      <c r="BS170"/>
      <c r="BT170"/>
      <c r="BU170"/>
      <c r="BV170"/>
    </row>
    <row r="171" spans="39:83">
      <c r="BM171" s="16"/>
      <c r="BN171" s="16"/>
      <c r="BO171" s="16"/>
      <c r="BP171" s="16"/>
    </row>
  </sheetData>
  <sheetCalcPr fullCalcOnLoad="1"/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/>
  </sheetViews>
  <sheetFormatPr defaultColWidth="9.1796875" defaultRowHeight="12.5"/>
  <cols>
    <col min="1" max="1" width="9.1796875" style="23"/>
    <col min="2" max="2" width="10" style="23" customWidth="1"/>
    <col min="3" max="3" width="5.1796875" style="23" customWidth="1"/>
    <col min="4" max="4" width="8.1796875" style="23" customWidth="1"/>
    <col min="5" max="5" width="9.1796875" style="157"/>
    <col min="6" max="6" width="9" style="157" bestFit="1" customWidth="1"/>
    <col min="7" max="7" width="9.7265625" style="104" customWidth="1"/>
    <col min="8" max="8" width="8.54296875" style="23" customWidth="1"/>
    <col min="9" max="14" width="9.1796875" style="23"/>
    <col min="15" max="15" width="14.7265625" customWidth="1"/>
    <col min="16" max="16" width="9.1796875" style="104"/>
    <col min="17" max="16384" width="9.1796875" style="23"/>
  </cols>
  <sheetData>
    <row r="1" spans="1:18" ht="13">
      <c r="A1" s="101"/>
      <c r="D1" s="2" t="s">
        <v>0</v>
      </c>
      <c r="E1" s="154" t="s">
        <v>194</v>
      </c>
      <c r="F1" s="155" t="s">
        <v>3</v>
      </c>
      <c r="G1" s="153" t="s">
        <v>15</v>
      </c>
      <c r="O1" s="2" t="s">
        <v>0</v>
      </c>
      <c r="P1" s="105" t="s">
        <v>205</v>
      </c>
      <c r="Q1" s="2" t="s">
        <v>0</v>
      </c>
      <c r="R1" s="105" t="s">
        <v>204</v>
      </c>
    </row>
    <row r="2" spans="1:18" ht="13">
      <c r="A2" s="151"/>
      <c r="B2" s="100" t="s">
        <v>261</v>
      </c>
      <c r="D2" s="104">
        <v>1</v>
      </c>
      <c r="E2" s="156">
        <v>88.215012824252199</v>
      </c>
      <c r="F2" s="157">
        <f>E2-G2</f>
        <v>2.2450780477509795</v>
      </c>
      <c r="G2" s="157">
        <f>AVERAGE(E:E)</f>
        <v>85.969934776501219</v>
      </c>
      <c r="O2" s="10">
        <v>63</v>
      </c>
      <c r="P2" s="102">
        <v>88.70448005807873</v>
      </c>
      <c r="Q2" s="10">
        <v>78</v>
      </c>
      <c r="R2" s="103">
        <v>90.509817441824339</v>
      </c>
    </row>
    <row r="3" spans="1:18" ht="13">
      <c r="A3" s="152"/>
      <c r="B3" s="100" t="s">
        <v>262</v>
      </c>
      <c r="D3" s="104">
        <v>2</v>
      </c>
      <c r="E3" s="156">
        <v>89.488640453515657</v>
      </c>
      <c r="F3" s="157">
        <f t="shared" ref="F3:F34" si="0">F2+(E3-$G$2)</f>
        <v>5.7637837247654176</v>
      </c>
      <c r="O3" s="10">
        <v>64</v>
      </c>
      <c r="P3" s="102">
        <v>90.64526940469824</v>
      </c>
      <c r="Q3" s="10">
        <v>79</v>
      </c>
      <c r="R3" s="103">
        <v>85.676194129217791</v>
      </c>
    </row>
    <row r="4" spans="1:18" ht="13">
      <c r="A4" s="101"/>
      <c r="D4" s="104">
        <v>3</v>
      </c>
      <c r="E4" s="156">
        <v>88.079414795205196</v>
      </c>
      <c r="F4" s="157">
        <f t="shared" si="0"/>
        <v>7.8732637434693942</v>
      </c>
      <c r="O4" s="10">
        <v>65</v>
      </c>
      <c r="P4" s="102">
        <v>88.704397128958973</v>
      </c>
      <c r="Q4" s="10">
        <v>80</v>
      </c>
      <c r="R4" s="103">
        <v>87.299955031962412</v>
      </c>
    </row>
    <row r="5" spans="1:18">
      <c r="D5" s="104">
        <v>4</v>
      </c>
      <c r="E5" s="156">
        <v>89.429164639163773</v>
      </c>
      <c r="F5" s="157">
        <f t="shared" si="0"/>
        <v>11.332493606131948</v>
      </c>
      <c r="I5" s="100"/>
      <c r="O5" s="10">
        <v>66</v>
      </c>
      <c r="P5" s="102">
        <v>87.441085605561526</v>
      </c>
      <c r="Q5" s="10">
        <v>81</v>
      </c>
      <c r="R5" s="103">
        <v>85.768699728951262</v>
      </c>
    </row>
    <row r="6" spans="1:18">
      <c r="D6" s="104">
        <v>5</v>
      </c>
      <c r="E6" s="156">
        <v>85.997084403177098</v>
      </c>
      <c r="F6" s="157">
        <f t="shared" si="0"/>
        <v>11.359643232807827</v>
      </c>
      <c r="O6" s="10">
        <v>67</v>
      </c>
      <c r="P6" s="102">
        <v>88.641130747085228</v>
      </c>
      <c r="Q6" s="10">
        <v>82</v>
      </c>
      <c r="R6" s="103">
        <v>89.372273540627333</v>
      </c>
    </row>
    <row r="7" spans="1:18">
      <c r="A7" s="100"/>
      <c r="D7" s="104">
        <v>6</v>
      </c>
      <c r="E7" s="156">
        <v>86.733388556385194</v>
      </c>
      <c r="F7" s="157">
        <f t="shared" si="0"/>
        <v>12.123097012691801</v>
      </c>
      <c r="O7" s="10">
        <v>68</v>
      </c>
      <c r="P7" s="102">
        <v>87.888025891706747</v>
      </c>
      <c r="Q7" s="10">
        <v>83</v>
      </c>
      <c r="R7" s="103">
        <v>88.243275833950477</v>
      </c>
    </row>
    <row r="8" spans="1:18">
      <c r="A8" s="100"/>
      <c r="D8" s="104">
        <v>7</v>
      </c>
      <c r="E8" s="156">
        <v>85.477248925351219</v>
      </c>
      <c r="F8" s="157">
        <f t="shared" si="0"/>
        <v>11.630411161541801</v>
      </c>
      <c r="O8" s="10">
        <v>69</v>
      </c>
      <c r="P8" s="102">
        <v>89.435657604636319</v>
      </c>
      <c r="Q8" s="10">
        <v>84</v>
      </c>
      <c r="R8" s="103">
        <v>83.887289560701049</v>
      </c>
    </row>
    <row r="9" spans="1:18">
      <c r="D9" s="104">
        <v>8</v>
      </c>
      <c r="E9" s="156">
        <v>87.322908148310404</v>
      </c>
      <c r="F9" s="157">
        <f t="shared" si="0"/>
        <v>12.983384533350986</v>
      </c>
      <c r="O9" s="10">
        <v>70</v>
      </c>
      <c r="P9" s="102">
        <v>86.717107739860069</v>
      </c>
      <c r="Q9" s="10">
        <v>85</v>
      </c>
      <c r="R9" s="103">
        <v>86.354836388200852</v>
      </c>
    </row>
    <row r="10" spans="1:18">
      <c r="D10" s="104">
        <v>9</v>
      </c>
      <c r="E10" s="156">
        <v>87.102983292992135</v>
      </c>
      <c r="F10" s="157">
        <f t="shared" si="0"/>
        <v>14.116433049841902</v>
      </c>
      <c r="O10" s="10">
        <v>71</v>
      </c>
      <c r="P10" s="102">
        <v>89.306825542911568</v>
      </c>
      <c r="Q10" s="10">
        <v>86</v>
      </c>
      <c r="R10" s="103">
        <v>86.025383733307123</v>
      </c>
    </row>
    <row r="11" spans="1:18">
      <c r="D11" s="104">
        <v>10</v>
      </c>
      <c r="E11" s="156">
        <v>86.213398707890931</v>
      </c>
      <c r="F11" s="157">
        <f t="shared" si="0"/>
        <v>14.359896981231614</v>
      </c>
      <c r="O11" s="10">
        <v>72</v>
      </c>
      <c r="P11" s="102">
        <v>88.756902871244378</v>
      </c>
      <c r="Q11" s="10">
        <v>87</v>
      </c>
      <c r="R11" s="103">
        <v>86.681795739405658</v>
      </c>
    </row>
    <row r="12" spans="1:18">
      <c r="D12" s="104">
        <v>11</v>
      </c>
      <c r="E12" s="156">
        <v>79.439781455008685</v>
      </c>
      <c r="F12" s="157">
        <f t="shared" si="0"/>
        <v>7.8297436597390799</v>
      </c>
      <c r="O12" s="10">
        <v>73</v>
      </c>
      <c r="P12" s="102">
        <v>87.992478659697852</v>
      </c>
      <c r="Q12" s="10">
        <v>88</v>
      </c>
      <c r="R12" s="103">
        <v>85.459030994898143</v>
      </c>
    </row>
    <row r="13" spans="1:18">
      <c r="D13" s="104">
        <v>12</v>
      </c>
      <c r="E13" s="156">
        <v>71.299613729967859</v>
      </c>
      <c r="F13" s="157">
        <f t="shared" si="0"/>
        <v>-6.8405773867942798</v>
      </c>
      <c r="O13" s="10">
        <v>74</v>
      </c>
      <c r="P13" s="102">
        <v>91.23929045564465</v>
      </c>
      <c r="Q13" s="10">
        <v>89</v>
      </c>
      <c r="R13" s="103">
        <v>87.09881856323905</v>
      </c>
    </row>
    <row r="14" spans="1:18">
      <c r="D14" s="104">
        <v>13</v>
      </c>
      <c r="E14" s="156">
        <v>77.557438067412861</v>
      </c>
      <c r="F14" s="157">
        <f t="shared" si="0"/>
        <v>-15.253074095882639</v>
      </c>
      <c r="O14" s="10">
        <v>75</v>
      </c>
      <c r="P14" s="102">
        <v>90.676555859368577</v>
      </c>
    </row>
    <row r="15" spans="1:18">
      <c r="D15" s="104">
        <v>14</v>
      </c>
      <c r="E15" s="156">
        <v>79.087458187455979</v>
      </c>
      <c r="F15" s="157">
        <f t="shared" si="0"/>
        <v>-22.135550684927878</v>
      </c>
      <c r="O15" s="10">
        <v>76</v>
      </c>
      <c r="P15" s="102">
        <v>89.231163510858408</v>
      </c>
    </row>
    <row r="16" spans="1:18">
      <c r="D16" s="104">
        <v>15</v>
      </c>
      <c r="E16" s="156">
        <v>82.741123414371017</v>
      </c>
      <c r="F16" s="157">
        <f t="shared" si="0"/>
        <v>-25.36436204705808</v>
      </c>
      <c r="O16" s="10">
        <v>77</v>
      </c>
      <c r="P16" s="102">
        <v>87.719152583947178</v>
      </c>
    </row>
    <row r="17" spans="4:19">
      <c r="D17" s="104">
        <v>16</v>
      </c>
      <c r="E17" s="156">
        <v>86.770505263425974</v>
      </c>
      <c r="F17" s="157">
        <f t="shared" si="0"/>
        <v>-24.563791560133325</v>
      </c>
    </row>
    <row r="18" spans="4:19">
      <c r="D18" s="104">
        <v>17</v>
      </c>
      <c r="E18" s="156">
        <v>88.142504634238591</v>
      </c>
      <c r="F18" s="157">
        <f t="shared" si="0"/>
        <v>-22.391221702395953</v>
      </c>
      <c r="O18" s="45"/>
      <c r="P18" s="45"/>
      <c r="Q18" s="45"/>
      <c r="R18" s="114"/>
      <c r="S18" s="114"/>
    </row>
    <row r="19" spans="4:19">
      <c r="D19" s="104">
        <v>18</v>
      </c>
      <c r="E19" s="156">
        <v>86.945932965373174</v>
      </c>
      <c r="F19" s="157">
        <f t="shared" si="0"/>
        <v>-21.415223513523998</v>
      </c>
      <c r="O19" t="s">
        <v>2</v>
      </c>
      <c r="P19"/>
      <c r="Q19"/>
      <c r="R19" s="114"/>
    </row>
    <row r="20" spans="4:19" ht="13" thickBot="1">
      <c r="D20" s="104">
        <v>19</v>
      </c>
      <c r="E20" s="156">
        <v>86.490991385132631</v>
      </c>
      <c r="F20" s="157">
        <f t="shared" si="0"/>
        <v>-20.894166904892586</v>
      </c>
      <c r="P20"/>
      <c r="Q20"/>
      <c r="R20" s="114"/>
    </row>
    <row r="21" spans="4:19" ht="13">
      <c r="D21" s="104">
        <v>20</v>
      </c>
      <c r="E21" s="156">
        <v>78.758520944279837</v>
      </c>
      <c r="F21" s="157">
        <f t="shared" si="0"/>
        <v>-28.105580737113968</v>
      </c>
      <c r="O21" s="14"/>
      <c r="P21" s="14" t="s">
        <v>205</v>
      </c>
      <c r="Q21" s="14" t="s">
        <v>204</v>
      </c>
      <c r="R21" s="161" t="s">
        <v>14</v>
      </c>
    </row>
    <row r="22" spans="4:19">
      <c r="D22" s="104">
        <v>21</v>
      </c>
      <c r="E22" s="156">
        <v>84.612717395737704</v>
      </c>
      <c r="F22" s="157">
        <f t="shared" si="0"/>
        <v>-29.462798117877483</v>
      </c>
      <c r="O22" s="16" t="s">
        <v>15</v>
      </c>
      <c r="P22" s="16">
        <v>88.873301577617227</v>
      </c>
      <c r="Q22" s="16">
        <v>86.864780890523775</v>
      </c>
      <c r="R22" s="159">
        <f>P22-Q22</f>
        <v>2.0085206870934513</v>
      </c>
    </row>
    <row r="23" spans="4:19">
      <c r="D23" s="104">
        <v>22</v>
      </c>
      <c r="E23" s="156">
        <v>84.378104401314332</v>
      </c>
      <c r="F23" s="157">
        <f t="shared" si="0"/>
        <v>-31.054628493064371</v>
      </c>
      <c r="O23" s="16" t="s">
        <v>19</v>
      </c>
      <c r="P23" s="16">
        <v>1.60895176903432</v>
      </c>
      <c r="Q23" s="16">
        <v>3.2883676058170916</v>
      </c>
      <c r="R23" s="159"/>
    </row>
    <row r="24" spans="4:19">
      <c r="D24" s="104">
        <v>23</v>
      </c>
      <c r="E24" s="156">
        <v>89.543715947720628</v>
      </c>
      <c r="F24" s="157">
        <f t="shared" si="0"/>
        <v>-27.480847321844962</v>
      </c>
      <c r="O24" s="16" t="s">
        <v>22</v>
      </c>
      <c r="P24" s="16">
        <v>15</v>
      </c>
      <c r="Q24" s="16">
        <v>12</v>
      </c>
      <c r="R24" s="159"/>
    </row>
    <row r="25" spans="4:19" ht="13">
      <c r="D25" s="104">
        <v>24</v>
      </c>
      <c r="E25" s="156">
        <v>91.761159240851171</v>
      </c>
      <c r="F25" s="157">
        <f t="shared" si="0"/>
        <v>-21.68962285749501</v>
      </c>
      <c r="O25" s="16" t="s">
        <v>24</v>
      </c>
      <c r="P25" s="16">
        <v>2.3478947372187395</v>
      </c>
      <c r="Q25" s="16"/>
      <c r="S25" s="160" t="s">
        <v>206</v>
      </c>
    </row>
    <row r="26" spans="4:19">
      <c r="D26" s="104">
        <v>25</v>
      </c>
      <c r="E26" s="156">
        <v>88.274287323189625</v>
      </c>
      <c r="F26" s="157">
        <f t="shared" si="0"/>
        <v>-19.385270310806604</v>
      </c>
      <c r="O26" s="16" t="s">
        <v>26</v>
      </c>
      <c r="P26" s="16">
        <v>0</v>
      </c>
      <c r="Q26" s="16"/>
      <c r="S26" s="162">
        <f>R22-TINV(0.2,P27)*SQRT(P25)*SQRT(1/P24+1/Q24)</f>
        <v>1.2273342529722293</v>
      </c>
    </row>
    <row r="27" spans="4:19">
      <c r="D27" s="104">
        <v>26</v>
      </c>
      <c r="E27" s="156">
        <v>89.629943626407837</v>
      </c>
      <c r="F27" s="157">
        <f t="shared" si="0"/>
        <v>-15.725261460899986</v>
      </c>
      <c r="O27" s="16" t="s">
        <v>27</v>
      </c>
      <c r="P27" s="16">
        <v>25</v>
      </c>
      <c r="Q27" s="16"/>
      <c r="R27" s="114"/>
    </row>
    <row r="28" spans="4:19">
      <c r="D28" s="104">
        <v>27</v>
      </c>
      <c r="E28" s="156">
        <v>87.513678194221185</v>
      </c>
      <c r="F28" s="157">
        <f t="shared" si="0"/>
        <v>-14.18151804318002</v>
      </c>
      <c r="O28" s="16" t="s">
        <v>28</v>
      </c>
      <c r="P28" s="16">
        <v>3.3844754521284086</v>
      </c>
      <c r="Q28" s="16"/>
      <c r="R28" s="114"/>
    </row>
    <row r="29" spans="4:19">
      <c r="D29" s="104">
        <v>28</v>
      </c>
      <c r="E29" s="156">
        <v>85.798082122722676</v>
      </c>
      <c r="F29" s="157">
        <f t="shared" si="0"/>
        <v>-14.353370696958564</v>
      </c>
      <c r="O29" s="16" t="s">
        <v>30</v>
      </c>
      <c r="P29" s="16">
        <v>1.1780664044564288E-3</v>
      </c>
      <c r="Q29" s="16"/>
      <c r="R29" s="114"/>
    </row>
    <row r="30" spans="4:19">
      <c r="D30" s="104">
        <v>29</v>
      </c>
      <c r="E30" s="156">
        <v>80.198427888499737</v>
      </c>
      <c r="F30" s="157">
        <f t="shared" si="0"/>
        <v>-20.124877584960046</v>
      </c>
      <c r="O30" s="16" t="s">
        <v>35</v>
      </c>
      <c r="P30" s="16">
        <v>1.7081407452327646</v>
      </c>
      <c r="Q30" s="16"/>
      <c r="R30" s="114"/>
    </row>
    <row r="31" spans="4:19">
      <c r="D31" s="104">
        <v>30</v>
      </c>
      <c r="E31" s="156">
        <v>80.733506891022529</v>
      </c>
      <c r="F31" s="157">
        <f t="shared" si="0"/>
        <v>-25.361305470438737</v>
      </c>
      <c r="O31" s="16" t="s">
        <v>37</v>
      </c>
      <c r="P31" s="16">
        <v>2.3561328089128576E-3</v>
      </c>
      <c r="Q31" s="16"/>
      <c r="R31" s="114"/>
    </row>
    <row r="32" spans="4:19" ht="13" thickBot="1">
      <c r="D32" s="104">
        <v>31</v>
      </c>
      <c r="E32" s="156">
        <v>82.941624768934119</v>
      </c>
      <c r="F32" s="157">
        <f t="shared" si="0"/>
        <v>-28.389615478005837</v>
      </c>
      <c r="O32" s="19" t="s">
        <v>39</v>
      </c>
      <c r="P32" s="19">
        <v>2.0595385356585911</v>
      </c>
      <c r="Q32" s="19"/>
      <c r="R32" s="114"/>
    </row>
    <row r="33" spans="4:19">
      <c r="D33" s="104">
        <v>32</v>
      </c>
      <c r="E33" s="156">
        <v>84.107855233215275</v>
      </c>
      <c r="F33" s="157">
        <f t="shared" si="0"/>
        <v>-30.251695021291781</v>
      </c>
      <c r="O33" s="38"/>
      <c r="P33" s="115"/>
      <c r="Q33" s="114"/>
      <c r="R33" s="114"/>
      <c r="S33" s="114"/>
    </row>
    <row r="34" spans="4:19">
      <c r="D34" s="104">
        <v>33</v>
      </c>
      <c r="E34" s="156">
        <v>85.842107487141888</v>
      </c>
      <c r="F34" s="157">
        <f t="shared" si="0"/>
        <v>-30.379522310651112</v>
      </c>
      <c r="O34" s="40"/>
      <c r="P34" s="106"/>
    </row>
    <row r="35" spans="4:19">
      <c r="D35" s="104">
        <v>34</v>
      </c>
      <c r="E35" s="156">
        <v>88.315541958401639</v>
      </c>
      <c r="F35" s="157">
        <f t="shared" ref="F35:F66" si="1">F34+(E35-$G$2)</f>
        <v>-28.033915128750692</v>
      </c>
      <c r="O35" s="40"/>
      <c r="P35" s="106"/>
    </row>
    <row r="36" spans="4:19">
      <c r="D36" s="104">
        <v>35</v>
      </c>
      <c r="E36" s="156">
        <v>90.43010043235202</v>
      </c>
      <c r="F36" s="157">
        <f t="shared" si="1"/>
        <v>-23.573749472899891</v>
      </c>
      <c r="O36" s="40"/>
      <c r="P36" s="106"/>
    </row>
    <row r="37" spans="4:19">
      <c r="D37" s="104">
        <v>36</v>
      </c>
      <c r="E37" s="156">
        <v>88.86440727966901</v>
      </c>
      <c r="F37" s="157">
        <f t="shared" si="1"/>
        <v>-20.679276969732101</v>
      </c>
    </row>
    <row r="38" spans="4:19">
      <c r="D38" s="104">
        <v>37</v>
      </c>
      <c r="E38" s="156">
        <v>87.068130502237196</v>
      </c>
      <c r="F38" s="157">
        <f t="shared" si="1"/>
        <v>-19.581081243996124</v>
      </c>
    </row>
    <row r="39" spans="4:19">
      <c r="D39" s="104">
        <v>38</v>
      </c>
      <c r="E39" s="156">
        <v>82.439491794914048</v>
      </c>
      <c r="F39" s="157">
        <f t="shared" si="1"/>
        <v>-23.111524225583295</v>
      </c>
    </row>
    <row r="40" spans="4:19">
      <c r="D40" s="104">
        <v>39</v>
      </c>
      <c r="E40" s="156">
        <v>83.876483530396158</v>
      </c>
      <c r="F40" s="157">
        <f t="shared" si="1"/>
        <v>-25.204975471688357</v>
      </c>
    </row>
    <row r="41" spans="4:19">
      <c r="D41" s="104">
        <v>40</v>
      </c>
      <c r="E41" s="156">
        <v>83.387080345713272</v>
      </c>
      <c r="F41" s="157">
        <f t="shared" si="1"/>
        <v>-27.787829902476304</v>
      </c>
    </row>
    <row r="42" spans="4:19">
      <c r="D42" s="104">
        <v>41</v>
      </c>
      <c r="E42" s="156">
        <v>83.234656630322135</v>
      </c>
      <c r="F42" s="157">
        <f t="shared" si="1"/>
        <v>-30.523108048655388</v>
      </c>
    </row>
    <row r="43" spans="4:19">
      <c r="D43" s="104">
        <v>42</v>
      </c>
      <c r="E43" s="156">
        <v>83.821087073148433</v>
      </c>
      <c r="F43" s="157">
        <f t="shared" si="1"/>
        <v>-32.671955752008174</v>
      </c>
    </row>
    <row r="44" spans="4:19">
      <c r="D44" s="104">
        <v>43</v>
      </c>
      <c r="E44" s="156">
        <v>84.424364300285504</v>
      </c>
      <c r="F44" s="157">
        <f t="shared" si="1"/>
        <v>-34.217526228223889</v>
      </c>
    </row>
    <row r="45" spans="4:19">
      <c r="D45" s="104">
        <v>44</v>
      </c>
      <c r="E45" s="156">
        <v>79.678654811789073</v>
      </c>
      <c r="F45" s="157">
        <f t="shared" si="1"/>
        <v>-40.508806192936035</v>
      </c>
    </row>
    <row r="46" spans="4:19">
      <c r="D46" s="104">
        <v>45</v>
      </c>
      <c r="E46" s="156">
        <v>83.127865956896372</v>
      </c>
      <c r="F46" s="157">
        <f t="shared" si="1"/>
        <v>-43.350875012540882</v>
      </c>
    </row>
    <row r="47" spans="4:19">
      <c r="D47" s="104">
        <v>46</v>
      </c>
      <c r="E47" s="156">
        <v>84.95882355899198</v>
      </c>
      <c r="F47" s="157">
        <f t="shared" si="1"/>
        <v>-44.361986230050121</v>
      </c>
    </row>
    <row r="48" spans="4:19">
      <c r="D48" s="104">
        <v>47</v>
      </c>
      <c r="E48" s="156">
        <v>86.721947733039457</v>
      </c>
      <c r="F48" s="157">
        <f t="shared" si="1"/>
        <v>-43.609973273511883</v>
      </c>
    </row>
    <row r="49" spans="4:6">
      <c r="D49" s="104">
        <v>48</v>
      </c>
      <c r="E49" s="156">
        <v>87.061887800763245</v>
      </c>
      <c r="F49" s="157">
        <f t="shared" si="1"/>
        <v>-42.518020249249858</v>
      </c>
    </row>
    <row r="50" spans="4:6">
      <c r="D50" s="104">
        <v>49</v>
      </c>
      <c r="E50" s="156">
        <v>90.649493768600337</v>
      </c>
      <c r="F50" s="157">
        <f t="shared" si="1"/>
        <v>-37.83846125715074</v>
      </c>
    </row>
    <row r="51" spans="4:6">
      <c r="D51" s="104">
        <v>50</v>
      </c>
      <c r="E51" s="156">
        <v>87.868215347416893</v>
      </c>
      <c r="F51" s="157">
        <f t="shared" si="1"/>
        <v>-35.940180686235067</v>
      </c>
    </row>
    <row r="52" spans="4:6">
      <c r="D52" s="104">
        <v>51</v>
      </c>
      <c r="E52" s="156">
        <v>89.733199812951412</v>
      </c>
      <c r="F52" s="157">
        <f t="shared" si="1"/>
        <v>-32.176915649784874</v>
      </c>
    </row>
    <row r="53" spans="4:6">
      <c r="D53" s="104">
        <v>52</v>
      </c>
      <c r="E53" s="156">
        <v>86.181187289745921</v>
      </c>
      <c r="F53" s="157">
        <f t="shared" si="1"/>
        <v>-31.965663136540172</v>
      </c>
    </row>
    <row r="54" spans="4:6">
      <c r="D54" s="104">
        <v>53</v>
      </c>
      <c r="E54" s="156">
        <v>87.244923055440012</v>
      </c>
      <c r="F54" s="157">
        <f t="shared" si="1"/>
        <v>-30.69067485760138</v>
      </c>
    </row>
    <row r="55" spans="4:6">
      <c r="D55" s="104">
        <v>54</v>
      </c>
      <c r="E55" s="156">
        <v>87.120669876692062</v>
      </c>
      <c r="F55" s="157">
        <f t="shared" si="1"/>
        <v>-29.539939757410536</v>
      </c>
    </row>
    <row r="56" spans="4:6">
      <c r="D56" s="104">
        <v>55</v>
      </c>
      <c r="E56" s="156">
        <v>88.09508755683801</v>
      </c>
      <c r="F56" s="157">
        <f t="shared" si="1"/>
        <v>-27.414786977073746</v>
      </c>
    </row>
    <row r="57" spans="4:6">
      <c r="D57" s="104">
        <v>56</v>
      </c>
      <c r="E57" s="156">
        <v>88.238530934483322</v>
      </c>
      <c r="F57" s="157">
        <f t="shared" si="1"/>
        <v>-25.146190819091643</v>
      </c>
    </row>
    <row r="58" spans="4:6">
      <c r="D58" s="104">
        <v>57</v>
      </c>
      <c r="E58" s="156">
        <v>88.835329761248033</v>
      </c>
      <c r="F58" s="157">
        <f t="shared" si="1"/>
        <v>-22.280795834344829</v>
      </c>
    </row>
    <row r="59" spans="4:6">
      <c r="D59" s="104">
        <v>58</v>
      </c>
      <c r="E59" s="156">
        <v>90.305160201674894</v>
      </c>
      <c r="F59" s="157">
        <f t="shared" si="1"/>
        <v>-17.945570409171154</v>
      </c>
    </row>
    <row r="60" spans="4:6">
      <c r="D60" s="104">
        <v>59</v>
      </c>
      <c r="E60" s="156">
        <v>88.403940320235705</v>
      </c>
      <c r="F60" s="157">
        <f t="shared" si="1"/>
        <v>-15.511564865436668</v>
      </c>
    </row>
    <row r="61" spans="4:6">
      <c r="D61" s="104">
        <v>60</v>
      </c>
      <c r="E61" s="156">
        <v>87.544897755888485</v>
      </c>
      <c r="F61" s="157">
        <f t="shared" si="1"/>
        <v>-13.936601886049402</v>
      </c>
    </row>
    <row r="62" spans="4:6">
      <c r="D62" s="104">
        <v>61</v>
      </c>
      <c r="E62" s="156">
        <v>85.567095806877475</v>
      </c>
      <c r="F62" s="157">
        <f t="shared" si="1"/>
        <v>-14.339440855673146</v>
      </c>
    </row>
    <row r="63" spans="4:6">
      <c r="D63" s="104">
        <v>62</v>
      </c>
      <c r="E63" s="156">
        <v>84.539036338720393</v>
      </c>
      <c r="F63" s="157">
        <f t="shared" si="1"/>
        <v>-15.770339293453972</v>
      </c>
    </row>
    <row r="64" spans="4:6">
      <c r="D64" s="104">
        <v>63</v>
      </c>
      <c r="E64" s="156">
        <v>88.70448005807873</v>
      </c>
      <c r="F64" s="157">
        <f t="shared" si="1"/>
        <v>-13.035794011876462</v>
      </c>
    </row>
    <row r="65" spans="4:6">
      <c r="D65" s="104">
        <v>64</v>
      </c>
      <c r="E65" s="156">
        <v>90.64526940469824</v>
      </c>
      <c r="F65" s="157">
        <f t="shared" si="1"/>
        <v>-8.3604593836794407</v>
      </c>
    </row>
    <row r="66" spans="4:6">
      <c r="D66" s="104">
        <v>65</v>
      </c>
      <c r="E66" s="156">
        <v>88.704397128958973</v>
      </c>
      <c r="F66" s="157">
        <f t="shared" si="1"/>
        <v>-5.6259970312216865</v>
      </c>
    </row>
    <row r="67" spans="4:6">
      <c r="D67" s="104">
        <v>66</v>
      </c>
      <c r="E67" s="156">
        <v>87.441085605561526</v>
      </c>
      <c r="F67" s="157">
        <f t="shared" ref="F67:F98" si="2">F66+(E67-$G$2)</f>
        <v>-4.1548462021613801</v>
      </c>
    </row>
    <row r="68" spans="4:6">
      <c r="D68" s="104">
        <v>67</v>
      </c>
      <c r="E68" s="156">
        <v>88.641130747085228</v>
      </c>
      <c r="F68" s="157">
        <f t="shared" si="2"/>
        <v>-1.4836502315773714</v>
      </c>
    </row>
    <row r="69" spans="4:6">
      <c r="D69" s="104">
        <v>68</v>
      </c>
      <c r="E69" s="156">
        <v>87.888025891706747</v>
      </c>
      <c r="F69" s="157">
        <f t="shared" si="2"/>
        <v>0.43444088362815592</v>
      </c>
    </row>
    <row r="70" spans="4:6">
      <c r="D70" s="104">
        <v>69</v>
      </c>
      <c r="E70" s="156">
        <v>89.435657604636319</v>
      </c>
      <c r="F70" s="157">
        <f t="shared" si="2"/>
        <v>3.9001637117632555</v>
      </c>
    </row>
    <row r="71" spans="4:6">
      <c r="D71" s="104">
        <v>70</v>
      </c>
      <c r="E71" s="156">
        <v>86.717107739860069</v>
      </c>
      <c r="F71" s="157">
        <f t="shared" si="2"/>
        <v>4.647336675122105</v>
      </c>
    </row>
    <row r="72" spans="4:6">
      <c r="D72" s="104">
        <v>71</v>
      </c>
      <c r="E72" s="156">
        <v>89.306825542911568</v>
      </c>
      <c r="F72" s="157">
        <f t="shared" si="2"/>
        <v>7.9842274415324539</v>
      </c>
    </row>
    <row r="73" spans="4:6">
      <c r="D73" s="104">
        <v>72</v>
      </c>
      <c r="E73" s="156">
        <v>88.756902871244378</v>
      </c>
      <c r="F73" s="157">
        <f t="shared" si="2"/>
        <v>10.771195536275613</v>
      </c>
    </row>
    <row r="74" spans="4:6">
      <c r="D74" s="104">
        <v>73</v>
      </c>
      <c r="E74" s="156">
        <v>87.992478659697852</v>
      </c>
      <c r="F74" s="157">
        <f t="shared" si="2"/>
        <v>12.793739419472246</v>
      </c>
    </row>
    <row r="75" spans="4:6">
      <c r="D75" s="104">
        <v>74</v>
      </c>
      <c r="E75" s="156">
        <v>91.23929045564465</v>
      </c>
      <c r="F75" s="157">
        <f t="shared" si="2"/>
        <v>18.063095098615676</v>
      </c>
    </row>
    <row r="76" spans="4:6">
      <c r="D76" s="104">
        <v>75</v>
      </c>
      <c r="E76" s="156">
        <v>90.676555859368577</v>
      </c>
      <c r="F76" s="157">
        <f t="shared" si="2"/>
        <v>22.769716181483034</v>
      </c>
    </row>
    <row r="77" spans="4:6">
      <c r="D77" s="104">
        <v>76</v>
      </c>
      <c r="E77" s="156">
        <v>89.231163510858408</v>
      </c>
      <c r="F77" s="157">
        <f t="shared" si="2"/>
        <v>26.030944915840223</v>
      </c>
    </row>
    <row r="78" spans="4:6">
      <c r="D78" s="104">
        <v>77</v>
      </c>
      <c r="E78" s="156">
        <v>87.719152583947178</v>
      </c>
      <c r="F78" s="157">
        <f t="shared" si="2"/>
        <v>27.780162723286182</v>
      </c>
    </row>
    <row r="79" spans="4:6">
      <c r="D79" s="104">
        <v>78</v>
      </c>
      <c r="E79" s="158">
        <v>90.509817441824339</v>
      </c>
      <c r="F79" s="157">
        <f t="shared" si="2"/>
        <v>32.320045388609302</v>
      </c>
    </row>
    <row r="80" spans="4:6">
      <c r="D80" s="104">
        <v>79</v>
      </c>
      <c r="E80" s="158">
        <v>85.676194129217791</v>
      </c>
      <c r="F80" s="157">
        <f t="shared" si="2"/>
        <v>32.026304741325873</v>
      </c>
    </row>
    <row r="81" spans="4:6">
      <c r="D81" s="104">
        <v>80</v>
      </c>
      <c r="E81" s="158">
        <v>87.299955031962412</v>
      </c>
      <c r="F81" s="157">
        <f t="shared" si="2"/>
        <v>33.356324996787066</v>
      </c>
    </row>
    <row r="82" spans="4:6">
      <c r="D82" s="104">
        <v>81</v>
      </c>
      <c r="E82" s="158">
        <v>85.768699728951262</v>
      </c>
      <c r="F82" s="157">
        <f t="shared" si="2"/>
        <v>33.155089949237109</v>
      </c>
    </row>
    <row r="83" spans="4:6">
      <c r="D83" s="104">
        <v>82</v>
      </c>
      <c r="E83" s="158">
        <v>89.372273540627333</v>
      </c>
      <c r="F83" s="157">
        <f t="shared" si="2"/>
        <v>36.557428713363223</v>
      </c>
    </row>
    <row r="84" spans="4:6">
      <c r="D84" s="104">
        <v>83</v>
      </c>
      <c r="E84" s="158">
        <v>88.243275833950477</v>
      </c>
      <c r="F84" s="157">
        <f t="shared" si="2"/>
        <v>38.830769770812481</v>
      </c>
    </row>
    <row r="85" spans="4:6">
      <c r="D85" s="104">
        <v>84</v>
      </c>
      <c r="E85" s="158">
        <v>83.887289560701049</v>
      </c>
      <c r="F85" s="157">
        <f t="shared" si="2"/>
        <v>36.748124555012311</v>
      </c>
    </row>
    <row r="86" spans="4:6">
      <c r="D86" s="104">
        <v>85</v>
      </c>
      <c r="E86" s="158">
        <v>86.354836388200852</v>
      </c>
      <c r="F86" s="157">
        <f t="shared" si="2"/>
        <v>37.133026166711943</v>
      </c>
    </row>
    <row r="87" spans="4:6">
      <c r="D87" s="104">
        <v>86</v>
      </c>
      <c r="E87" s="158">
        <v>86.025383733307123</v>
      </c>
      <c r="F87" s="157">
        <f t="shared" si="2"/>
        <v>37.188475123517847</v>
      </c>
    </row>
    <row r="88" spans="4:6">
      <c r="D88" s="104">
        <v>87</v>
      </c>
      <c r="E88" s="158">
        <v>86.681795739405658</v>
      </c>
      <c r="F88" s="157">
        <f t="shared" si="2"/>
        <v>37.900336086422286</v>
      </c>
    </row>
    <row r="89" spans="4:6">
      <c r="D89" s="104">
        <v>88</v>
      </c>
      <c r="E89" s="158">
        <v>85.459030994898143</v>
      </c>
      <c r="F89" s="157">
        <f t="shared" si="2"/>
        <v>37.389432304819209</v>
      </c>
    </row>
    <row r="90" spans="4:6">
      <c r="D90" s="104">
        <v>89</v>
      </c>
      <c r="E90" s="158">
        <v>87.09881856323905</v>
      </c>
      <c r="F90" s="157">
        <f t="shared" si="2"/>
        <v>38.51831609155704</v>
      </c>
    </row>
    <row r="91" spans="4:6">
      <c r="D91" s="104">
        <v>90</v>
      </c>
      <c r="E91" s="158">
        <v>85.768812192654352</v>
      </c>
      <c r="F91" s="157">
        <f t="shared" si="2"/>
        <v>38.317193507710172</v>
      </c>
    </row>
    <row r="92" spans="4:6">
      <c r="D92" s="104">
        <v>91</v>
      </c>
      <c r="E92" s="158">
        <v>83.276946364501455</v>
      </c>
      <c r="F92" s="157">
        <f t="shared" si="2"/>
        <v>35.624205095710408</v>
      </c>
    </row>
    <row r="93" spans="4:6">
      <c r="D93" s="104">
        <v>92</v>
      </c>
      <c r="E93" s="158">
        <v>82.632057209476883</v>
      </c>
      <c r="F93" s="157">
        <f t="shared" si="2"/>
        <v>32.286327528686073</v>
      </c>
    </row>
    <row r="94" spans="4:6">
      <c r="D94" s="104">
        <v>93</v>
      </c>
      <c r="E94" s="158">
        <v>79.02569895840459</v>
      </c>
      <c r="F94" s="157">
        <f t="shared" si="2"/>
        <v>25.342091710589443</v>
      </c>
    </row>
    <row r="95" spans="4:6">
      <c r="D95" s="104">
        <v>94</v>
      </c>
      <c r="E95" s="158">
        <v>80.408157949148531</v>
      </c>
      <c r="F95" s="157">
        <f t="shared" si="2"/>
        <v>19.780314883236755</v>
      </c>
    </row>
    <row r="96" spans="4:6">
      <c r="D96" s="104">
        <v>95</v>
      </c>
      <c r="E96" s="158">
        <v>82.695450547487141</v>
      </c>
      <c r="F96" s="157">
        <f t="shared" si="2"/>
        <v>16.505830654222677</v>
      </c>
    </row>
    <row r="97" spans="4:6">
      <c r="D97" s="104">
        <v>96</v>
      </c>
      <c r="E97" s="158">
        <v>76.70841007799109</v>
      </c>
      <c r="F97" s="157">
        <f t="shared" si="2"/>
        <v>7.244305955712548</v>
      </c>
    </row>
    <row r="98" spans="4:6">
      <c r="D98" s="104">
        <v>97</v>
      </c>
      <c r="E98" s="158">
        <v>78.725628820788074</v>
      </c>
      <c r="F98" s="157">
        <f t="shared" si="2"/>
        <v>-5.9685589803848416E-13</v>
      </c>
    </row>
  </sheetData>
  <sheetCalcPr fullCalcOnLoad="1"/>
  <phoneticPr fontId="6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91"/>
  <sheetViews>
    <sheetView tabSelected="1" workbookViewId="0">
      <selection activeCell="A6" sqref="A6"/>
    </sheetView>
  </sheetViews>
  <sheetFormatPr defaultRowHeight="12.5"/>
  <cols>
    <col min="2" max="2" width="9.453125" bestFit="1" customWidth="1"/>
    <col min="3" max="3" width="11.81640625" bestFit="1" customWidth="1"/>
    <col min="4" max="4" width="9.1796875" style="45" customWidth="1"/>
    <col min="14" max="14" width="9.1796875" style="6" customWidth="1"/>
    <col min="15" max="15" width="10.1796875" style="40" bestFit="1" customWidth="1"/>
    <col min="16" max="16" width="9.1796875" style="107" customWidth="1"/>
    <col min="24" max="24" width="12" bestFit="1" customWidth="1"/>
    <col min="25" max="25" width="13.1796875" bestFit="1" customWidth="1"/>
    <col min="30" max="30" width="10" style="45" bestFit="1" customWidth="1"/>
    <col min="31" max="31" width="10.1796875" bestFit="1" customWidth="1"/>
    <col min="33" max="33" width="14.54296875" customWidth="1"/>
  </cols>
  <sheetData>
    <row r="1" spans="1:48" ht="13">
      <c r="B1" s="50"/>
      <c r="C1" s="1" t="s">
        <v>54</v>
      </c>
      <c r="D1" s="3" t="s">
        <v>195</v>
      </c>
      <c r="N1" s="14" t="s">
        <v>201</v>
      </c>
      <c r="O1" s="84" t="s">
        <v>202</v>
      </c>
      <c r="P1" s="24"/>
      <c r="U1" s="14"/>
      <c r="V1" s="17"/>
      <c r="W1" s="10" t="e">
        <v>#N/A</v>
      </c>
      <c r="X1" s="2" t="s">
        <v>178</v>
      </c>
      <c r="Y1" s="1" t="s">
        <v>196</v>
      </c>
      <c r="Z1" s="2" t="s">
        <v>15</v>
      </c>
      <c r="AD1" s="3" t="s">
        <v>202</v>
      </c>
      <c r="AE1" s="2" t="s">
        <v>203</v>
      </c>
      <c r="AG1" t="s">
        <v>197</v>
      </c>
      <c r="AU1" s="14"/>
      <c r="AV1" s="14"/>
    </row>
    <row r="2" spans="1:48" ht="13" thickBot="1">
      <c r="B2" s="37" t="s">
        <v>202</v>
      </c>
      <c r="C2" s="10">
        <v>1</v>
      </c>
      <c r="D2" s="108">
        <v>490</v>
      </c>
      <c r="N2" s="113">
        <v>100</v>
      </c>
      <c r="O2" s="16">
        <v>2</v>
      </c>
      <c r="P2" s="40"/>
      <c r="U2" s="113"/>
      <c r="V2" s="16"/>
      <c r="W2" s="10" t="e">
        <v>#N/A</v>
      </c>
      <c r="X2" s="10"/>
      <c r="Z2" s="10">
        <f>AVERAGE(X:X)</f>
        <v>40.306068599303913</v>
      </c>
      <c r="AD2" s="108">
        <v>490</v>
      </c>
      <c r="AE2" s="110">
        <v>310</v>
      </c>
      <c r="AU2" s="113"/>
      <c r="AV2" s="16"/>
    </row>
    <row r="3" spans="1:48" ht="13">
      <c r="A3" s="63"/>
      <c r="B3" s="37" t="s">
        <v>203</v>
      </c>
      <c r="C3" s="10">
        <v>2</v>
      </c>
      <c r="D3" s="108">
        <v>550</v>
      </c>
      <c r="N3" s="113">
        <v>150</v>
      </c>
      <c r="O3" s="16">
        <v>4</v>
      </c>
      <c r="P3" s="40"/>
      <c r="U3" s="113"/>
      <c r="V3" s="16"/>
      <c r="W3" s="49">
        <f t="shared" ref="W3:W66" si="0">AVERAGE(D2:D4)</f>
        <v>480</v>
      </c>
      <c r="X3" s="10"/>
      <c r="AD3" s="108">
        <v>550</v>
      </c>
      <c r="AE3" s="110">
        <v>300</v>
      </c>
      <c r="AG3" s="14"/>
      <c r="AH3" s="14" t="s">
        <v>202</v>
      </c>
      <c r="AI3" s="14" t="s">
        <v>203</v>
      </c>
      <c r="AU3" s="113"/>
      <c r="AV3" s="16"/>
    </row>
    <row r="4" spans="1:48">
      <c r="C4" s="10">
        <v>3</v>
      </c>
      <c r="D4" s="108">
        <v>400</v>
      </c>
      <c r="N4" s="113">
        <v>200</v>
      </c>
      <c r="O4" s="16">
        <v>26</v>
      </c>
      <c r="P4" s="40"/>
      <c r="U4" s="113"/>
      <c r="V4" s="16"/>
      <c r="W4" s="49">
        <f t="shared" si="0"/>
        <v>410</v>
      </c>
      <c r="X4" s="10"/>
      <c r="AD4" s="108">
        <v>400</v>
      </c>
      <c r="AE4" s="110">
        <v>310</v>
      </c>
      <c r="AG4" s="16" t="s">
        <v>15</v>
      </c>
      <c r="AH4" s="16">
        <v>341.88183807439827</v>
      </c>
      <c r="AI4" s="16">
        <v>294.62762762762765</v>
      </c>
      <c r="AU4" s="113"/>
      <c r="AV4" s="16"/>
    </row>
    <row r="5" spans="1:48">
      <c r="C5" s="10">
        <v>4</v>
      </c>
      <c r="D5" s="108">
        <v>280</v>
      </c>
      <c r="N5" s="113">
        <v>250</v>
      </c>
      <c r="O5" s="16">
        <v>41</v>
      </c>
      <c r="P5" s="40"/>
      <c r="U5" s="113"/>
      <c r="V5" s="16"/>
      <c r="W5" s="49">
        <f t="shared" si="0"/>
        <v>306.66666666666669</v>
      </c>
      <c r="X5" s="10">
        <f t="shared" ref="X5:X68" si="1">SQRT(SUMXMY2(D4:D6,W3:W5)/3)</f>
        <v>96.167292507110488</v>
      </c>
      <c r="Y5">
        <f>X5-Z2</f>
        <v>55.861223907806576</v>
      </c>
      <c r="AD5" s="108">
        <v>280</v>
      </c>
      <c r="AE5" s="110">
        <v>310</v>
      </c>
      <c r="AG5" s="16" t="s">
        <v>19</v>
      </c>
      <c r="AH5" s="16">
        <v>11033.293024684253</v>
      </c>
      <c r="AI5" s="16">
        <v>2158.9452585115223</v>
      </c>
      <c r="AU5" s="113"/>
      <c r="AV5" s="16"/>
    </row>
    <row r="6" spans="1:48">
      <c r="C6" s="10">
        <v>5</v>
      </c>
      <c r="D6" s="108">
        <v>240</v>
      </c>
      <c r="N6" s="113">
        <v>300</v>
      </c>
      <c r="O6" s="16">
        <v>111</v>
      </c>
      <c r="P6" s="40"/>
      <c r="U6" s="113"/>
      <c r="V6" s="16"/>
      <c r="W6" s="49">
        <f t="shared" si="0"/>
        <v>240</v>
      </c>
      <c r="X6" s="10">
        <f t="shared" si="1"/>
        <v>87.453691449521727</v>
      </c>
      <c r="Y6">
        <f t="shared" ref="Y6:Y69" si="2">Y5+X6-$Z$2</f>
        <v>103.00884675802438</v>
      </c>
      <c r="AD6" s="108">
        <v>240</v>
      </c>
      <c r="AE6" s="110">
        <v>320</v>
      </c>
      <c r="AG6" s="16" t="s">
        <v>22</v>
      </c>
      <c r="AH6" s="16">
        <v>457</v>
      </c>
      <c r="AI6" s="16">
        <v>333</v>
      </c>
      <c r="AU6" s="113"/>
      <c r="AV6" s="16"/>
    </row>
    <row r="7" spans="1:48">
      <c r="C7" s="10">
        <v>6</v>
      </c>
      <c r="D7" s="108">
        <v>200</v>
      </c>
      <c r="N7" s="113">
        <v>350</v>
      </c>
      <c r="O7" s="16">
        <v>103</v>
      </c>
      <c r="P7" s="40"/>
      <c r="S7" s="112"/>
      <c r="U7" s="113"/>
      <c r="V7" s="16"/>
      <c r="W7" s="49">
        <f t="shared" si="0"/>
        <v>233.33333333333334</v>
      </c>
      <c r="X7" s="10">
        <f t="shared" si="1"/>
        <v>47.453681120139166</v>
      </c>
      <c r="Y7">
        <f t="shared" si="2"/>
        <v>110.15645927885963</v>
      </c>
      <c r="AD7" s="108">
        <v>200</v>
      </c>
      <c r="AE7" s="110">
        <v>320</v>
      </c>
      <c r="AG7" s="16" t="s">
        <v>27</v>
      </c>
      <c r="AH7" s="16">
        <v>456</v>
      </c>
      <c r="AI7" s="16">
        <v>332</v>
      </c>
      <c r="AU7" s="113"/>
      <c r="AV7" s="16"/>
    </row>
    <row r="8" spans="1:48">
      <c r="C8" s="10">
        <v>7</v>
      </c>
      <c r="D8" s="108">
        <v>260</v>
      </c>
      <c r="N8" s="113">
        <v>400</v>
      </c>
      <c r="O8" s="16">
        <v>92</v>
      </c>
      <c r="P8" s="40"/>
      <c r="U8" s="113"/>
      <c r="V8" s="16"/>
      <c r="W8" s="49">
        <f t="shared" si="0"/>
        <v>263.33333333333331</v>
      </c>
      <c r="X8" s="10">
        <f t="shared" si="1"/>
        <v>47.453681120139166</v>
      </c>
      <c r="Y8">
        <f t="shared" si="2"/>
        <v>117.30407179969488</v>
      </c>
      <c r="AD8" s="108">
        <v>260</v>
      </c>
      <c r="AE8" s="110">
        <v>320</v>
      </c>
      <c r="AG8" s="16" t="s">
        <v>33</v>
      </c>
      <c r="AH8" s="16">
        <v>5.1105015197518817</v>
      </c>
      <c r="AI8" s="16"/>
      <c r="AU8" s="113"/>
      <c r="AV8" s="16"/>
    </row>
    <row r="9" spans="1:48">
      <c r="C9" s="10">
        <v>8</v>
      </c>
      <c r="D9" s="108">
        <v>330</v>
      </c>
      <c r="N9" s="113">
        <v>450</v>
      </c>
      <c r="O9" s="16">
        <v>34</v>
      </c>
      <c r="P9" s="40"/>
      <c r="U9" s="113"/>
      <c r="V9" s="16"/>
      <c r="W9" s="49">
        <f t="shared" si="0"/>
        <v>326.66666666666669</v>
      </c>
      <c r="X9" s="10">
        <f t="shared" si="1"/>
        <v>55.277079839256658</v>
      </c>
      <c r="Y9">
        <f t="shared" si="2"/>
        <v>132.27508303964765</v>
      </c>
      <c r="AD9" s="108">
        <v>330</v>
      </c>
      <c r="AE9" s="110">
        <v>330</v>
      </c>
      <c r="AG9" s="16" t="s">
        <v>198</v>
      </c>
      <c r="AH9" s="16">
        <v>5.332259067454E-49</v>
      </c>
      <c r="AI9" s="16"/>
      <c r="AU9" s="113"/>
      <c r="AV9" s="16"/>
    </row>
    <row r="10" spans="1:48" ht="13" thickBot="1">
      <c r="C10" s="10">
        <v>9</v>
      </c>
      <c r="D10" s="108">
        <v>390</v>
      </c>
      <c r="N10" s="113">
        <v>500</v>
      </c>
      <c r="O10" s="16">
        <v>14</v>
      </c>
      <c r="P10" s="40"/>
      <c r="U10" s="113"/>
      <c r="V10" s="16"/>
      <c r="W10" s="49">
        <f t="shared" si="0"/>
        <v>363.33333333333331</v>
      </c>
      <c r="X10" s="10">
        <f t="shared" si="1"/>
        <v>53.229064742237711</v>
      </c>
      <c r="Y10">
        <f t="shared" si="2"/>
        <v>145.19807918258147</v>
      </c>
      <c r="AD10" s="108">
        <v>390</v>
      </c>
      <c r="AE10" s="110">
        <v>320</v>
      </c>
      <c r="AG10" s="19" t="s">
        <v>199</v>
      </c>
      <c r="AH10" s="19">
        <v>1.1845032009878094</v>
      </c>
      <c r="AI10" s="19"/>
      <c r="AU10" s="113"/>
      <c r="AV10" s="16"/>
    </row>
    <row r="11" spans="1:48">
      <c r="C11" s="10">
        <v>10</v>
      </c>
      <c r="D11" s="108">
        <v>370</v>
      </c>
      <c r="N11" s="113">
        <v>550</v>
      </c>
      <c r="O11" s="16">
        <v>14</v>
      </c>
      <c r="P11" s="40"/>
      <c r="U11" s="113"/>
      <c r="V11" s="16"/>
      <c r="W11" s="49">
        <f t="shared" si="0"/>
        <v>383.33333333333331</v>
      </c>
      <c r="X11" s="10">
        <f t="shared" si="1"/>
        <v>36.968455021364719</v>
      </c>
      <c r="Y11">
        <f t="shared" si="2"/>
        <v>141.86046560464229</v>
      </c>
      <c r="AD11" s="108">
        <v>370</v>
      </c>
      <c r="AE11" s="110">
        <v>310</v>
      </c>
      <c r="AU11" s="113"/>
      <c r="AV11" s="16"/>
    </row>
    <row r="12" spans="1:48">
      <c r="C12" s="10">
        <v>11</v>
      </c>
      <c r="D12" s="108">
        <v>390</v>
      </c>
      <c r="N12" s="113">
        <v>600</v>
      </c>
      <c r="O12" s="16">
        <v>4</v>
      </c>
      <c r="P12" s="40"/>
      <c r="U12" s="113"/>
      <c r="V12" s="16"/>
      <c r="W12" s="49">
        <f t="shared" si="0"/>
        <v>390</v>
      </c>
      <c r="X12" s="10">
        <f t="shared" si="1"/>
        <v>12.765694770084515</v>
      </c>
      <c r="Y12">
        <f t="shared" si="2"/>
        <v>114.32009177542288</v>
      </c>
      <c r="AD12" s="108">
        <v>390</v>
      </c>
      <c r="AE12" s="110">
        <v>300</v>
      </c>
      <c r="AG12" s="6"/>
      <c r="AH12" s="6"/>
      <c r="AI12" s="6"/>
      <c r="AU12" s="113"/>
      <c r="AV12" s="16"/>
    </row>
    <row r="13" spans="1:48">
      <c r="C13" s="10">
        <v>12</v>
      </c>
      <c r="D13" s="108">
        <v>410</v>
      </c>
      <c r="N13" s="113">
        <v>650</v>
      </c>
      <c r="O13" s="16">
        <v>2</v>
      </c>
      <c r="P13" s="40"/>
      <c r="U13" s="113"/>
      <c r="V13" s="16"/>
      <c r="W13" s="49">
        <f t="shared" si="0"/>
        <v>450</v>
      </c>
      <c r="X13" s="10">
        <f t="shared" si="1"/>
        <v>59.004080210452244</v>
      </c>
      <c r="Y13">
        <f t="shared" si="2"/>
        <v>133.01810338657123</v>
      </c>
      <c r="AD13" s="108">
        <v>410</v>
      </c>
      <c r="AE13" s="110">
        <v>350</v>
      </c>
      <c r="AG13" s="6"/>
      <c r="AH13" s="6"/>
      <c r="AI13" s="6"/>
      <c r="AU13" s="113"/>
      <c r="AV13" s="16"/>
    </row>
    <row r="14" spans="1:48" ht="13">
      <c r="C14" s="10">
        <v>13</v>
      </c>
      <c r="D14" s="108">
        <v>550</v>
      </c>
      <c r="N14" s="113" t="s">
        <v>200</v>
      </c>
      <c r="O14" s="16">
        <v>10</v>
      </c>
      <c r="P14" s="40"/>
      <c r="U14" s="113"/>
      <c r="V14" s="16"/>
      <c r="W14" s="49">
        <f t="shared" si="0"/>
        <v>490</v>
      </c>
      <c r="X14" s="10">
        <f t="shared" si="1"/>
        <v>60</v>
      </c>
      <c r="Y14">
        <f t="shared" si="2"/>
        <v>152.71203478726733</v>
      </c>
      <c r="AD14" s="108">
        <v>550</v>
      </c>
      <c r="AE14" s="110">
        <v>300</v>
      </c>
      <c r="AG14" s="17"/>
      <c r="AH14" s="17"/>
      <c r="AI14" s="17"/>
      <c r="AT14" s="45"/>
      <c r="AU14" s="113"/>
      <c r="AV14" s="16"/>
    </row>
    <row r="15" spans="1:48" ht="13" thickBot="1">
      <c r="C15" s="10">
        <v>14</v>
      </c>
      <c r="D15" s="108">
        <v>510</v>
      </c>
      <c r="N15" s="108"/>
      <c r="P15" s="40"/>
      <c r="U15" s="113"/>
      <c r="V15" s="16"/>
      <c r="W15" s="49">
        <f t="shared" si="0"/>
        <v>520</v>
      </c>
      <c r="X15" s="10">
        <f t="shared" si="1"/>
        <v>60</v>
      </c>
      <c r="Y15">
        <f t="shared" si="2"/>
        <v>172.40596618796343</v>
      </c>
      <c r="AD15" s="108">
        <v>510</v>
      </c>
      <c r="AE15" s="110">
        <v>300</v>
      </c>
      <c r="AG15" s="16"/>
      <c r="AH15" s="16"/>
      <c r="AI15" s="16"/>
      <c r="AT15" s="45"/>
      <c r="AU15" s="113"/>
      <c r="AV15" s="16"/>
    </row>
    <row r="16" spans="1:48" ht="13">
      <c r="C16" s="10">
        <v>15</v>
      </c>
      <c r="D16" s="108">
        <v>500</v>
      </c>
      <c r="N16" s="14" t="s">
        <v>201</v>
      </c>
      <c r="O16" s="84" t="s">
        <v>203</v>
      </c>
      <c r="P16" s="40"/>
      <c r="U16" s="16"/>
      <c r="V16" s="16"/>
      <c r="W16" s="49">
        <f t="shared" si="0"/>
        <v>513.33333333333337</v>
      </c>
      <c r="X16" s="10">
        <f t="shared" si="1"/>
        <v>18.954135676924412</v>
      </c>
      <c r="Y16">
        <f t="shared" si="2"/>
        <v>151.05403326558394</v>
      </c>
      <c r="AD16" s="108">
        <v>500</v>
      </c>
      <c r="AE16" s="110">
        <v>300</v>
      </c>
      <c r="AG16" s="16"/>
      <c r="AH16" s="16"/>
      <c r="AI16" s="16"/>
      <c r="AT16" s="45"/>
      <c r="AU16" s="16"/>
      <c r="AV16" s="16"/>
    </row>
    <row r="17" spans="3:35">
      <c r="C17" s="10">
        <v>16</v>
      </c>
      <c r="D17" s="108">
        <v>530</v>
      </c>
      <c r="N17" s="113">
        <v>100</v>
      </c>
      <c r="O17" s="16">
        <v>1</v>
      </c>
      <c r="P17" s="40"/>
      <c r="W17" s="49">
        <f t="shared" si="0"/>
        <v>506.66666666666669</v>
      </c>
      <c r="X17" s="10">
        <f t="shared" si="1"/>
        <v>17.847087115787783</v>
      </c>
      <c r="Y17">
        <f t="shared" si="2"/>
        <v>128.5950517820678</v>
      </c>
      <c r="AD17" s="108">
        <v>530</v>
      </c>
      <c r="AE17" s="110">
        <v>320</v>
      </c>
      <c r="AG17" s="16"/>
      <c r="AH17" s="16"/>
      <c r="AI17" s="16"/>
    </row>
    <row r="18" spans="3:35">
      <c r="C18" s="10">
        <v>17</v>
      </c>
      <c r="D18" s="108">
        <v>490</v>
      </c>
      <c r="N18" s="113">
        <v>150</v>
      </c>
      <c r="O18" s="16">
        <v>1</v>
      </c>
      <c r="P18" s="40"/>
      <c r="W18" s="49">
        <f t="shared" si="0"/>
        <v>490</v>
      </c>
      <c r="X18" s="10">
        <f t="shared" si="1"/>
        <v>26.805195737366258</v>
      </c>
      <c r="Y18">
        <f t="shared" si="2"/>
        <v>115.09417892013015</v>
      </c>
      <c r="AD18" s="108">
        <v>490</v>
      </c>
      <c r="AE18" s="110">
        <v>360</v>
      </c>
      <c r="AG18" s="16"/>
      <c r="AH18" s="16"/>
      <c r="AI18" s="16"/>
    </row>
    <row r="19" spans="3:35">
      <c r="C19" s="10">
        <v>18</v>
      </c>
      <c r="D19" s="108">
        <v>450</v>
      </c>
      <c r="N19" s="113">
        <v>200</v>
      </c>
      <c r="O19" s="16">
        <v>4</v>
      </c>
      <c r="P19" s="40"/>
      <c r="W19" s="49">
        <f t="shared" si="0"/>
        <v>410</v>
      </c>
      <c r="X19" s="10">
        <f t="shared" si="1"/>
        <v>73.660884639854316</v>
      </c>
      <c r="Y19">
        <f t="shared" si="2"/>
        <v>148.44899496068058</v>
      </c>
      <c r="AD19" s="108">
        <v>450</v>
      </c>
      <c r="AE19" s="110">
        <v>300</v>
      </c>
      <c r="AG19" s="16"/>
      <c r="AH19" s="16"/>
      <c r="AI19" s="16"/>
    </row>
    <row r="20" spans="3:35">
      <c r="C20" s="10">
        <v>19</v>
      </c>
      <c r="D20" s="108">
        <v>290</v>
      </c>
      <c r="N20" s="113">
        <v>250</v>
      </c>
      <c r="O20" s="16">
        <v>49</v>
      </c>
      <c r="P20" s="40"/>
      <c r="W20" s="49">
        <f t="shared" si="0"/>
        <v>326.66666666666669</v>
      </c>
      <c r="X20" s="10">
        <f t="shared" si="1"/>
        <v>88.527041275742619</v>
      </c>
      <c r="Y20">
        <f t="shared" si="2"/>
        <v>196.66996763711927</v>
      </c>
      <c r="AD20" s="108">
        <v>290</v>
      </c>
      <c r="AE20" s="110">
        <v>310</v>
      </c>
      <c r="AG20" s="16"/>
      <c r="AH20" s="16"/>
      <c r="AI20" s="16"/>
    </row>
    <row r="21" spans="3:35">
      <c r="C21" s="10">
        <v>20</v>
      </c>
      <c r="D21" s="108">
        <v>240</v>
      </c>
      <c r="N21" s="113">
        <v>300</v>
      </c>
      <c r="O21" s="16">
        <v>175</v>
      </c>
      <c r="P21" s="40"/>
      <c r="W21" s="49">
        <f t="shared" si="0"/>
        <v>260</v>
      </c>
      <c r="X21" s="10">
        <f t="shared" si="1"/>
        <v>85.65650609870238</v>
      </c>
      <c r="Y21">
        <f t="shared" si="2"/>
        <v>242.02040513651775</v>
      </c>
      <c r="AD21" s="108">
        <v>240</v>
      </c>
      <c r="AE21" s="110">
        <v>320</v>
      </c>
      <c r="AG21" s="16"/>
      <c r="AH21" s="16"/>
      <c r="AI21" s="16"/>
    </row>
    <row r="22" spans="3:35">
      <c r="C22" s="10">
        <v>21</v>
      </c>
      <c r="D22" s="108">
        <v>250</v>
      </c>
      <c r="N22" s="113">
        <v>350</v>
      </c>
      <c r="O22" s="16">
        <v>82</v>
      </c>
      <c r="P22" s="40"/>
      <c r="W22" s="49">
        <f t="shared" si="0"/>
        <v>250</v>
      </c>
      <c r="X22" s="10">
        <f t="shared" si="1"/>
        <v>50.698820206888165</v>
      </c>
      <c r="Y22">
        <f t="shared" si="2"/>
        <v>252.41315674410203</v>
      </c>
      <c r="AD22" s="108">
        <v>250</v>
      </c>
      <c r="AE22" s="110">
        <v>320</v>
      </c>
      <c r="AG22" s="16"/>
      <c r="AH22" s="16"/>
      <c r="AI22" s="16"/>
    </row>
    <row r="23" spans="3:35">
      <c r="C23" s="10">
        <v>22</v>
      </c>
      <c r="D23" s="108">
        <v>260</v>
      </c>
      <c r="N23" s="113">
        <v>400</v>
      </c>
      <c r="O23" s="16">
        <v>13</v>
      </c>
      <c r="P23" s="40"/>
      <c r="W23" s="49">
        <f t="shared" si="0"/>
        <v>270</v>
      </c>
      <c r="X23" s="10">
        <f t="shared" si="1"/>
        <v>19.148542155126762</v>
      </c>
      <c r="Y23">
        <f t="shared" si="2"/>
        <v>231.25563029992486</v>
      </c>
      <c r="AD23" s="108">
        <v>260</v>
      </c>
      <c r="AE23" s="110">
        <v>320</v>
      </c>
      <c r="AG23" s="16"/>
      <c r="AH23" s="16"/>
      <c r="AI23" s="16"/>
    </row>
    <row r="24" spans="3:35">
      <c r="C24" s="10">
        <v>23</v>
      </c>
      <c r="D24" s="108">
        <v>300</v>
      </c>
      <c r="N24" s="113">
        <v>450</v>
      </c>
      <c r="O24" s="16">
        <v>6</v>
      </c>
      <c r="P24" s="40"/>
      <c r="W24" s="49">
        <f t="shared" si="0"/>
        <v>310</v>
      </c>
      <c r="X24" s="10">
        <f t="shared" si="1"/>
        <v>39.157800414902432</v>
      </c>
      <c r="Y24">
        <f t="shared" si="2"/>
        <v>230.10736211552342</v>
      </c>
      <c r="AD24" s="108">
        <v>300</v>
      </c>
      <c r="AE24" s="110">
        <v>320</v>
      </c>
      <c r="AG24" s="16"/>
      <c r="AH24" s="16"/>
      <c r="AI24" s="16"/>
    </row>
    <row r="25" spans="3:35">
      <c r="C25" s="10">
        <v>24</v>
      </c>
      <c r="D25" s="108">
        <v>370</v>
      </c>
      <c r="N25" s="113">
        <v>500</v>
      </c>
      <c r="O25" s="16">
        <v>1</v>
      </c>
      <c r="P25" s="40"/>
      <c r="W25" s="49">
        <f t="shared" si="0"/>
        <v>316.66666666666669</v>
      </c>
      <c r="X25" s="10">
        <f t="shared" si="1"/>
        <v>44.137831257869351</v>
      </c>
      <c r="Y25">
        <f t="shared" si="2"/>
        <v>233.9391247740889</v>
      </c>
      <c r="AD25" s="108">
        <v>370</v>
      </c>
      <c r="AE25" s="110">
        <v>350</v>
      </c>
      <c r="AG25" s="6"/>
      <c r="AH25" s="6"/>
      <c r="AI25" s="6"/>
    </row>
    <row r="26" spans="3:35" ht="13">
      <c r="C26" s="10">
        <v>25</v>
      </c>
      <c r="D26" s="108">
        <v>280</v>
      </c>
      <c r="N26" s="113">
        <v>550</v>
      </c>
      <c r="O26" s="16">
        <v>0</v>
      </c>
      <c r="P26" s="40"/>
      <c r="W26" s="49">
        <f t="shared" si="0"/>
        <v>303.33333333333331</v>
      </c>
      <c r="X26" s="10">
        <f t="shared" si="1"/>
        <v>47.687252741944299</v>
      </c>
      <c r="Y26">
        <f t="shared" si="2"/>
        <v>241.32030891672929</v>
      </c>
      <c r="AD26" s="108">
        <v>280</v>
      </c>
      <c r="AE26" s="110">
        <v>310</v>
      </c>
      <c r="AG26" s="116"/>
      <c r="AH26" s="116"/>
      <c r="AI26" s="6"/>
    </row>
    <row r="27" spans="3:35">
      <c r="C27" s="10">
        <v>26</v>
      </c>
      <c r="D27" s="108">
        <v>260</v>
      </c>
      <c r="N27" s="113">
        <v>600</v>
      </c>
      <c r="O27" s="16">
        <v>1</v>
      </c>
      <c r="P27" s="40"/>
      <c r="W27" s="49">
        <f t="shared" si="0"/>
        <v>303.33333333333331</v>
      </c>
      <c r="X27" s="10">
        <f t="shared" si="1"/>
        <v>50.552502960343681</v>
      </c>
      <c r="Y27">
        <f t="shared" si="2"/>
        <v>251.56674327776909</v>
      </c>
      <c r="AD27" s="108">
        <v>260</v>
      </c>
      <c r="AE27" s="110">
        <v>300</v>
      </c>
      <c r="AG27" s="16"/>
      <c r="AH27" s="16"/>
      <c r="AI27" s="6"/>
    </row>
    <row r="28" spans="3:35">
      <c r="C28" s="10">
        <v>27</v>
      </c>
      <c r="D28" s="108">
        <v>370</v>
      </c>
      <c r="N28" s="113">
        <v>650</v>
      </c>
      <c r="O28" s="16">
        <v>0</v>
      </c>
      <c r="P28" s="40"/>
      <c r="W28" s="49">
        <f t="shared" si="0"/>
        <v>316.66666666666669</v>
      </c>
      <c r="X28" s="10">
        <f t="shared" si="1"/>
        <v>45.946829173634079</v>
      </c>
      <c r="Y28">
        <f t="shared" si="2"/>
        <v>257.20750385209925</v>
      </c>
      <c r="AD28" s="108">
        <v>370</v>
      </c>
      <c r="AE28" s="110">
        <v>300</v>
      </c>
      <c r="AG28" s="16"/>
      <c r="AH28" s="16"/>
      <c r="AI28" s="6"/>
    </row>
    <row r="29" spans="3:35">
      <c r="C29" s="10">
        <v>28</v>
      </c>
      <c r="D29" s="108">
        <v>320</v>
      </c>
      <c r="N29" s="16" t="s">
        <v>200</v>
      </c>
      <c r="O29" s="16">
        <v>0</v>
      </c>
      <c r="P29" s="40"/>
      <c r="W29" s="49">
        <f t="shared" si="0"/>
        <v>310</v>
      </c>
      <c r="X29" s="10">
        <f t="shared" si="1"/>
        <v>55.843697213906957</v>
      </c>
      <c r="Y29">
        <f t="shared" si="2"/>
        <v>272.74513246670233</v>
      </c>
      <c r="AD29" s="108">
        <v>320</v>
      </c>
      <c r="AE29" s="110">
        <v>300</v>
      </c>
      <c r="AG29" s="16"/>
      <c r="AH29" s="16"/>
      <c r="AI29" s="6"/>
    </row>
    <row r="30" spans="3:35">
      <c r="C30" s="10">
        <v>29</v>
      </c>
      <c r="D30" s="108">
        <v>240</v>
      </c>
      <c r="N30" s="113"/>
      <c r="O30" s="16"/>
      <c r="P30" s="40"/>
      <c r="W30" s="49">
        <f t="shared" si="0"/>
        <v>273.33333333333331</v>
      </c>
      <c r="X30" s="10">
        <f t="shared" si="1"/>
        <v>41.186117761890308</v>
      </c>
      <c r="Y30">
        <f t="shared" si="2"/>
        <v>273.62518162928876</v>
      </c>
      <c r="AD30" s="108">
        <v>240</v>
      </c>
      <c r="AE30" s="110">
        <v>290</v>
      </c>
      <c r="AG30" s="16"/>
      <c r="AH30" s="16"/>
      <c r="AI30" s="6"/>
    </row>
    <row r="31" spans="3:35">
      <c r="C31" s="10">
        <v>30</v>
      </c>
      <c r="D31" s="108">
        <v>260</v>
      </c>
      <c r="N31" s="16"/>
      <c r="O31" s="16"/>
      <c r="P31" s="40"/>
      <c r="W31" s="49">
        <f t="shared" si="0"/>
        <v>256.66666666666669</v>
      </c>
      <c r="X31" s="10">
        <f t="shared" si="1"/>
        <v>41.855129337416358</v>
      </c>
      <c r="Y31">
        <f t="shared" si="2"/>
        <v>275.17424236740123</v>
      </c>
      <c r="AD31" s="108">
        <v>260</v>
      </c>
      <c r="AE31" s="110">
        <v>280</v>
      </c>
      <c r="AG31" s="16"/>
      <c r="AH31" s="16"/>
      <c r="AI31" s="6"/>
    </row>
    <row r="32" spans="3:35">
      <c r="C32" s="10">
        <v>31</v>
      </c>
      <c r="D32" s="108">
        <v>270</v>
      </c>
      <c r="O32" s="38"/>
      <c r="P32" s="40"/>
      <c r="W32" s="49">
        <f t="shared" si="0"/>
        <v>280</v>
      </c>
      <c r="X32" s="10">
        <f t="shared" si="1"/>
        <v>20.457725155024402</v>
      </c>
      <c r="Y32">
        <f t="shared" si="2"/>
        <v>255.32589892312171</v>
      </c>
      <c r="AD32" s="108">
        <v>270</v>
      </c>
      <c r="AE32" s="110">
        <v>320</v>
      </c>
      <c r="AG32" s="16"/>
      <c r="AH32" s="16"/>
      <c r="AI32" s="6"/>
    </row>
    <row r="33" spans="3:35">
      <c r="C33" s="10">
        <v>32</v>
      </c>
      <c r="D33" s="108">
        <v>310</v>
      </c>
      <c r="P33" s="40"/>
      <c r="W33" s="49">
        <f t="shared" si="0"/>
        <v>300</v>
      </c>
      <c r="X33" s="10">
        <f t="shared" si="1"/>
        <v>22.194427061597974</v>
      </c>
      <c r="Y33">
        <f t="shared" si="2"/>
        <v>237.21425738541581</v>
      </c>
      <c r="AD33" s="108">
        <v>310</v>
      </c>
      <c r="AE33" s="110">
        <v>300</v>
      </c>
      <c r="AG33" s="16"/>
      <c r="AH33" s="16"/>
      <c r="AI33" s="6"/>
    </row>
    <row r="34" spans="3:35">
      <c r="C34" s="10">
        <v>33</v>
      </c>
      <c r="D34" s="108">
        <v>320</v>
      </c>
      <c r="P34" s="40"/>
      <c r="W34" s="49">
        <f t="shared" si="0"/>
        <v>326.66666666666669</v>
      </c>
      <c r="X34" s="10">
        <f t="shared" si="1"/>
        <v>24.795459560468213</v>
      </c>
      <c r="Y34">
        <f t="shared" si="2"/>
        <v>221.70364834658011</v>
      </c>
      <c r="AD34" s="108">
        <v>320</v>
      </c>
      <c r="AE34" s="110">
        <v>270</v>
      </c>
      <c r="AG34" s="16"/>
      <c r="AH34" s="16"/>
      <c r="AI34" s="6"/>
    </row>
    <row r="35" spans="3:35">
      <c r="C35" s="10">
        <v>34</v>
      </c>
      <c r="D35" s="108">
        <v>350</v>
      </c>
      <c r="P35" s="40"/>
      <c r="W35" s="49">
        <f t="shared" si="0"/>
        <v>343.33333333333331</v>
      </c>
      <c r="X35" s="10">
        <f t="shared" si="1"/>
        <v>20.184335693983275</v>
      </c>
      <c r="Y35">
        <f t="shared" si="2"/>
        <v>201.58191544125947</v>
      </c>
      <c r="AD35" s="108">
        <v>350</v>
      </c>
      <c r="AE35" s="110">
        <v>350</v>
      </c>
      <c r="AG35" s="16"/>
      <c r="AH35" s="16"/>
      <c r="AI35" s="6"/>
    </row>
    <row r="36" spans="3:35">
      <c r="C36" s="10">
        <v>35</v>
      </c>
      <c r="D36" s="108">
        <v>360</v>
      </c>
      <c r="P36" s="40"/>
      <c r="W36" s="49">
        <f t="shared" si="0"/>
        <v>363.33333333333331</v>
      </c>
      <c r="X36" s="10">
        <f t="shared" si="1"/>
        <v>19.148542155126766</v>
      </c>
      <c r="Y36">
        <f t="shared" si="2"/>
        <v>180.4243889970823</v>
      </c>
      <c r="AD36" s="108">
        <v>360</v>
      </c>
      <c r="AE36" s="110">
        <v>300</v>
      </c>
      <c r="AG36" s="16"/>
      <c r="AH36" s="16"/>
      <c r="AI36" s="6"/>
    </row>
    <row r="37" spans="3:35">
      <c r="C37" s="10">
        <v>36</v>
      </c>
      <c r="D37" s="108">
        <v>380</v>
      </c>
      <c r="P37" s="40"/>
      <c r="W37" s="49">
        <f t="shared" si="0"/>
        <v>360</v>
      </c>
      <c r="X37" s="10">
        <f t="shared" si="1"/>
        <v>17.847087115787801</v>
      </c>
      <c r="Y37">
        <f t="shared" si="2"/>
        <v>157.96540751356622</v>
      </c>
      <c r="AD37" s="108">
        <v>380</v>
      </c>
      <c r="AE37" s="110">
        <v>250</v>
      </c>
      <c r="AG37" s="16"/>
      <c r="AH37" s="16"/>
      <c r="AI37" s="6"/>
    </row>
    <row r="38" spans="3:35">
      <c r="C38" s="10">
        <v>37</v>
      </c>
      <c r="D38" s="108">
        <v>340</v>
      </c>
      <c r="P38" s="40"/>
      <c r="W38" s="49">
        <f t="shared" si="0"/>
        <v>336.66666666666669</v>
      </c>
      <c r="X38" s="10">
        <f t="shared" si="1"/>
        <v>30.852096393144059</v>
      </c>
      <c r="Y38">
        <f t="shared" si="2"/>
        <v>148.51143530740637</v>
      </c>
      <c r="AD38" s="108">
        <v>340</v>
      </c>
      <c r="AE38" s="110">
        <v>250</v>
      </c>
      <c r="AG38" s="16"/>
      <c r="AH38" s="16"/>
      <c r="AI38" s="6"/>
    </row>
    <row r="39" spans="3:35">
      <c r="C39" s="10">
        <v>38</v>
      </c>
      <c r="D39" s="108">
        <v>290</v>
      </c>
      <c r="P39" s="40"/>
      <c r="W39" s="49">
        <f t="shared" si="0"/>
        <v>276.66666666666669</v>
      </c>
      <c r="X39" s="10">
        <f t="shared" si="1"/>
        <v>53.08972140177908</v>
      </c>
      <c r="Y39">
        <f t="shared" si="2"/>
        <v>161.29508810988153</v>
      </c>
      <c r="AD39" s="108">
        <v>290</v>
      </c>
      <c r="AE39" s="110">
        <v>300</v>
      </c>
      <c r="AG39" s="16"/>
      <c r="AH39" s="16"/>
      <c r="AI39" s="6"/>
    </row>
    <row r="40" spans="3:35">
      <c r="C40" s="10">
        <v>39</v>
      </c>
      <c r="D40" s="108">
        <v>200</v>
      </c>
      <c r="N40" s="108"/>
      <c r="P40" s="40"/>
      <c r="W40" s="49">
        <f t="shared" si="0"/>
        <v>246.66666666666666</v>
      </c>
      <c r="X40" s="10">
        <f t="shared" si="1"/>
        <v>51.854497287013501</v>
      </c>
      <c r="Y40">
        <f t="shared" si="2"/>
        <v>172.84351679759112</v>
      </c>
      <c r="AD40" s="108">
        <v>200</v>
      </c>
      <c r="AE40" s="110">
        <v>300</v>
      </c>
      <c r="AG40" s="16"/>
      <c r="AH40" s="16"/>
      <c r="AI40" s="6"/>
    </row>
    <row r="41" spans="3:35">
      <c r="C41" s="10">
        <v>40</v>
      </c>
      <c r="D41" s="108">
        <v>250</v>
      </c>
      <c r="N41" s="108"/>
      <c r="P41" s="40"/>
      <c r="W41" s="49">
        <f t="shared" si="0"/>
        <v>236.66666666666666</v>
      </c>
      <c r="X41" s="10">
        <f t="shared" si="1"/>
        <v>46.308146631499362</v>
      </c>
      <c r="Y41">
        <f t="shared" si="2"/>
        <v>178.84559482978659</v>
      </c>
      <c r="AD41" s="108">
        <v>250</v>
      </c>
      <c r="AE41" s="110">
        <v>250</v>
      </c>
      <c r="AG41" s="6"/>
      <c r="AH41" s="6"/>
      <c r="AI41" s="6"/>
    </row>
    <row r="42" spans="3:35">
      <c r="C42" s="10">
        <v>41</v>
      </c>
      <c r="D42" s="108">
        <v>260</v>
      </c>
      <c r="N42" s="108"/>
      <c r="P42" s="40"/>
      <c r="W42" s="49">
        <f t="shared" si="0"/>
        <v>256.66666666666669</v>
      </c>
      <c r="X42" s="10">
        <f t="shared" si="1"/>
        <v>13.743685418725541</v>
      </c>
      <c r="Y42">
        <f t="shared" si="2"/>
        <v>152.28321164920823</v>
      </c>
      <c r="AD42" s="108">
        <v>260</v>
      </c>
      <c r="AE42" s="110">
        <v>270</v>
      </c>
      <c r="AG42" s="6"/>
      <c r="AH42" s="6"/>
      <c r="AI42" s="6"/>
    </row>
    <row r="43" spans="3:35">
      <c r="C43" s="10">
        <v>42</v>
      </c>
      <c r="D43" s="108">
        <v>260</v>
      </c>
      <c r="N43" s="108"/>
      <c r="P43" s="40"/>
      <c r="W43" s="49">
        <f t="shared" si="0"/>
        <v>256.66666666666669</v>
      </c>
      <c r="X43" s="10">
        <f t="shared" si="1"/>
        <v>14.142135623730958</v>
      </c>
      <c r="Y43">
        <f t="shared" si="2"/>
        <v>126.11927867363526</v>
      </c>
      <c r="AD43" s="108">
        <v>260</v>
      </c>
      <c r="AE43" s="110">
        <v>320</v>
      </c>
      <c r="AG43" s="6"/>
      <c r="AH43" s="6"/>
      <c r="AI43" s="6"/>
    </row>
    <row r="44" spans="3:35">
      <c r="C44" s="10">
        <v>43</v>
      </c>
      <c r="D44" s="108">
        <v>250</v>
      </c>
      <c r="N44" s="108"/>
      <c r="P44" s="40"/>
      <c r="W44" s="49">
        <f t="shared" si="0"/>
        <v>276.66666666666669</v>
      </c>
      <c r="X44" s="10">
        <f t="shared" si="1"/>
        <v>25.385910352879687</v>
      </c>
      <c r="Y44">
        <f t="shared" si="2"/>
        <v>111.19912042721104</v>
      </c>
      <c r="AD44" s="108">
        <v>250</v>
      </c>
      <c r="AE44" s="110">
        <v>350</v>
      </c>
      <c r="AG44" s="6"/>
      <c r="AH44" s="6"/>
      <c r="AI44" s="6"/>
    </row>
    <row r="45" spans="3:35">
      <c r="C45" s="10">
        <v>44</v>
      </c>
      <c r="D45" s="108">
        <v>320</v>
      </c>
      <c r="N45" s="108"/>
      <c r="P45" s="40"/>
      <c r="W45" s="49">
        <f t="shared" si="0"/>
        <v>346.66666666666669</v>
      </c>
      <c r="X45" s="10">
        <f t="shared" si="1"/>
        <v>75.571893658364218</v>
      </c>
      <c r="Y45">
        <f t="shared" si="2"/>
        <v>146.46494548627135</v>
      </c>
      <c r="AD45" s="108">
        <v>320</v>
      </c>
      <c r="AE45" s="110">
        <v>330</v>
      </c>
      <c r="AG45" s="6"/>
      <c r="AH45" s="6"/>
      <c r="AI45" s="6"/>
    </row>
    <row r="46" spans="3:35">
      <c r="C46" s="10">
        <v>45</v>
      </c>
      <c r="D46" s="108">
        <v>470</v>
      </c>
      <c r="N46" s="108"/>
      <c r="P46" s="40"/>
      <c r="W46" s="49">
        <f t="shared" si="0"/>
        <v>426.66666666666669</v>
      </c>
      <c r="X46" s="10">
        <f t="shared" si="1"/>
        <v>83.86497083606082</v>
      </c>
      <c r="Y46">
        <f t="shared" si="2"/>
        <v>190.02384772302827</v>
      </c>
      <c r="AD46" s="108">
        <v>470</v>
      </c>
      <c r="AE46" s="110">
        <v>280</v>
      </c>
      <c r="AG46" s="6"/>
      <c r="AH46" s="6"/>
      <c r="AI46" s="6"/>
    </row>
    <row r="47" spans="3:35">
      <c r="C47" s="10">
        <v>46</v>
      </c>
      <c r="D47" s="108">
        <v>490</v>
      </c>
      <c r="N47" s="108"/>
      <c r="P47" s="40"/>
      <c r="W47" s="49">
        <f t="shared" si="0"/>
        <v>453.33333333333331</v>
      </c>
      <c r="X47" s="10">
        <f t="shared" si="1"/>
        <v>85.764535535124026</v>
      </c>
      <c r="Y47">
        <f t="shared" si="2"/>
        <v>235.4823146588484</v>
      </c>
      <c r="AD47" s="108">
        <v>490</v>
      </c>
      <c r="AE47" s="110">
        <v>290</v>
      </c>
      <c r="AG47" s="6"/>
      <c r="AH47" s="6"/>
      <c r="AI47" s="6"/>
    </row>
    <row r="48" spans="3:35">
      <c r="C48" s="10">
        <v>47</v>
      </c>
      <c r="D48" s="108">
        <v>400</v>
      </c>
      <c r="N48" s="108"/>
      <c r="P48" s="40"/>
      <c r="W48" s="49">
        <f t="shared" si="0"/>
        <v>386.66666666666669</v>
      </c>
      <c r="X48" s="10">
        <f t="shared" si="1"/>
        <v>82.596744622425774</v>
      </c>
      <c r="Y48">
        <f t="shared" si="2"/>
        <v>277.77299068197027</v>
      </c>
      <c r="AD48" s="108">
        <v>400</v>
      </c>
      <c r="AE48" s="110">
        <v>241</v>
      </c>
    </row>
    <row r="49" spans="3:31">
      <c r="C49" s="10">
        <v>48</v>
      </c>
      <c r="D49" s="108">
        <v>270</v>
      </c>
      <c r="N49" s="38"/>
      <c r="P49" s="40"/>
      <c r="W49" s="49">
        <f t="shared" si="0"/>
        <v>320</v>
      </c>
      <c r="X49" s="10">
        <f t="shared" si="1"/>
        <v>76.060404844999255</v>
      </c>
      <c r="Y49">
        <f t="shared" si="2"/>
        <v>313.52732692766563</v>
      </c>
      <c r="AD49" s="108">
        <v>270</v>
      </c>
      <c r="AE49" s="110">
        <v>250</v>
      </c>
    </row>
    <row r="50" spans="3:31">
      <c r="C50" s="10">
        <v>49</v>
      </c>
      <c r="D50" s="108">
        <v>290</v>
      </c>
      <c r="N50" s="108"/>
      <c r="P50" s="40"/>
      <c r="W50" s="49">
        <f t="shared" si="0"/>
        <v>286.66666666666669</v>
      </c>
      <c r="X50" s="10">
        <f t="shared" si="1"/>
        <v>69.973539972594622</v>
      </c>
      <c r="Y50">
        <f t="shared" si="2"/>
        <v>343.19479830095634</v>
      </c>
      <c r="AD50" s="108">
        <v>290</v>
      </c>
      <c r="AE50" s="110">
        <v>250</v>
      </c>
    </row>
    <row r="51" spans="3:31">
      <c r="C51" s="10">
        <v>50</v>
      </c>
      <c r="D51" s="108">
        <v>300</v>
      </c>
      <c r="N51" s="108"/>
      <c r="P51" s="40"/>
      <c r="W51" s="49">
        <f t="shared" si="0"/>
        <v>296.66666666666669</v>
      </c>
      <c r="X51" s="10">
        <f t="shared" si="1"/>
        <v>19.051586888313604</v>
      </c>
      <c r="Y51">
        <f t="shared" si="2"/>
        <v>321.94031658996602</v>
      </c>
      <c r="AD51" s="108">
        <v>300</v>
      </c>
      <c r="AE51" s="110">
        <v>90</v>
      </c>
    </row>
    <row r="52" spans="3:31">
      <c r="C52" s="10">
        <v>51</v>
      </c>
      <c r="D52" s="108">
        <v>300</v>
      </c>
      <c r="N52" s="108"/>
      <c r="P52" s="40"/>
      <c r="W52" s="49">
        <f t="shared" si="0"/>
        <v>303.33333333333331</v>
      </c>
      <c r="X52" s="10">
        <f t="shared" si="1"/>
        <v>8.8191710368819614</v>
      </c>
      <c r="Y52">
        <f t="shared" si="2"/>
        <v>290.4534190275441</v>
      </c>
      <c r="AD52" s="108">
        <v>300</v>
      </c>
      <c r="AE52" s="110">
        <v>350</v>
      </c>
    </row>
    <row r="53" spans="3:31">
      <c r="C53" s="10">
        <v>52</v>
      </c>
      <c r="D53" s="108">
        <v>310</v>
      </c>
      <c r="N53" s="108"/>
      <c r="P53" s="40"/>
      <c r="W53" s="49">
        <f t="shared" si="0"/>
        <v>306.66666666666669</v>
      </c>
      <c r="X53" s="10">
        <f t="shared" si="1"/>
        <v>4.714045207910317</v>
      </c>
      <c r="Y53">
        <f t="shared" si="2"/>
        <v>254.86139563615052</v>
      </c>
      <c r="AD53" s="108">
        <v>310</v>
      </c>
      <c r="AE53" s="110">
        <v>500</v>
      </c>
    </row>
    <row r="54" spans="3:31">
      <c r="C54" s="10">
        <v>53</v>
      </c>
      <c r="D54" s="108">
        <v>310</v>
      </c>
      <c r="N54" s="108"/>
      <c r="P54" s="40"/>
      <c r="W54" s="49">
        <f t="shared" si="0"/>
        <v>310</v>
      </c>
      <c r="X54" s="10">
        <f t="shared" si="1"/>
        <v>4.3033148291193575</v>
      </c>
      <c r="Y54">
        <f t="shared" si="2"/>
        <v>218.85864186596598</v>
      </c>
      <c r="AD54" s="108">
        <v>310</v>
      </c>
      <c r="AE54" s="110">
        <v>450</v>
      </c>
    </row>
    <row r="55" spans="3:31">
      <c r="C55" s="10">
        <v>54</v>
      </c>
      <c r="D55" s="108">
        <v>310</v>
      </c>
      <c r="N55" s="108"/>
      <c r="P55" s="40"/>
      <c r="W55" s="49">
        <f t="shared" si="0"/>
        <v>313.33333333333331</v>
      </c>
      <c r="X55" s="10">
        <f t="shared" si="1"/>
        <v>4.3033148291193575</v>
      </c>
      <c r="Y55">
        <f t="shared" si="2"/>
        <v>182.85588809578144</v>
      </c>
      <c r="AD55" s="108">
        <v>310</v>
      </c>
      <c r="AE55" s="110">
        <v>390</v>
      </c>
    </row>
    <row r="56" spans="3:31">
      <c r="C56" s="10">
        <v>55</v>
      </c>
      <c r="D56" s="108">
        <v>320</v>
      </c>
      <c r="N56" s="108"/>
      <c r="P56" s="40"/>
      <c r="W56" s="49">
        <f t="shared" si="0"/>
        <v>336.66666666666669</v>
      </c>
      <c r="X56" s="10">
        <f t="shared" si="1"/>
        <v>25.312857221987809</v>
      </c>
      <c r="Y56">
        <f t="shared" si="2"/>
        <v>167.86267671846531</v>
      </c>
      <c r="AD56" s="108">
        <v>320</v>
      </c>
      <c r="AE56" s="110">
        <v>370</v>
      </c>
    </row>
    <row r="57" spans="3:31">
      <c r="C57" s="10">
        <v>56</v>
      </c>
      <c r="D57" s="108">
        <v>380</v>
      </c>
      <c r="N57" s="38"/>
      <c r="P57" s="40"/>
      <c r="W57" s="49">
        <f t="shared" si="0"/>
        <v>350</v>
      </c>
      <c r="X57" s="10">
        <f t="shared" si="1"/>
        <v>25.312857221987809</v>
      </c>
      <c r="Y57">
        <f t="shared" si="2"/>
        <v>152.86946534114918</v>
      </c>
      <c r="AD57" s="108">
        <v>380</v>
      </c>
      <c r="AE57" s="110">
        <v>300</v>
      </c>
    </row>
    <row r="58" spans="3:31">
      <c r="C58" s="10">
        <v>57</v>
      </c>
      <c r="D58" s="108">
        <v>350</v>
      </c>
      <c r="N58" s="38"/>
      <c r="P58" s="40"/>
      <c r="W58" s="49">
        <f t="shared" si="0"/>
        <v>363.33333333333331</v>
      </c>
      <c r="X58" s="10">
        <f t="shared" si="1"/>
        <v>25.092421756969355</v>
      </c>
      <c r="Y58">
        <f t="shared" si="2"/>
        <v>137.6558184988146</v>
      </c>
      <c r="AD58" s="108">
        <v>350</v>
      </c>
      <c r="AE58" s="110">
        <v>200</v>
      </c>
    </row>
    <row r="59" spans="3:31">
      <c r="C59" s="10">
        <v>58</v>
      </c>
      <c r="D59" s="108">
        <v>360</v>
      </c>
      <c r="N59" s="108"/>
      <c r="P59" s="40"/>
      <c r="W59" s="49">
        <f t="shared" si="0"/>
        <v>343.33333333333331</v>
      </c>
      <c r="X59" s="10">
        <f t="shared" si="1"/>
        <v>13.608276348795421</v>
      </c>
      <c r="Y59">
        <f t="shared" si="2"/>
        <v>110.9580262483061</v>
      </c>
      <c r="AD59" s="108">
        <v>360</v>
      </c>
      <c r="AE59" s="110">
        <v>180</v>
      </c>
    </row>
    <row r="60" spans="3:31">
      <c r="C60" s="10">
        <v>59</v>
      </c>
      <c r="D60" s="108">
        <v>320</v>
      </c>
      <c r="N60" s="108"/>
      <c r="P60" s="40"/>
      <c r="W60" s="49">
        <f t="shared" si="0"/>
        <v>343.33333333333331</v>
      </c>
      <c r="X60" s="10">
        <f t="shared" si="1"/>
        <v>14.142135623730942</v>
      </c>
      <c r="Y60">
        <f t="shared" si="2"/>
        <v>84.794093272733122</v>
      </c>
      <c r="AD60" s="108">
        <v>320</v>
      </c>
      <c r="AE60" s="110">
        <v>180</v>
      </c>
    </row>
    <row r="61" spans="3:31">
      <c r="C61" s="10">
        <v>60</v>
      </c>
      <c r="D61" s="108">
        <v>350</v>
      </c>
      <c r="N61" s="108"/>
      <c r="P61" s="40"/>
      <c r="W61" s="49">
        <f t="shared" si="0"/>
        <v>343.33333333333331</v>
      </c>
      <c r="X61" s="10">
        <f t="shared" si="1"/>
        <v>16.996731711975947</v>
      </c>
      <c r="Y61">
        <f t="shared" si="2"/>
        <v>61.484756385405163</v>
      </c>
      <c r="AD61" s="108">
        <v>350</v>
      </c>
      <c r="AE61" s="110">
        <v>130</v>
      </c>
    </row>
    <row r="62" spans="3:31">
      <c r="C62" s="10">
        <v>61</v>
      </c>
      <c r="D62" s="108">
        <v>360</v>
      </c>
      <c r="N62" s="108"/>
      <c r="P62" s="40"/>
      <c r="W62" s="49">
        <f t="shared" si="0"/>
        <v>360</v>
      </c>
      <c r="X62" s="10">
        <f t="shared" si="1"/>
        <v>11.863420280034802</v>
      </c>
      <c r="Y62">
        <f t="shared" si="2"/>
        <v>33.042108066136052</v>
      </c>
      <c r="AD62" s="108">
        <v>360</v>
      </c>
      <c r="AE62" s="110">
        <v>300</v>
      </c>
    </row>
    <row r="63" spans="3:31">
      <c r="C63" s="10">
        <v>62</v>
      </c>
      <c r="D63" s="108">
        <v>370</v>
      </c>
      <c r="N63" s="108"/>
      <c r="P63" s="40"/>
      <c r="W63" s="49">
        <f t="shared" si="0"/>
        <v>343.33333333333331</v>
      </c>
      <c r="X63" s="10">
        <f t="shared" si="1"/>
        <v>27.41991706500681</v>
      </c>
      <c r="Y63">
        <f t="shared" si="2"/>
        <v>20.155956531838953</v>
      </c>
      <c r="AD63" s="108">
        <v>370</v>
      </c>
      <c r="AE63" s="110">
        <v>330</v>
      </c>
    </row>
    <row r="64" spans="3:31">
      <c r="C64" s="10">
        <v>63</v>
      </c>
      <c r="D64" s="108">
        <v>300</v>
      </c>
      <c r="N64" s="108"/>
      <c r="P64" s="40"/>
      <c r="W64" s="49">
        <f t="shared" si="0"/>
        <v>330</v>
      </c>
      <c r="X64" s="10">
        <f t="shared" si="1"/>
        <v>26.317153960726682</v>
      </c>
      <c r="Y64">
        <f t="shared" si="2"/>
        <v>6.1670418932617252</v>
      </c>
      <c r="AD64" s="108">
        <v>300</v>
      </c>
      <c r="AE64" s="110">
        <v>320</v>
      </c>
    </row>
    <row r="65" spans="3:31">
      <c r="C65" s="10">
        <v>64</v>
      </c>
      <c r="D65" s="108">
        <v>320</v>
      </c>
      <c r="N65" s="108"/>
      <c r="P65" s="40"/>
      <c r="W65" s="49">
        <f t="shared" si="0"/>
        <v>323.33333333333331</v>
      </c>
      <c r="X65" s="10">
        <f t="shared" si="1"/>
        <v>29.93820796734995</v>
      </c>
      <c r="Y65">
        <f t="shared" si="2"/>
        <v>-4.2008187386922344</v>
      </c>
      <c r="AD65" s="108">
        <v>320</v>
      </c>
      <c r="AE65" s="110">
        <v>280</v>
      </c>
    </row>
    <row r="66" spans="3:31">
      <c r="C66" s="10">
        <v>65</v>
      </c>
      <c r="D66" s="108">
        <v>350</v>
      </c>
      <c r="N66" s="108"/>
      <c r="P66" s="40"/>
      <c r="W66" s="49">
        <f t="shared" si="0"/>
        <v>333.33333333333331</v>
      </c>
      <c r="X66" s="10">
        <f t="shared" si="1"/>
        <v>16.555182695279274</v>
      </c>
      <c r="Y66">
        <f t="shared" si="2"/>
        <v>-27.951704642716873</v>
      </c>
      <c r="AD66" s="108">
        <v>350</v>
      </c>
      <c r="AE66" s="110">
        <v>300</v>
      </c>
    </row>
    <row r="67" spans="3:31">
      <c r="C67" s="10">
        <v>66</v>
      </c>
      <c r="D67" s="108">
        <v>330</v>
      </c>
      <c r="N67" s="108"/>
      <c r="P67" s="40"/>
      <c r="W67" s="49">
        <f t="shared" ref="W67:W130" si="3">AVERAGE(D66:D68)</f>
        <v>330</v>
      </c>
      <c r="X67" s="10">
        <f t="shared" si="1"/>
        <v>19.340994650588019</v>
      </c>
      <c r="Y67">
        <f t="shared" si="2"/>
        <v>-48.916778591432767</v>
      </c>
      <c r="AD67" s="108">
        <v>330</v>
      </c>
      <c r="AE67" s="110">
        <v>310</v>
      </c>
    </row>
    <row r="68" spans="3:31">
      <c r="C68" s="10">
        <v>67</v>
      </c>
      <c r="D68" s="108">
        <v>310</v>
      </c>
      <c r="N68" s="108"/>
      <c r="P68" s="40"/>
      <c r="W68" s="49">
        <f t="shared" si="3"/>
        <v>333.33333333333331</v>
      </c>
      <c r="X68" s="10">
        <f t="shared" si="1"/>
        <v>19.340994650588019</v>
      </c>
      <c r="Y68">
        <f t="shared" si="2"/>
        <v>-69.881852540148657</v>
      </c>
      <c r="AD68" s="108">
        <v>310</v>
      </c>
      <c r="AE68" s="110">
        <v>400</v>
      </c>
    </row>
    <row r="69" spans="3:31">
      <c r="C69" s="10">
        <v>68</v>
      </c>
      <c r="D69" s="108">
        <v>360</v>
      </c>
      <c r="N69" s="38"/>
      <c r="P69" s="40"/>
      <c r="W69" s="49">
        <f t="shared" si="3"/>
        <v>340</v>
      </c>
      <c r="X69" s="10">
        <f t="shared" ref="X69:X132" si="4">SQRT(SUMXMY2(D68:D70,W67:W69)/3)</f>
        <v>20.092379244472369</v>
      </c>
      <c r="Y69">
        <f t="shared" si="2"/>
        <v>-90.095541894980201</v>
      </c>
      <c r="AD69" s="108">
        <v>360</v>
      </c>
      <c r="AE69" s="110">
        <v>400</v>
      </c>
    </row>
    <row r="70" spans="3:31">
      <c r="C70" s="10">
        <v>69</v>
      </c>
      <c r="D70" s="108">
        <v>350</v>
      </c>
      <c r="N70" s="108"/>
      <c r="P70" s="40"/>
      <c r="W70" s="49">
        <f t="shared" si="3"/>
        <v>350</v>
      </c>
      <c r="X70" s="10">
        <f t="shared" si="4"/>
        <v>17.427096823731254</v>
      </c>
      <c r="Y70">
        <f t="shared" ref="Y70:Y133" si="5">Y69+X70-$Z$2</f>
        <v>-112.97451367055287</v>
      </c>
      <c r="AD70" s="108">
        <v>350</v>
      </c>
      <c r="AE70" s="110">
        <v>390</v>
      </c>
    </row>
    <row r="71" spans="3:31">
      <c r="C71" s="10">
        <v>70</v>
      </c>
      <c r="D71" s="108">
        <v>340</v>
      </c>
      <c r="N71" s="108"/>
      <c r="P71" s="40"/>
      <c r="W71" s="49">
        <f t="shared" si="3"/>
        <v>340</v>
      </c>
      <c r="X71" s="10">
        <f t="shared" si="4"/>
        <v>10</v>
      </c>
      <c r="Y71">
        <f t="shared" si="5"/>
        <v>-143.28058226985678</v>
      </c>
      <c r="AD71" s="108">
        <v>340</v>
      </c>
      <c r="AE71" s="110">
        <v>340</v>
      </c>
    </row>
    <row r="72" spans="3:31">
      <c r="C72" s="10">
        <v>71</v>
      </c>
      <c r="D72" s="108">
        <v>330</v>
      </c>
      <c r="N72" s="108"/>
      <c r="P72" s="40"/>
      <c r="W72" s="49">
        <f t="shared" si="3"/>
        <v>336.66666666666669</v>
      </c>
      <c r="X72" s="10">
        <f t="shared" si="4"/>
        <v>8.3887049280786083</v>
      </c>
      <c r="Y72">
        <f t="shared" si="5"/>
        <v>-175.19794594108208</v>
      </c>
      <c r="AD72" s="108">
        <v>330</v>
      </c>
      <c r="AE72" s="110">
        <v>300</v>
      </c>
    </row>
    <row r="73" spans="3:31">
      <c r="C73" s="10">
        <v>72</v>
      </c>
      <c r="D73" s="108">
        <v>340</v>
      </c>
      <c r="N73" s="108"/>
      <c r="P73" s="40"/>
      <c r="W73" s="49">
        <f t="shared" si="3"/>
        <v>333.33333333333331</v>
      </c>
      <c r="X73" s="10">
        <f t="shared" si="4"/>
        <v>6.3828473850422478</v>
      </c>
      <c r="Y73">
        <f t="shared" si="5"/>
        <v>-209.12116715534376</v>
      </c>
      <c r="AD73" s="108">
        <v>340</v>
      </c>
      <c r="AE73" s="110">
        <v>350</v>
      </c>
    </row>
    <row r="74" spans="3:31">
      <c r="C74" s="10">
        <v>73</v>
      </c>
      <c r="D74" s="108">
        <v>330</v>
      </c>
      <c r="N74" s="108"/>
      <c r="P74" s="40"/>
      <c r="W74" s="49">
        <f t="shared" si="3"/>
        <v>313.33333333333331</v>
      </c>
      <c r="X74" s="10">
        <f t="shared" si="4"/>
        <v>25.16611478423582</v>
      </c>
      <c r="Y74">
        <f t="shared" si="5"/>
        <v>-224.26112097041187</v>
      </c>
      <c r="AD74" s="108">
        <v>330</v>
      </c>
      <c r="AE74" s="110">
        <v>300</v>
      </c>
    </row>
    <row r="75" spans="3:31">
      <c r="C75" s="10">
        <v>74</v>
      </c>
      <c r="D75" s="108">
        <v>270</v>
      </c>
      <c r="N75" s="108"/>
      <c r="P75" s="40"/>
      <c r="W75" s="49">
        <f t="shared" si="3"/>
        <v>296.66666666666669</v>
      </c>
      <c r="X75" s="10">
        <f t="shared" si="4"/>
        <v>25.385910352879687</v>
      </c>
      <c r="Y75">
        <f t="shared" si="5"/>
        <v>-239.18127921683612</v>
      </c>
      <c r="AD75" s="108">
        <v>270</v>
      </c>
      <c r="AE75" s="110">
        <v>300</v>
      </c>
    </row>
    <row r="76" spans="3:31">
      <c r="C76" s="10">
        <v>75</v>
      </c>
      <c r="D76" s="108">
        <v>290</v>
      </c>
      <c r="N76" s="108"/>
      <c r="P76" s="40"/>
      <c r="W76" s="49">
        <f t="shared" si="3"/>
        <v>280</v>
      </c>
      <c r="X76" s="10">
        <f t="shared" si="4"/>
        <v>25.312857221987809</v>
      </c>
      <c r="Y76">
        <f t="shared" si="5"/>
        <v>-254.17449059415225</v>
      </c>
      <c r="AD76" s="108">
        <v>290</v>
      </c>
      <c r="AE76" s="110">
        <v>310</v>
      </c>
    </row>
    <row r="77" spans="3:31">
      <c r="C77" s="10">
        <v>76</v>
      </c>
      <c r="D77" s="108">
        <v>280</v>
      </c>
      <c r="N77" s="108"/>
      <c r="P77" s="40"/>
      <c r="W77" s="49">
        <f t="shared" si="3"/>
        <v>286.66666666666669</v>
      </c>
      <c r="X77" s="10">
        <f t="shared" si="4"/>
        <v>4.3033148291193575</v>
      </c>
      <c r="Y77">
        <f t="shared" si="5"/>
        <v>-290.17724436433679</v>
      </c>
      <c r="AD77" s="108">
        <v>280</v>
      </c>
      <c r="AE77" s="110">
        <v>380</v>
      </c>
    </row>
    <row r="78" spans="3:31">
      <c r="C78" s="10">
        <v>77</v>
      </c>
      <c r="D78" s="108">
        <v>290</v>
      </c>
      <c r="N78" s="108"/>
      <c r="P78" s="40"/>
      <c r="W78" s="49">
        <f t="shared" si="3"/>
        <v>290</v>
      </c>
      <c r="X78" s="10">
        <f t="shared" si="4"/>
        <v>6.085806194501842</v>
      </c>
      <c r="Y78">
        <f t="shared" si="5"/>
        <v>-324.39750676913883</v>
      </c>
      <c r="AD78" s="108">
        <v>290</v>
      </c>
      <c r="AE78" s="110">
        <v>340</v>
      </c>
    </row>
    <row r="79" spans="3:31">
      <c r="C79" s="10">
        <v>78</v>
      </c>
      <c r="D79" s="108">
        <v>300</v>
      </c>
      <c r="N79" s="108"/>
      <c r="P79" s="40"/>
      <c r="W79" s="49">
        <f t="shared" si="3"/>
        <v>300</v>
      </c>
      <c r="X79" s="10">
        <f t="shared" si="4"/>
        <v>8.3887049280786083</v>
      </c>
      <c r="Y79">
        <f t="shared" si="5"/>
        <v>-356.31487044036413</v>
      </c>
      <c r="AD79" s="108">
        <v>300</v>
      </c>
      <c r="AE79" s="110">
        <v>330</v>
      </c>
    </row>
    <row r="80" spans="3:31">
      <c r="C80" s="10">
        <v>79</v>
      </c>
      <c r="D80" s="108">
        <v>310</v>
      </c>
      <c r="N80" s="108"/>
      <c r="P80" s="40"/>
      <c r="W80" s="49">
        <f t="shared" si="3"/>
        <v>306.66666666666669</v>
      </c>
      <c r="X80" s="10">
        <f t="shared" si="4"/>
        <v>8.3887049280786083</v>
      </c>
      <c r="Y80">
        <f t="shared" si="5"/>
        <v>-388.23223411158943</v>
      </c>
      <c r="AD80" s="108">
        <v>310</v>
      </c>
      <c r="AE80" s="110">
        <v>400</v>
      </c>
    </row>
    <row r="81" spans="3:31">
      <c r="C81" s="10">
        <v>80</v>
      </c>
      <c r="D81" s="108">
        <v>310</v>
      </c>
      <c r="N81" s="108"/>
      <c r="P81" s="40"/>
      <c r="W81" s="49">
        <f t="shared" si="3"/>
        <v>326.66666666666669</v>
      </c>
      <c r="X81" s="10">
        <f t="shared" si="4"/>
        <v>20.184335693983268</v>
      </c>
      <c r="Y81">
        <f t="shared" si="5"/>
        <v>-408.35396701691008</v>
      </c>
      <c r="AD81" s="108">
        <v>310</v>
      </c>
      <c r="AE81" s="110">
        <v>450</v>
      </c>
    </row>
    <row r="82" spans="3:31">
      <c r="C82" s="10">
        <v>81</v>
      </c>
      <c r="D82" s="108">
        <v>360</v>
      </c>
      <c r="N82" s="108"/>
      <c r="P82" s="40"/>
      <c r="W82" s="49">
        <f t="shared" si="3"/>
        <v>336.66666666666669</v>
      </c>
      <c r="X82" s="10">
        <f t="shared" si="4"/>
        <v>19.436506316150989</v>
      </c>
      <c r="Y82">
        <f t="shared" si="5"/>
        <v>-429.22352930006298</v>
      </c>
      <c r="AD82" s="108">
        <v>360</v>
      </c>
      <c r="AE82" s="110">
        <v>450</v>
      </c>
    </row>
    <row r="83" spans="3:31">
      <c r="C83" s="10">
        <v>82</v>
      </c>
      <c r="D83" s="108">
        <v>340</v>
      </c>
      <c r="N83" s="108"/>
      <c r="P83" s="40"/>
      <c r="W83" s="49">
        <f t="shared" si="3"/>
        <v>353.33333333333331</v>
      </c>
      <c r="X83" s="10">
        <f t="shared" si="4"/>
        <v>19.720265943665382</v>
      </c>
      <c r="Y83">
        <f t="shared" si="5"/>
        <v>-449.80933195570151</v>
      </c>
      <c r="AD83" s="108">
        <v>340</v>
      </c>
      <c r="AE83" s="110">
        <v>400</v>
      </c>
    </row>
    <row r="84" spans="3:31">
      <c r="C84" s="10">
        <v>83</v>
      </c>
      <c r="D84" s="108">
        <v>360</v>
      </c>
      <c r="N84" s="108"/>
      <c r="P84" s="40"/>
      <c r="W84" s="49">
        <f t="shared" si="3"/>
        <v>356.66666666666669</v>
      </c>
      <c r="X84" s="10">
        <f t="shared" si="4"/>
        <v>8.8191710368819614</v>
      </c>
      <c r="Y84">
        <f t="shared" si="5"/>
        <v>-481.29622951812343</v>
      </c>
      <c r="AD84" s="108">
        <v>360</v>
      </c>
      <c r="AE84" s="110">
        <v>420</v>
      </c>
    </row>
    <row r="85" spans="3:31">
      <c r="C85" s="10">
        <v>84</v>
      </c>
      <c r="D85" s="108">
        <v>370</v>
      </c>
      <c r="N85" s="108"/>
      <c r="P85" s="40"/>
      <c r="W85" s="49">
        <f t="shared" si="3"/>
        <v>343.33333333333331</v>
      </c>
      <c r="X85" s="10">
        <f t="shared" si="4"/>
        <v>26.457513110645895</v>
      </c>
      <c r="Y85">
        <f t="shared" si="5"/>
        <v>-495.14478500678143</v>
      </c>
      <c r="AD85" s="108">
        <v>370</v>
      </c>
      <c r="AE85" s="110">
        <v>400</v>
      </c>
    </row>
    <row r="86" spans="3:31">
      <c r="C86" s="10">
        <v>85</v>
      </c>
      <c r="D86" s="108">
        <v>300</v>
      </c>
      <c r="N86" s="108"/>
      <c r="P86" s="40"/>
      <c r="W86" s="49">
        <f t="shared" si="3"/>
        <v>316.66666666666669</v>
      </c>
      <c r="X86" s="10">
        <f t="shared" si="4"/>
        <v>33.665016461206925</v>
      </c>
      <c r="Y86">
        <f t="shared" si="5"/>
        <v>-501.78583714487843</v>
      </c>
      <c r="AD86" s="108">
        <v>300</v>
      </c>
      <c r="AE86" s="110">
        <v>370</v>
      </c>
    </row>
    <row r="87" spans="3:31">
      <c r="C87" s="10">
        <v>86</v>
      </c>
      <c r="D87" s="108">
        <v>280</v>
      </c>
      <c r="N87" s="108"/>
      <c r="P87" s="40"/>
      <c r="W87" s="49">
        <f t="shared" si="3"/>
        <v>260</v>
      </c>
      <c r="X87" s="10">
        <f t="shared" si="4"/>
        <v>47.687252741944299</v>
      </c>
      <c r="Y87">
        <f t="shared" si="5"/>
        <v>-494.40465300223804</v>
      </c>
      <c r="AD87" s="108">
        <v>280</v>
      </c>
      <c r="AE87" s="110">
        <v>560</v>
      </c>
    </row>
    <row r="88" spans="3:31">
      <c r="C88" s="10">
        <v>87</v>
      </c>
      <c r="D88" s="108">
        <v>200</v>
      </c>
      <c r="N88" s="108"/>
      <c r="P88" s="40"/>
      <c r="W88" s="49">
        <f t="shared" si="3"/>
        <v>273.33333333333331</v>
      </c>
      <c r="X88" s="10">
        <f t="shared" si="4"/>
        <v>55.943092778551595</v>
      </c>
      <c r="Y88">
        <f t="shared" si="5"/>
        <v>-478.76762882299033</v>
      </c>
      <c r="AD88" s="108">
        <v>200</v>
      </c>
      <c r="AE88" s="110">
        <v>330</v>
      </c>
    </row>
    <row r="89" spans="3:31">
      <c r="C89" s="10">
        <v>88</v>
      </c>
      <c r="D89" s="108">
        <v>340</v>
      </c>
      <c r="N89" s="108"/>
      <c r="P89" s="40"/>
      <c r="W89" s="49">
        <f t="shared" si="3"/>
        <v>296.66666666666669</v>
      </c>
      <c r="X89" s="10">
        <f t="shared" si="4"/>
        <v>60.246407607670932</v>
      </c>
      <c r="Y89">
        <f t="shared" si="5"/>
        <v>-458.82728981462333</v>
      </c>
      <c r="AD89" s="108">
        <v>340</v>
      </c>
      <c r="AE89" s="110">
        <v>290</v>
      </c>
    </row>
    <row r="90" spans="3:31">
      <c r="C90" s="10">
        <v>89</v>
      </c>
      <c r="D90" s="108">
        <v>350</v>
      </c>
      <c r="N90" s="108"/>
      <c r="P90" s="40"/>
      <c r="W90" s="49">
        <f t="shared" si="3"/>
        <v>336.66666666666669</v>
      </c>
      <c r="X90" s="10">
        <f t="shared" si="4"/>
        <v>50.221730577731215</v>
      </c>
      <c r="Y90">
        <f t="shared" si="5"/>
        <v>-448.91162783619603</v>
      </c>
      <c r="AD90" s="108">
        <v>350</v>
      </c>
      <c r="AE90" s="110">
        <v>310</v>
      </c>
    </row>
    <row r="91" spans="3:31">
      <c r="C91" s="10">
        <v>90</v>
      </c>
      <c r="D91" s="108">
        <v>320</v>
      </c>
      <c r="N91" s="108"/>
      <c r="P91" s="40"/>
      <c r="W91" s="49">
        <f t="shared" si="3"/>
        <v>326.66666666666669</v>
      </c>
      <c r="X91" s="10">
        <f t="shared" si="4"/>
        <v>33.665016461206925</v>
      </c>
      <c r="Y91">
        <f t="shared" si="5"/>
        <v>-455.55267997429303</v>
      </c>
      <c r="AD91" s="108">
        <v>320</v>
      </c>
      <c r="AE91" s="110">
        <v>300</v>
      </c>
    </row>
    <row r="92" spans="3:31">
      <c r="C92" s="10">
        <v>91</v>
      </c>
      <c r="D92" s="108">
        <v>310</v>
      </c>
      <c r="N92" s="108"/>
      <c r="P92" s="40"/>
      <c r="W92" s="49">
        <f t="shared" si="3"/>
        <v>323.33333333333331</v>
      </c>
      <c r="X92" s="10">
        <f t="shared" si="4"/>
        <v>16.666666666666686</v>
      </c>
      <c r="Y92">
        <f t="shared" si="5"/>
        <v>-479.19208190693024</v>
      </c>
      <c r="AD92" s="108">
        <v>310</v>
      </c>
      <c r="AE92" s="110">
        <v>300</v>
      </c>
    </row>
    <row r="93" spans="3:31">
      <c r="C93" s="10">
        <v>92</v>
      </c>
      <c r="D93" s="108">
        <v>340</v>
      </c>
      <c r="N93" s="108"/>
      <c r="P93" s="40"/>
      <c r="W93" s="49">
        <f t="shared" si="3"/>
        <v>316.66666666666669</v>
      </c>
      <c r="X93" s="10">
        <f t="shared" si="4"/>
        <v>16.666666666666686</v>
      </c>
      <c r="Y93">
        <f t="shared" si="5"/>
        <v>-502.83148383956745</v>
      </c>
      <c r="AD93" s="108">
        <v>340</v>
      </c>
      <c r="AE93" s="110">
        <v>300</v>
      </c>
    </row>
    <row r="94" spans="3:31">
      <c r="C94" s="10">
        <v>93</v>
      </c>
      <c r="D94" s="108">
        <v>300</v>
      </c>
      <c r="N94" s="108"/>
      <c r="P94" s="40"/>
      <c r="W94" s="49">
        <f t="shared" si="3"/>
        <v>313.33333333333331</v>
      </c>
      <c r="X94" s="10">
        <f t="shared" si="4"/>
        <v>15.634719199411439</v>
      </c>
      <c r="Y94">
        <f t="shared" si="5"/>
        <v>-527.50283323945996</v>
      </c>
      <c r="AD94" s="108">
        <v>300</v>
      </c>
      <c r="AE94" s="110">
        <v>310</v>
      </c>
    </row>
    <row r="95" spans="3:31">
      <c r="C95" s="10">
        <v>94</v>
      </c>
      <c r="D95" s="108">
        <v>300</v>
      </c>
      <c r="N95" s="108"/>
      <c r="P95" s="40"/>
      <c r="W95" s="49">
        <f t="shared" si="3"/>
        <v>300</v>
      </c>
      <c r="X95" s="10">
        <f t="shared" si="4"/>
        <v>12.322818340454909</v>
      </c>
      <c r="Y95">
        <f t="shared" si="5"/>
        <v>-555.48608349830897</v>
      </c>
      <c r="AD95" s="108">
        <v>300</v>
      </c>
      <c r="AE95" s="110">
        <v>310</v>
      </c>
    </row>
    <row r="96" spans="3:31">
      <c r="C96" s="10">
        <v>95</v>
      </c>
      <c r="D96" s="108">
        <v>300</v>
      </c>
      <c r="N96" s="108"/>
      <c r="P96" s="40"/>
      <c r="W96" s="49">
        <f t="shared" si="3"/>
        <v>293.33333333333331</v>
      </c>
      <c r="X96" s="10">
        <f t="shared" si="4"/>
        <v>10.886621079036331</v>
      </c>
      <c r="Y96">
        <f t="shared" si="5"/>
        <v>-584.90553101857654</v>
      </c>
      <c r="AD96" s="108">
        <v>300</v>
      </c>
      <c r="AE96" s="110">
        <v>330</v>
      </c>
    </row>
    <row r="97" spans="3:31">
      <c r="C97" s="10">
        <v>96</v>
      </c>
      <c r="D97" s="108">
        <v>280</v>
      </c>
      <c r="N97" s="108"/>
      <c r="P97" s="40"/>
      <c r="W97" s="49">
        <f t="shared" si="3"/>
        <v>276.66666666666669</v>
      </c>
      <c r="X97" s="10">
        <f t="shared" si="4"/>
        <v>17.213259316477412</v>
      </c>
      <c r="Y97">
        <f t="shared" si="5"/>
        <v>-607.998340301403</v>
      </c>
      <c r="AD97" s="108">
        <v>280</v>
      </c>
      <c r="AE97" s="110">
        <v>260</v>
      </c>
    </row>
    <row r="98" spans="3:31">
      <c r="C98" s="10">
        <v>97</v>
      </c>
      <c r="D98" s="108">
        <v>250</v>
      </c>
      <c r="N98" s="108"/>
      <c r="P98" s="40"/>
      <c r="W98" s="49">
        <f t="shared" si="3"/>
        <v>310</v>
      </c>
      <c r="X98" s="10">
        <f t="shared" si="4"/>
        <v>54.73843527446045</v>
      </c>
      <c r="Y98">
        <f t="shared" si="5"/>
        <v>-593.56597362624643</v>
      </c>
      <c r="AD98" s="108">
        <v>250</v>
      </c>
      <c r="AE98" s="110">
        <v>310</v>
      </c>
    </row>
    <row r="99" spans="3:31">
      <c r="C99" s="10">
        <v>98</v>
      </c>
      <c r="D99" s="108">
        <v>400</v>
      </c>
      <c r="N99" s="108"/>
      <c r="P99" s="40"/>
      <c r="W99" s="49">
        <f t="shared" si="3"/>
        <v>400</v>
      </c>
      <c r="X99" s="10">
        <f t="shared" si="4"/>
        <v>102.16181790197861</v>
      </c>
      <c r="Y99">
        <f t="shared" si="5"/>
        <v>-531.71022432357177</v>
      </c>
      <c r="AD99" s="108">
        <v>400</v>
      </c>
      <c r="AE99" s="110">
        <v>290</v>
      </c>
    </row>
    <row r="100" spans="3:31">
      <c r="C100" s="10">
        <v>99</v>
      </c>
      <c r="D100" s="108">
        <v>550</v>
      </c>
      <c r="N100" s="108"/>
      <c r="P100" s="40"/>
      <c r="W100" s="49">
        <f t="shared" si="3"/>
        <v>516.66666666666663</v>
      </c>
      <c r="X100" s="10">
        <f t="shared" si="4"/>
        <v>111.86963312183882</v>
      </c>
      <c r="Y100">
        <f t="shared" si="5"/>
        <v>-460.14665980103683</v>
      </c>
      <c r="AD100" s="108">
        <v>550</v>
      </c>
      <c r="AE100" s="110">
        <v>260</v>
      </c>
    </row>
    <row r="101" spans="3:31">
      <c r="C101" s="10">
        <v>100</v>
      </c>
      <c r="D101" s="108">
        <v>600</v>
      </c>
      <c r="N101" s="108"/>
      <c r="P101" s="40"/>
      <c r="W101" s="49">
        <f t="shared" si="3"/>
        <v>510</v>
      </c>
      <c r="X101" s="10">
        <f t="shared" si="4"/>
        <v>124.29057948271121</v>
      </c>
      <c r="Y101">
        <f t="shared" si="5"/>
        <v>-376.16214891762951</v>
      </c>
      <c r="AD101" s="108">
        <v>600</v>
      </c>
      <c r="AE101" s="110">
        <v>300</v>
      </c>
    </row>
    <row r="102" spans="3:31">
      <c r="C102" s="10">
        <v>101</v>
      </c>
      <c r="D102" s="108">
        <v>380</v>
      </c>
      <c r="N102" s="108"/>
      <c r="P102" s="40"/>
      <c r="W102" s="49">
        <f t="shared" si="3"/>
        <v>416.66666666666669</v>
      </c>
      <c r="X102" s="10">
        <f t="shared" si="4"/>
        <v>122.95738496942151</v>
      </c>
      <c r="Y102">
        <f t="shared" si="5"/>
        <v>-293.51083254751188</v>
      </c>
      <c r="AD102" s="108">
        <v>380</v>
      </c>
      <c r="AE102" s="110">
        <v>290</v>
      </c>
    </row>
    <row r="103" spans="3:31">
      <c r="C103" s="10">
        <v>102</v>
      </c>
      <c r="D103" s="108">
        <v>270</v>
      </c>
      <c r="N103" s="108"/>
      <c r="P103" s="40"/>
      <c r="W103" s="49">
        <f t="shared" si="3"/>
        <v>296.66666666666669</v>
      </c>
      <c r="X103" s="10">
        <f t="shared" si="4"/>
        <v>117.78825949165766</v>
      </c>
      <c r="Y103">
        <f t="shared" si="5"/>
        <v>-216.02864165515814</v>
      </c>
      <c r="AD103" s="108">
        <v>270</v>
      </c>
      <c r="AE103" s="110">
        <v>260</v>
      </c>
    </row>
    <row r="104" spans="3:31">
      <c r="C104" s="10">
        <v>103</v>
      </c>
      <c r="D104" s="108">
        <v>240</v>
      </c>
      <c r="N104" s="108"/>
      <c r="P104" s="40"/>
      <c r="W104" s="49">
        <f t="shared" si="3"/>
        <v>226.66666666666666</v>
      </c>
      <c r="X104" s="10">
        <f t="shared" si="4"/>
        <v>96.494098840867537</v>
      </c>
      <c r="Y104">
        <f t="shared" si="5"/>
        <v>-159.8406114135945</v>
      </c>
      <c r="AD104" s="108">
        <v>240</v>
      </c>
      <c r="AE104" s="110">
        <v>310</v>
      </c>
    </row>
    <row r="105" spans="3:31">
      <c r="C105" s="10">
        <v>104</v>
      </c>
      <c r="D105" s="108">
        <v>170</v>
      </c>
      <c r="N105" s="108"/>
      <c r="P105" s="40"/>
      <c r="W105" s="49">
        <f t="shared" si="3"/>
        <v>203.33333333333334</v>
      </c>
      <c r="X105" s="10">
        <f t="shared" si="4"/>
        <v>46.308146631499355</v>
      </c>
      <c r="Y105">
        <f t="shared" si="5"/>
        <v>-153.83853338139906</v>
      </c>
      <c r="AD105" s="108">
        <v>170</v>
      </c>
      <c r="AE105" s="110">
        <v>250</v>
      </c>
    </row>
    <row r="106" spans="3:31">
      <c r="C106" s="10">
        <v>105</v>
      </c>
      <c r="D106" s="108">
        <v>200</v>
      </c>
      <c r="N106" s="108"/>
      <c r="P106" s="40"/>
      <c r="W106" s="49">
        <f t="shared" si="3"/>
        <v>240</v>
      </c>
      <c r="X106" s="10">
        <f t="shared" si="4"/>
        <v>71.466127692826674</v>
      </c>
      <c r="Y106">
        <f t="shared" si="5"/>
        <v>-122.6784742878763</v>
      </c>
      <c r="AD106" s="108">
        <v>200</v>
      </c>
      <c r="AE106" s="110">
        <v>240</v>
      </c>
    </row>
    <row r="107" spans="3:31">
      <c r="C107" s="10">
        <v>106</v>
      </c>
      <c r="D107" s="108">
        <v>350</v>
      </c>
      <c r="N107" s="108"/>
      <c r="P107" s="40"/>
      <c r="W107" s="49">
        <f t="shared" si="3"/>
        <v>273.33333333333331</v>
      </c>
      <c r="X107" s="10">
        <f t="shared" si="4"/>
        <v>63.56682106839024</v>
      </c>
      <c r="Y107">
        <f t="shared" si="5"/>
        <v>-99.417721818789971</v>
      </c>
      <c r="AD107" s="108">
        <v>350</v>
      </c>
      <c r="AE107" s="110">
        <v>310</v>
      </c>
    </row>
    <row r="108" spans="3:31">
      <c r="C108" s="10">
        <v>107</v>
      </c>
      <c r="D108" s="108">
        <v>270</v>
      </c>
      <c r="N108" s="108"/>
      <c r="P108" s="40"/>
      <c r="W108" s="49">
        <f t="shared" si="3"/>
        <v>273.33333333333331</v>
      </c>
      <c r="X108" s="10">
        <f t="shared" si="4"/>
        <v>76.352011300486566</v>
      </c>
      <c r="Y108">
        <f t="shared" si="5"/>
        <v>-63.371779117607318</v>
      </c>
      <c r="AD108" s="108">
        <v>270</v>
      </c>
      <c r="AE108" s="110">
        <v>350</v>
      </c>
    </row>
    <row r="109" spans="3:31">
      <c r="C109" s="10">
        <v>108</v>
      </c>
      <c r="D109" s="108">
        <v>200</v>
      </c>
      <c r="N109" s="108"/>
      <c r="P109" s="40"/>
      <c r="W109" s="49">
        <f t="shared" si="3"/>
        <v>223.33333333333334</v>
      </c>
      <c r="X109" s="10">
        <f t="shared" si="4"/>
        <v>44.472213547087769</v>
      </c>
      <c r="Y109">
        <f t="shared" si="5"/>
        <v>-59.205634169823462</v>
      </c>
      <c r="AD109" s="108">
        <v>200</v>
      </c>
      <c r="AE109" s="110">
        <v>300</v>
      </c>
    </row>
    <row r="110" spans="3:31">
      <c r="C110" s="10">
        <v>109</v>
      </c>
      <c r="D110" s="108">
        <v>200</v>
      </c>
      <c r="N110" s="108"/>
      <c r="P110" s="40"/>
      <c r="W110" s="49">
        <f t="shared" si="3"/>
        <v>200</v>
      </c>
      <c r="X110" s="10">
        <f t="shared" si="4"/>
        <v>44.430553384738225</v>
      </c>
      <c r="Y110">
        <f t="shared" si="5"/>
        <v>-55.08114938438915</v>
      </c>
      <c r="AD110" s="108">
        <v>200</v>
      </c>
      <c r="AE110" s="110">
        <v>300</v>
      </c>
    </row>
    <row r="111" spans="3:31">
      <c r="C111" s="10">
        <v>110</v>
      </c>
      <c r="D111" s="108">
        <v>200</v>
      </c>
      <c r="N111" s="108"/>
      <c r="P111" s="40"/>
      <c r="W111" s="49">
        <f t="shared" si="3"/>
        <v>200</v>
      </c>
      <c r="X111" s="10">
        <f t="shared" si="4"/>
        <v>13.471506281091274</v>
      </c>
      <c r="Y111">
        <f t="shared" si="5"/>
        <v>-81.915711702601783</v>
      </c>
      <c r="AD111" s="108">
        <v>200</v>
      </c>
      <c r="AE111" s="110">
        <v>310</v>
      </c>
    </row>
    <row r="112" spans="3:31">
      <c r="C112" s="10">
        <v>111</v>
      </c>
      <c r="D112" s="108">
        <v>200</v>
      </c>
      <c r="N112" s="108"/>
      <c r="P112" s="40"/>
      <c r="W112" s="49">
        <f t="shared" si="3"/>
        <v>216.66666666666666</v>
      </c>
      <c r="X112" s="10">
        <f t="shared" si="4"/>
        <v>19.245008972987531</v>
      </c>
      <c r="Y112">
        <f t="shared" si="5"/>
        <v>-102.97677132891816</v>
      </c>
      <c r="AD112" s="108">
        <v>200</v>
      </c>
      <c r="AE112" s="110">
        <v>300</v>
      </c>
    </row>
    <row r="113" spans="3:31">
      <c r="C113" s="10">
        <v>112</v>
      </c>
      <c r="D113" s="108">
        <v>250</v>
      </c>
      <c r="N113" s="108"/>
      <c r="P113" s="40"/>
      <c r="W113" s="49">
        <f t="shared" si="3"/>
        <v>266.66666666666669</v>
      </c>
      <c r="X113" s="10">
        <f t="shared" si="4"/>
        <v>51.818772517160077</v>
      </c>
      <c r="Y113">
        <f t="shared" si="5"/>
        <v>-91.46406741106199</v>
      </c>
      <c r="AD113" s="108">
        <v>250</v>
      </c>
      <c r="AE113" s="110">
        <v>290</v>
      </c>
    </row>
    <row r="114" spans="3:31">
      <c r="C114" s="10">
        <v>113</v>
      </c>
      <c r="D114" s="108">
        <v>350</v>
      </c>
      <c r="N114" s="108"/>
      <c r="P114" s="40"/>
      <c r="W114" s="49">
        <f t="shared" si="3"/>
        <v>303.33333333333331</v>
      </c>
      <c r="X114" s="10">
        <f t="shared" si="4"/>
        <v>51.961524227066313</v>
      </c>
      <c r="Y114">
        <f t="shared" si="5"/>
        <v>-79.808611783299597</v>
      </c>
      <c r="AD114" s="108">
        <v>350</v>
      </c>
      <c r="AE114" s="110">
        <v>280</v>
      </c>
    </row>
    <row r="115" spans="3:31">
      <c r="C115" s="10">
        <v>114</v>
      </c>
      <c r="D115" s="108">
        <v>310</v>
      </c>
      <c r="N115" s="108"/>
      <c r="P115" s="40"/>
      <c r="W115" s="49">
        <f t="shared" si="3"/>
        <v>343.33333333333331</v>
      </c>
      <c r="X115" s="10">
        <f t="shared" si="4"/>
        <v>50.662280511902203</v>
      </c>
      <c r="Y115">
        <f t="shared" si="5"/>
        <v>-69.452399870701299</v>
      </c>
      <c r="AD115" s="108">
        <v>310</v>
      </c>
      <c r="AE115" s="110">
        <v>260</v>
      </c>
    </row>
    <row r="116" spans="3:31">
      <c r="C116" s="10">
        <v>115</v>
      </c>
      <c r="D116" s="108">
        <v>370</v>
      </c>
      <c r="N116" s="108"/>
      <c r="P116" s="40"/>
      <c r="W116" s="49">
        <f t="shared" si="3"/>
        <v>340</v>
      </c>
      <c r="X116" s="10">
        <f t="shared" si="4"/>
        <v>15.869840952317459</v>
      </c>
      <c r="Y116">
        <f t="shared" si="5"/>
        <v>-93.888627517687752</v>
      </c>
      <c r="AD116" s="108">
        <v>370</v>
      </c>
      <c r="AE116" s="110">
        <v>310</v>
      </c>
    </row>
    <row r="117" spans="3:31">
      <c r="C117" s="10">
        <v>116</v>
      </c>
      <c r="D117" s="108">
        <v>340</v>
      </c>
      <c r="N117" s="108"/>
      <c r="P117" s="40"/>
      <c r="W117" s="49">
        <f t="shared" si="3"/>
        <v>343.33333333333331</v>
      </c>
      <c r="X117" s="10">
        <f t="shared" si="4"/>
        <v>20.457725155024409</v>
      </c>
      <c r="Y117">
        <f t="shared" si="5"/>
        <v>-113.73697096196726</v>
      </c>
      <c r="AD117" s="108">
        <v>340</v>
      </c>
      <c r="AE117" s="110">
        <v>260</v>
      </c>
    </row>
    <row r="118" spans="3:31">
      <c r="C118" s="10">
        <v>117</v>
      </c>
      <c r="D118" s="108">
        <v>320</v>
      </c>
      <c r="N118" s="38"/>
      <c r="P118" s="40"/>
      <c r="W118" s="49">
        <f t="shared" si="3"/>
        <v>303.33333333333331</v>
      </c>
      <c r="X118" s="10">
        <f t="shared" si="4"/>
        <v>33.609963249453706</v>
      </c>
      <c r="Y118">
        <f t="shared" si="5"/>
        <v>-120.43307631181746</v>
      </c>
      <c r="AD118" s="108">
        <v>320</v>
      </c>
      <c r="AE118" s="110">
        <v>230</v>
      </c>
    </row>
    <row r="119" spans="3:31">
      <c r="C119" s="10">
        <v>118</v>
      </c>
      <c r="D119" s="108">
        <v>250</v>
      </c>
      <c r="N119" s="38"/>
      <c r="P119" s="40"/>
      <c r="W119" s="49">
        <f t="shared" si="3"/>
        <v>266.66666666666669</v>
      </c>
      <c r="X119" s="10">
        <f t="shared" si="4"/>
        <v>39.721250959376611</v>
      </c>
      <c r="Y119">
        <f t="shared" si="5"/>
        <v>-121.01789395174477</v>
      </c>
      <c r="AD119" s="108">
        <v>250</v>
      </c>
      <c r="AE119" s="110">
        <v>340</v>
      </c>
    </row>
    <row r="120" spans="3:31">
      <c r="C120" s="10">
        <v>119</v>
      </c>
      <c r="D120" s="108">
        <v>230</v>
      </c>
      <c r="N120" s="38"/>
      <c r="P120" s="40"/>
      <c r="W120" s="49">
        <f t="shared" si="3"/>
        <v>243.33333333333334</v>
      </c>
      <c r="X120" s="10">
        <f t="shared" si="4"/>
        <v>37.56475889861548</v>
      </c>
      <c r="Y120">
        <f t="shared" si="5"/>
        <v>-123.7592036524332</v>
      </c>
      <c r="AD120" s="108">
        <v>230</v>
      </c>
      <c r="AE120" s="110">
        <v>320</v>
      </c>
    </row>
    <row r="121" spans="3:31">
      <c r="C121" s="10">
        <v>120</v>
      </c>
      <c r="D121" s="108">
        <v>250</v>
      </c>
      <c r="N121" s="38"/>
      <c r="P121" s="40"/>
      <c r="W121" s="49">
        <f t="shared" si="3"/>
        <v>300</v>
      </c>
      <c r="X121" s="10">
        <f t="shared" si="4"/>
        <v>72.546281524024124</v>
      </c>
      <c r="Y121">
        <f t="shared" si="5"/>
        <v>-91.518990727712989</v>
      </c>
      <c r="AD121" s="108">
        <v>250</v>
      </c>
      <c r="AE121" s="110">
        <v>250</v>
      </c>
    </row>
    <row r="122" spans="3:31">
      <c r="C122" s="10">
        <v>121</v>
      </c>
      <c r="D122" s="108">
        <v>420</v>
      </c>
      <c r="N122" s="38"/>
      <c r="P122" s="40"/>
      <c r="W122" s="49">
        <f t="shared" si="3"/>
        <v>373.33333333333331</v>
      </c>
      <c r="X122" s="10">
        <f t="shared" si="4"/>
        <v>82.304763374145452</v>
      </c>
      <c r="Y122">
        <f t="shared" si="5"/>
        <v>-49.52029595287145</v>
      </c>
      <c r="AD122" s="108">
        <v>420</v>
      </c>
      <c r="AE122" s="110">
        <v>250</v>
      </c>
    </row>
    <row r="123" spans="3:31">
      <c r="C123" s="10">
        <v>122</v>
      </c>
      <c r="D123" s="108">
        <v>450</v>
      </c>
      <c r="N123" s="38"/>
      <c r="P123" s="40"/>
      <c r="W123" s="49">
        <f t="shared" si="3"/>
        <v>423.33333333333331</v>
      </c>
      <c r="X123" s="10">
        <f t="shared" si="4"/>
        <v>83.311108147357771</v>
      </c>
      <c r="Y123">
        <f t="shared" si="5"/>
        <v>-6.5152564048175918</v>
      </c>
      <c r="AD123" s="108">
        <v>450</v>
      </c>
      <c r="AE123" s="110">
        <v>290</v>
      </c>
    </row>
    <row r="124" spans="3:31">
      <c r="C124" s="10">
        <v>123</v>
      </c>
      <c r="D124" s="108">
        <v>400</v>
      </c>
      <c r="N124" s="38"/>
      <c r="P124" s="40"/>
      <c r="W124" s="49">
        <f t="shared" si="3"/>
        <v>416.66666666666669</v>
      </c>
      <c r="X124" s="10">
        <f t="shared" si="4"/>
        <v>47.258156262526093</v>
      </c>
      <c r="Y124">
        <f t="shared" si="5"/>
        <v>0.43683125840458814</v>
      </c>
      <c r="AD124" s="108">
        <v>400</v>
      </c>
      <c r="AE124" s="110">
        <v>300</v>
      </c>
    </row>
    <row r="125" spans="3:31">
      <c r="C125" s="10">
        <v>124</v>
      </c>
      <c r="D125" s="108">
        <v>400</v>
      </c>
      <c r="N125" s="38"/>
      <c r="P125" s="40"/>
      <c r="W125" s="49">
        <f t="shared" si="3"/>
        <v>386.66666666666669</v>
      </c>
      <c r="X125" s="10">
        <f t="shared" si="4"/>
        <v>22.607766610417563</v>
      </c>
      <c r="Y125">
        <f t="shared" si="5"/>
        <v>-17.261470730481761</v>
      </c>
      <c r="AD125" s="108">
        <v>400</v>
      </c>
      <c r="AE125" s="110">
        <v>270</v>
      </c>
    </row>
    <row r="126" spans="3:31">
      <c r="C126" s="10">
        <v>125</v>
      </c>
      <c r="D126" s="108">
        <v>360</v>
      </c>
      <c r="N126" s="38"/>
      <c r="P126" s="40"/>
      <c r="W126" s="49">
        <f t="shared" si="3"/>
        <v>340</v>
      </c>
      <c r="X126" s="10">
        <f t="shared" si="4"/>
        <v>49.628247631393997</v>
      </c>
      <c r="Y126">
        <f t="shared" si="5"/>
        <v>-7.9392916983916777</v>
      </c>
      <c r="AD126" s="108">
        <v>360</v>
      </c>
      <c r="AE126" s="110">
        <v>270</v>
      </c>
    </row>
    <row r="127" spans="3:31">
      <c r="C127" s="10">
        <v>126</v>
      </c>
      <c r="D127" s="108">
        <v>260</v>
      </c>
      <c r="N127" s="108"/>
      <c r="P127" s="40"/>
      <c r="W127" s="49">
        <f t="shared" si="3"/>
        <v>266.66666666666669</v>
      </c>
      <c r="X127" s="10">
        <f t="shared" si="4"/>
        <v>69.814569210688944</v>
      </c>
      <c r="Y127">
        <f t="shared" si="5"/>
        <v>21.569208912993354</v>
      </c>
      <c r="AD127" s="108">
        <v>260</v>
      </c>
      <c r="AE127" s="110">
        <v>280</v>
      </c>
    </row>
    <row r="128" spans="3:31">
      <c r="C128" s="10">
        <v>127</v>
      </c>
      <c r="D128" s="108">
        <v>180</v>
      </c>
      <c r="N128" s="108"/>
      <c r="P128" s="40"/>
      <c r="W128" s="49">
        <f t="shared" si="3"/>
        <v>186.66666666666666</v>
      </c>
      <c r="X128" s="10">
        <f t="shared" si="4"/>
        <v>78.220959585769066</v>
      </c>
      <c r="Y128">
        <f t="shared" si="5"/>
        <v>59.484099899458514</v>
      </c>
      <c r="AD128" s="108">
        <v>180</v>
      </c>
      <c r="AE128" s="110">
        <v>280</v>
      </c>
    </row>
    <row r="129" spans="3:31">
      <c r="C129" s="10">
        <v>128</v>
      </c>
      <c r="D129" s="108">
        <v>120</v>
      </c>
      <c r="N129" s="108"/>
      <c r="P129" s="40"/>
      <c r="W129" s="49">
        <f t="shared" si="3"/>
        <v>126.66666666666667</v>
      </c>
      <c r="X129" s="10">
        <f t="shared" si="4"/>
        <v>68.637534273246672</v>
      </c>
      <c r="Y129">
        <f t="shared" si="5"/>
        <v>87.815565573401258</v>
      </c>
      <c r="AD129" s="108">
        <v>120</v>
      </c>
      <c r="AE129" s="110">
        <v>270</v>
      </c>
    </row>
    <row r="130" spans="3:31">
      <c r="C130" s="10">
        <v>129</v>
      </c>
      <c r="D130" s="108">
        <v>80</v>
      </c>
      <c r="N130" s="108"/>
      <c r="P130" s="40"/>
      <c r="W130" s="49">
        <f t="shared" si="3"/>
        <v>190</v>
      </c>
      <c r="X130" s="10">
        <f t="shared" si="4"/>
        <v>114.05002151427858</v>
      </c>
      <c r="Y130">
        <f t="shared" si="5"/>
        <v>161.55951848837594</v>
      </c>
      <c r="AD130" s="108">
        <v>80</v>
      </c>
      <c r="AE130" s="110">
        <v>300</v>
      </c>
    </row>
    <row r="131" spans="3:31">
      <c r="C131" s="10">
        <v>130</v>
      </c>
      <c r="D131" s="108">
        <v>370</v>
      </c>
      <c r="N131" s="108"/>
      <c r="P131" s="40"/>
      <c r="W131" s="49">
        <f t="shared" ref="W131:W194" si="6">AVERAGE(D130:D132)</f>
        <v>316.66666666666669</v>
      </c>
      <c r="X131" s="10">
        <f t="shared" si="4"/>
        <v>150.7634890470157</v>
      </c>
      <c r="Y131">
        <f t="shared" si="5"/>
        <v>272.01693893608774</v>
      </c>
      <c r="AD131" s="108">
        <v>370</v>
      </c>
      <c r="AE131" s="110">
        <v>290</v>
      </c>
    </row>
    <row r="132" spans="3:31">
      <c r="C132" s="10">
        <v>131</v>
      </c>
      <c r="D132" s="108">
        <v>500</v>
      </c>
      <c r="N132" s="108"/>
      <c r="P132" s="40"/>
      <c r="W132" s="49">
        <f t="shared" si="6"/>
        <v>433.33333333333331</v>
      </c>
      <c r="X132" s="10">
        <f t="shared" si="4"/>
        <v>148.34893800566084</v>
      </c>
      <c r="Y132">
        <f t="shared" si="5"/>
        <v>380.05980834244468</v>
      </c>
      <c r="AD132" s="108">
        <v>500</v>
      </c>
      <c r="AE132" s="110">
        <v>270</v>
      </c>
    </row>
    <row r="133" spans="3:31">
      <c r="C133" s="10">
        <v>132</v>
      </c>
      <c r="D133" s="108">
        <v>430</v>
      </c>
      <c r="N133" s="108"/>
      <c r="P133" s="40"/>
      <c r="W133" s="49">
        <f t="shared" si="6"/>
        <v>410</v>
      </c>
      <c r="X133" s="10">
        <f t="shared" ref="X133:X196" si="7">SQRT(SUMXMY2(D132:D134,W131:W133)/3)</f>
        <v>123.453395015045</v>
      </c>
      <c r="Y133">
        <f t="shared" si="5"/>
        <v>463.20713475818582</v>
      </c>
      <c r="AD133" s="108">
        <v>430</v>
      </c>
      <c r="AE133" s="110">
        <v>380</v>
      </c>
    </row>
    <row r="134" spans="3:31">
      <c r="C134" s="10">
        <v>133</v>
      </c>
      <c r="D134" s="108">
        <v>300</v>
      </c>
      <c r="N134" s="108"/>
      <c r="P134" s="40"/>
      <c r="W134" s="49">
        <f t="shared" si="6"/>
        <v>393.33333333333331</v>
      </c>
      <c r="X134" s="10">
        <f t="shared" si="7"/>
        <v>71.466127692826674</v>
      </c>
      <c r="Y134">
        <f t="shared" ref="Y134:Y197" si="8">Y133+X134-$Z$2</f>
        <v>494.36719385170863</v>
      </c>
      <c r="AD134" s="108">
        <v>300</v>
      </c>
      <c r="AE134" s="110">
        <v>310</v>
      </c>
    </row>
    <row r="135" spans="3:31">
      <c r="C135" s="10">
        <v>134</v>
      </c>
      <c r="D135" s="108">
        <v>450</v>
      </c>
      <c r="N135" s="108"/>
      <c r="P135" s="40"/>
      <c r="W135" s="49">
        <f t="shared" si="6"/>
        <v>436.66666666666669</v>
      </c>
      <c r="X135" s="10">
        <f t="shared" si="7"/>
        <v>100.86661526032324</v>
      </c>
      <c r="Y135">
        <f t="shared" si="8"/>
        <v>554.92774051272795</v>
      </c>
      <c r="AD135" s="108">
        <v>450</v>
      </c>
      <c r="AE135" s="110">
        <v>250</v>
      </c>
    </row>
    <row r="136" spans="3:31">
      <c r="C136" s="10">
        <v>135</v>
      </c>
      <c r="D136" s="108">
        <v>560</v>
      </c>
      <c r="N136" s="108"/>
      <c r="P136" s="40"/>
      <c r="W136" s="49">
        <f t="shared" si="6"/>
        <v>490</v>
      </c>
      <c r="X136" s="10">
        <f t="shared" si="7"/>
        <v>80.254225687752665</v>
      </c>
      <c r="Y136">
        <f t="shared" si="8"/>
        <v>594.87589760117669</v>
      </c>
      <c r="AD136" s="108">
        <v>560</v>
      </c>
      <c r="AE136" s="110">
        <v>250</v>
      </c>
    </row>
    <row r="137" spans="3:31">
      <c r="C137" s="10">
        <v>136</v>
      </c>
      <c r="D137" s="108">
        <v>460</v>
      </c>
      <c r="N137" s="108"/>
      <c r="P137" s="40"/>
      <c r="W137" s="49">
        <f t="shared" si="6"/>
        <v>466.66666666666669</v>
      </c>
      <c r="X137" s="10">
        <f t="shared" si="7"/>
        <v>88.735979591561801</v>
      </c>
      <c r="Y137">
        <f t="shared" si="8"/>
        <v>643.30580859343456</v>
      </c>
      <c r="AD137" s="108">
        <v>460</v>
      </c>
      <c r="AE137" s="110">
        <v>320</v>
      </c>
    </row>
    <row r="138" spans="3:31">
      <c r="C138" s="10">
        <v>137</v>
      </c>
      <c r="D138" s="108">
        <v>380</v>
      </c>
      <c r="N138" s="108"/>
      <c r="P138" s="40"/>
      <c r="W138" s="49">
        <f t="shared" si="6"/>
        <v>386.66666666666669</v>
      </c>
      <c r="X138" s="10">
        <f t="shared" si="7"/>
        <v>65.461325874024169</v>
      </c>
      <c r="Y138">
        <f t="shared" si="8"/>
        <v>668.46106586815483</v>
      </c>
      <c r="AD138" s="108">
        <v>380</v>
      </c>
      <c r="AE138" s="110">
        <v>320</v>
      </c>
    </row>
    <row r="139" spans="3:31">
      <c r="C139" s="10">
        <v>138</v>
      </c>
      <c r="D139" s="108">
        <v>320</v>
      </c>
      <c r="N139" s="108"/>
      <c r="P139" s="40"/>
      <c r="W139" s="49">
        <f t="shared" si="6"/>
        <v>326.66666666666669</v>
      </c>
      <c r="X139" s="10">
        <f t="shared" si="7"/>
        <v>68.637534273246686</v>
      </c>
      <c r="Y139">
        <f t="shared" si="8"/>
        <v>696.79253154209766</v>
      </c>
      <c r="AD139" s="108">
        <v>320</v>
      </c>
      <c r="AE139" s="110">
        <v>280</v>
      </c>
    </row>
    <row r="140" spans="3:31">
      <c r="C140" s="10">
        <v>139</v>
      </c>
      <c r="D140" s="108">
        <v>280</v>
      </c>
      <c r="N140" s="108"/>
      <c r="P140" s="40"/>
      <c r="W140" s="49">
        <f t="shared" si="6"/>
        <v>290</v>
      </c>
      <c r="X140" s="10">
        <f t="shared" si="7"/>
        <v>48.381202349060551</v>
      </c>
      <c r="Y140">
        <f t="shared" si="8"/>
        <v>704.86766529185434</v>
      </c>
      <c r="AD140" s="108">
        <v>280</v>
      </c>
      <c r="AE140" s="110">
        <v>250</v>
      </c>
    </row>
    <row r="141" spans="3:31">
      <c r="C141" s="10">
        <v>140</v>
      </c>
      <c r="D141" s="108">
        <v>270</v>
      </c>
      <c r="N141" s="108"/>
      <c r="P141" s="40"/>
      <c r="W141" s="49">
        <f t="shared" si="6"/>
        <v>250</v>
      </c>
      <c r="X141" s="10">
        <f t="shared" si="7"/>
        <v>41.141130181274711</v>
      </c>
      <c r="Y141">
        <f t="shared" si="8"/>
        <v>705.7027268738251</v>
      </c>
      <c r="AD141" s="108">
        <v>270</v>
      </c>
      <c r="AE141" s="110">
        <v>280</v>
      </c>
    </row>
    <row r="142" spans="3:31">
      <c r="C142" s="10">
        <v>141</v>
      </c>
      <c r="D142" s="108">
        <v>200</v>
      </c>
      <c r="N142" s="108"/>
      <c r="P142" s="40"/>
      <c r="W142" s="49">
        <f t="shared" si="6"/>
        <v>230</v>
      </c>
      <c r="X142" s="10">
        <f t="shared" si="7"/>
        <v>31.622776601683793</v>
      </c>
      <c r="Y142">
        <f t="shared" si="8"/>
        <v>697.01943487620497</v>
      </c>
      <c r="AD142" s="108">
        <v>200</v>
      </c>
      <c r="AE142" s="110">
        <v>330</v>
      </c>
    </row>
    <row r="143" spans="3:31">
      <c r="C143" s="10">
        <v>142</v>
      </c>
      <c r="D143" s="108">
        <v>220</v>
      </c>
      <c r="N143" s="108"/>
      <c r="P143" s="40"/>
      <c r="W143" s="49">
        <f t="shared" si="6"/>
        <v>206.66666666666666</v>
      </c>
      <c r="X143" s="10">
        <f t="shared" si="7"/>
        <v>29.689753813083083</v>
      </c>
      <c r="Y143">
        <f t="shared" si="8"/>
        <v>686.4031200899841</v>
      </c>
      <c r="AD143" s="108">
        <v>220</v>
      </c>
      <c r="AE143" s="110">
        <v>270</v>
      </c>
    </row>
    <row r="144" spans="3:31">
      <c r="C144" s="10">
        <v>143</v>
      </c>
      <c r="D144" s="108">
        <v>200</v>
      </c>
      <c r="N144" s="108"/>
      <c r="P144" s="40"/>
      <c r="W144" s="49">
        <f t="shared" si="6"/>
        <v>223.33333333333334</v>
      </c>
      <c r="X144" s="10">
        <f t="shared" si="7"/>
        <v>16.887426837300733</v>
      </c>
      <c r="Y144">
        <f t="shared" si="8"/>
        <v>662.98447832798092</v>
      </c>
      <c r="AD144" s="108">
        <v>200</v>
      </c>
      <c r="AE144" s="110">
        <v>250</v>
      </c>
    </row>
    <row r="145" spans="3:31">
      <c r="C145" s="10">
        <v>144</v>
      </c>
      <c r="D145" s="108">
        <v>250</v>
      </c>
      <c r="N145" s="108"/>
      <c r="P145" s="40"/>
      <c r="W145" s="49">
        <f t="shared" si="6"/>
        <v>246.66666666666666</v>
      </c>
      <c r="X145" s="10">
        <f t="shared" si="7"/>
        <v>29.627314724385297</v>
      </c>
      <c r="Y145">
        <f t="shared" si="8"/>
        <v>652.30572445306234</v>
      </c>
      <c r="AD145" s="108">
        <v>250</v>
      </c>
      <c r="AE145" s="110">
        <v>350</v>
      </c>
    </row>
    <row r="146" spans="3:31">
      <c r="C146" s="10">
        <v>145</v>
      </c>
      <c r="D146" s="108">
        <v>290</v>
      </c>
      <c r="N146" s="108"/>
      <c r="P146" s="40"/>
      <c r="W146" s="49">
        <f t="shared" si="6"/>
        <v>336.66666666666669</v>
      </c>
      <c r="X146" s="10">
        <f t="shared" si="7"/>
        <v>82.394713962055164</v>
      </c>
      <c r="Y146">
        <f t="shared" si="8"/>
        <v>694.39436981581366</v>
      </c>
      <c r="AD146" s="108">
        <v>290</v>
      </c>
      <c r="AE146" s="110">
        <v>350</v>
      </c>
    </row>
    <row r="147" spans="3:31">
      <c r="C147" s="10">
        <v>146</v>
      </c>
      <c r="D147" s="108">
        <v>470</v>
      </c>
      <c r="N147" s="108"/>
      <c r="P147" s="40"/>
      <c r="W147" s="49">
        <f t="shared" si="6"/>
        <v>430</v>
      </c>
      <c r="X147" s="10">
        <f t="shared" si="7"/>
        <v>99.424268592658933</v>
      </c>
      <c r="Y147">
        <f t="shared" si="8"/>
        <v>753.51256980916867</v>
      </c>
      <c r="AD147" s="108">
        <v>470</v>
      </c>
      <c r="AE147" s="110">
        <v>220</v>
      </c>
    </row>
    <row r="148" spans="3:31">
      <c r="C148" s="10">
        <v>147</v>
      </c>
      <c r="D148" s="108">
        <v>530</v>
      </c>
      <c r="N148" s="108"/>
      <c r="P148" s="40"/>
      <c r="W148" s="49">
        <f t="shared" si="6"/>
        <v>480</v>
      </c>
      <c r="X148" s="10">
        <f t="shared" si="7"/>
        <v>98.957529236499184</v>
      </c>
      <c r="Y148">
        <f t="shared" si="8"/>
        <v>812.16403044636399</v>
      </c>
      <c r="AD148" s="108">
        <v>530</v>
      </c>
      <c r="AE148" s="110">
        <v>250</v>
      </c>
    </row>
    <row r="149" spans="3:31">
      <c r="C149" s="10">
        <v>148</v>
      </c>
      <c r="D149" s="108">
        <v>440</v>
      </c>
      <c r="N149" s="108"/>
      <c r="P149" s="40"/>
      <c r="W149" s="49">
        <f t="shared" si="6"/>
        <v>453.33333333333331</v>
      </c>
      <c r="X149" s="10">
        <f t="shared" si="7"/>
        <v>72.136701502797479</v>
      </c>
      <c r="Y149">
        <f t="shared" si="8"/>
        <v>843.99466334985755</v>
      </c>
      <c r="AD149" s="108">
        <v>440</v>
      </c>
      <c r="AE149" s="110">
        <v>320</v>
      </c>
    </row>
    <row r="150" spans="3:31">
      <c r="C150" s="10">
        <v>149</v>
      </c>
      <c r="D150" s="108">
        <v>390</v>
      </c>
      <c r="N150" s="108"/>
      <c r="P150" s="40"/>
      <c r="W150" s="49">
        <f t="shared" si="6"/>
        <v>390</v>
      </c>
      <c r="X150" s="10">
        <f t="shared" si="7"/>
        <v>51.997150919100392</v>
      </c>
      <c r="Y150">
        <f t="shared" si="8"/>
        <v>855.68574566965401</v>
      </c>
      <c r="AD150" s="108">
        <v>390</v>
      </c>
      <c r="AE150" s="110">
        <v>320</v>
      </c>
    </row>
    <row r="151" spans="3:31">
      <c r="C151" s="10">
        <v>150</v>
      </c>
      <c r="D151" s="108">
        <v>340</v>
      </c>
      <c r="N151" s="108"/>
      <c r="P151" s="40"/>
      <c r="W151" s="49">
        <f t="shared" si="6"/>
        <v>356.66666666666669</v>
      </c>
      <c r="X151" s="10">
        <f t="shared" si="7"/>
        <v>47.570610285794757</v>
      </c>
      <c r="Y151">
        <f t="shared" si="8"/>
        <v>862.95028735614483</v>
      </c>
      <c r="AD151" s="108">
        <v>340</v>
      </c>
      <c r="AE151" s="110">
        <v>260</v>
      </c>
    </row>
    <row r="152" spans="3:31">
      <c r="C152" s="10">
        <v>151</v>
      </c>
      <c r="D152" s="108">
        <v>340</v>
      </c>
      <c r="N152" s="108"/>
      <c r="P152" s="40"/>
      <c r="W152" s="49">
        <f t="shared" si="6"/>
        <v>330</v>
      </c>
      <c r="X152" s="10">
        <f t="shared" si="7"/>
        <v>32.546263368615136</v>
      </c>
      <c r="Y152">
        <f t="shared" si="8"/>
        <v>855.19048212545601</v>
      </c>
      <c r="AD152" s="108">
        <v>340</v>
      </c>
      <c r="AE152" s="110">
        <v>260</v>
      </c>
    </row>
    <row r="153" spans="3:31">
      <c r="C153" s="10">
        <v>152</v>
      </c>
      <c r="D153" s="108">
        <v>310</v>
      </c>
      <c r="N153" s="108"/>
      <c r="P153" s="40"/>
      <c r="W153" s="49">
        <f t="shared" si="6"/>
        <v>306.66666666666669</v>
      </c>
      <c r="X153" s="10">
        <f t="shared" si="7"/>
        <v>25.962936545662064</v>
      </c>
      <c r="Y153">
        <f t="shared" si="8"/>
        <v>840.84735007181416</v>
      </c>
      <c r="AD153" s="108">
        <v>310</v>
      </c>
      <c r="AE153" s="110">
        <v>270</v>
      </c>
    </row>
    <row r="154" spans="3:31">
      <c r="C154" s="10">
        <v>153</v>
      </c>
      <c r="D154" s="108">
        <v>270</v>
      </c>
      <c r="N154" s="108"/>
      <c r="P154" s="40"/>
      <c r="W154" s="49">
        <f t="shared" si="6"/>
        <v>343.33333333333331</v>
      </c>
      <c r="X154" s="10">
        <f t="shared" si="7"/>
        <v>66.136783064147252</v>
      </c>
      <c r="Y154">
        <f t="shared" si="8"/>
        <v>866.67806453665753</v>
      </c>
      <c r="AD154" s="108">
        <v>270</v>
      </c>
      <c r="AE154" s="110">
        <v>290</v>
      </c>
    </row>
    <row r="155" spans="3:31">
      <c r="C155" s="10">
        <v>154</v>
      </c>
      <c r="D155" s="108">
        <v>450</v>
      </c>
      <c r="N155" s="108"/>
      <c r="P155" s="40"/>
      <c r="W155" s="49">
        <f t="shared" si="6"/>
        <v>390</v>
      </c>
      <c r="X155" s="10">
        <f t="shared" si="7"/>
        <v>73.761377025790011</v>
      </c>
      <c r="Y155">
        <f t="shared" si="8"/>
        <v>900.13337296314364</v>
      </c>
      <c r="AD155" s="108">
        <v>450</v>
      </c>
      <c r="AE155" s="110">
        <v>300</v>
      </c>
    </row>
    <row r="156" spans="3:31">
      <c r="C156" s="10">
        <v>155</v>
      </c>
      <c r="D156" s="108">
        <v>450</v>
      </c>
      <c r="N156" s="108"/>
      <c r="P156" s="40"/>
      <c r="W156" s="49">
        <f t="shared" si="6"/>
        <v>406.66666666666669</v>
      </c>
      <c r="X156" s="10">
        <f t="shared" si="7"/>
        <v>86.581154394569595</v>
      </c>
      <c r="Y156">
        <f t="shared" si="8"/>
        <v>946.40845875840932</v>
      </c>
      <c r="AD156" s="108">
        <v>450</v>
      </c>
      <c r="AE156" s="110">
        <v>320</v>
      </c>
    </row>
    <row r="157" spans="3:31">
      <c r="C157" s="10">
        <v>156</v>
      </c>
      <c r="D157" s="108">
        <v>320</v>
      </c>
      <c r="N157" s="108"/>
      <c r="P157" s="40"/>
      <c r="W157" s="49">
        <f t="shared" si="6"/>
        <v>340</v>
      </c>
      <c r="X157" s="10">
        <f t="shared" si="7"/>
        <v>80.023144800137075</v>
      </c>
      <c r="Y157">
        <f t="shared" si="8"/>
        <v>986.12553495924249</v>
      </c>
      <c r="AD157" s="108">
        <v>320</v>
      </c>
      <c r="AE157" s="110">
        <v>280</v>
      </c>
    </row>
    <row r="158" spans="3:31">
      <c r="C158" s="10">
        <v>157</v>
      </c>
      <c r="D158" s="108">
        <v>250</v>
      </c>
      <c r="N158" s="38"/>
      <c r="P158" s="40"/>
      <c r="W158" s="49">
        <f t="shared" si="6"/>
        <v>303.33333333333331</v>
      </c>
      <c r="X158" s="10">
        <f t="shared" si="7"/>
        <v>75.178799217943435</v>
      </c>
      <c r="Y158">
        <f t="shared" si="8"/>
        <v>1020.998265577882</v>
      </c>
      <c r="AD158" s="108">
        <v>250</v>
      </c>
      <c r="AE158" s="110">
        <v>280</v>
      </c>
    </row>
    <row r="159" spans="3:31">
      <c r="C159" s="10">
        <v>158</v>
      </c>
      <c r="D159" s="108">
        <v>340</v>
      </c>
      <c r="N159" s="38"/>
      <c r="P159" s="40"/>
      <c r="W159" s="49">
        <f t="shared" si="6"/>
        <v>323.33333333333331</v>
      </c>
      <c r="X159" s="10">
        <f t="shared" si="7"/>
        <v>64.950123314113256</v>
      </c>
      <c r="Y159">
        <f t="shared" si="8"/>
        <v>1045.6423202926912</v>
      </c>
      <c r="AD159" s="108">
        <v>340</v>
      </c>
      <c r="AE159" s="110">
        <v>280</v>
      </c>
    </row>
    <row r="160" spans="3:31">
      <c r="C160" s="10">
        <v>159</v>
      </c>
      <c r="D160" s="108">
        <v>380</v>
      </c>
      <c r="N160" s="38"/>
      <c r="P160" s="40"/>
      <c r="W160" s="49">
        <f t="shared" si="6"/>
        <v>370</v>
      </c>
      <c r="X160" s="10">
        <f t="shared" si="7"/>
        <v>40.642980351493087</v>
      </c>
      <c r="Y160">
        <f t="shared" si="8"/>
        <v>1045.9792320448805</v>
      </c>
      <c r="AD160" s="108">
        <v>380</v>
      </c>
      <c r="AE160" s="110">
        <v>280</v>
      </c>
    </row>
    <row r="161" spans="3:31">
      <c r="C161" s="10">
        <v>160</v>
      </c>
      <c r="D161" s="108">
        <v>390</v>
      </c>
      <c r="N161" s="38"/>
      <c r="P161" s="40"/>
      <c r="W161" s="49">
        <f t="shared" si="6"/>
        <v>386.66666666666669</v>
      </c>
      <c r="X161" s="10">
        <f t="shared" si="7"/>
        <v>34.747768380248651</v>
      </c>
      <c r="Y161">
        <f t="shared" si="8"/>
        <v>1040.4209318258252</v>
      </c>
      <c r="AD161" s="108">
        <v>390</v>
      </c>
      <c r="AE161" s="110">
        <v>270</v>
      </c>
    </row>
    <row r="162" spans="3:31">
      <c r="C162" s="10">
        <v>161</v>
      </c>
      <c r="D162" s="108">
        <v>390</v>
      </c>
      <c r="N162" s="108"/>
      <c r="P162" s="40"/>
      <c r="W162" s="49">
        <f t="shared" si="6"/>
        <v>386.66666666666669</v>
      </c>
      <c r="X162" s="10">
        <f t="shared" si="7"/>
        <v>12.322818340454909</v>
      </c>
      <c r="Y162">
        <f t="shared" si="8"/>
        <v>1012.4376815669762</v>
      </c>
      <c r="AD162" s="108">
        <v>390</v>
      </c>
      <c r="AE162" s="110">
        <v>290</v>
      </c>
    </row>
    <row r="163" spans="3:31">
      <c r="C163" s="10">
        <v>162</v>
      </c>
      <c r="D163" s="108">
        <v>380</v>
      </c>
      <c r="N163" s="108"/>
      <c r="P163" s="40"/>
      <c r="W163" s="49">
        <f t="shared" si="6"/>
        <v>383.33333333333331</v>
      </c>
      <c r="X163" s="10">
        <f t="shared" si="7"/>
        <v>4.714045207910317</v>
      </c>
      <c r="Y163">
        <f t="shared" si="8"/>
        <v>976.84565817558257</v>
      </c>
      <c r="AD163" s="108">
        <v>380</v>
      </c>
      <c r="AE163" s="110">
        <v>320</v>
      </c>
    </row>
    <row r="164" spans="3:31">
      <c r="C164" s="10">
        <v>163</v>
      </c>
      <c r="D164" s="108">
        <v>380</v>
      </c>
      <c r="N164" s="108"/>
      <c r="P164" s="40"/>
      <c r="W164" s="49">
        <f t="shared" si="6"/>
        <v>363.33333333333331</v>
      </c>
      <c r="X164" s="10">
        <f t="shared" si="7"/>
        <v>19.720265943665378</v>
      </c>
      <c r="Y164">
        <f t="shared" si="8"/>
        <v>956.25985551994404</v>
      </c>
      <c r="AD164" s="108">
        <v>380</v>
      </c>
      <c r="AE164" s="110">
        <v>280</v>
      </c>
    </row>
    <row r="165" spans="3:31">
      <c r="C165" s="10">
        <v>164</v>
      </c>
      <c r="D165" s="108">
        <v>330</v>
      </c>
      <c r="N165" s="108"/>
      <c r="P165" s="40"/>
      <c r="W165" s="49">
        <f t="shared" si="6"/>
        <v>336.66666666666669</v>
      </c>
      <c r="X165" s="10">
        <f t="shared" si="7"/>
        <v>28.674417556808756</v>
      </c>
      <c r="Y165">
        <f t="shared" si="8"/>
        <v>944.62820447744889</v>
      </c>
      <c r="AD165" s="108">
        <v>330</v>
      </c>
      <c r="AE165" s="110">
        <v>300</v>
      </c>
    </row>
    <row r="166" spans="3:31">
      <c r="C166" s="10">
        <v>165</v>
      </c>
      <c r="D166" s="108">
        <v>300</v>
      </c>
      <c r="N166" s="108"/>
      <c r="P166" s="40"/>
      <c r="W166" s="49">
        <f t="shared" si="6"/>
        <v>316.66666666666669</v>
      </c>
      <c r="X166" s="10">
        <f t="shared" si="7"/>
        <v>28.674417556808756</v>
      </c>
      <c r="Y166">
        <f t="shared" si="8"/>
        <v>932.99655343495374</v>
      </c>
      <c r="AD166" s="108">
        <v>300</v>
      </c>
      <c r="AE166" s="110">
        <v>320</v>
      </c>
    </row>
    <row r="167" spans="3:31">
      <c r="C167" s="10">
        <v>166</v>
      </c>
      <c r="D167" s="108">
        <v>320</v>
      </c>
      <c r="N167" s="108"/>
      <c r="P167" s="40"/>
      <c r="W167" s="49">
        <f t="shared" si="6"/>
        <v>323.33333333333331</v>
      </c>
      <c r="X167" s="10">
        <f t="shared" si="7"/>
        <v>26.246692913372719</v>
      </c>
      <c r="Y167">
        <f t="shared" si="8"/>
        <v>918.93717774902257</v>
      </c>
      <c r="AD167" s="108">
        <v>320</v>
      </c>
      <c r="AE167" s="110">
        <v>320</v>
      </c>
    </row>
    <row r="168" spans="3:31">
      <c r="C168" s="10">
        <v>167</v>
      </c>
      <c r="D168" s="108">
        <v>350</v>
      </c>
      <c r="N168" s="108"/>
      <c r="P168" s="40"/>
      <c r="W168" s="49">
        <f t="shared" si="6"/>
        <v>346.66666666666669</v>
      </c>
      <c r="X168" s="10">
        <f t="shared" si="7"/>
        <v>20.548046676563253</v>
      </c>
      <c r="Y168">
        <f t="shared" si="8"/>
        <v>899.17915582628189</v>
      </c>
      <c r="AD168" s="108">
        <v>350</v>
      </c>
      <c r="AE168" s="110">
        <v>300</v>
      </c>
    </row>
    <row r="169" spans="3:31">
      <c r="C169" s="10">
        <v>168</v>
      </c>
      <c r="D169" s="108">
        <v>370</v>
      </c>
      <c r="N169" s="108"/>
      <c r="P169" s="40"/>
      <c r="W169" s="49">
        <f t="shared" si="6"/>
        <v>353.33333333333331</v>
      </c>
      <c r="X169" s="10">
        <f t="shared" si="7"/>
        <v>21.858128414340001</v>
      </c>
      <c r="Y169">
        <f t="shared" si="8"/>
        <v>880.73121564131793</v>
      </c>
      <c r="AD169" s="108">
        <v>370</v>
      </c>
      <c r="AE169" s="110">
        <v>350</v>
      </c>
    </row>
    <row r="170" spans="3:31">
      <c r="C170" s="10">
        <v>169</v>
      </c>
      <c r="D170" s="108">
        <v>340</v>
      </c>
      <c r="N170" s="108"/>
      <c r="P170" s="40"/>
      <c r="W170" s="49">
        <f t="shared" si="6"/>
        <v>350</v>
      </c>
      <c r="X170" s="10">
        <f t="shared" si="7"/>
        <v>16.555182695279253</v>
      </c>
      <c r="Y170">
        <f t="shared" si="8"/>
        <v>856.98032973729323</v>
      </c>
      <c r="AD170" s="108">
        <v>340</v>
      </c>
      <c r="AE170" s="110">
        <v>300</v>
      </c>
    </row>
    <row r="171" spans="3:31">
      <c r="C171" s="10">
        <v>170</v>
      </c>
      <c r="D171" s="108">
        <v>340</v>
      </c>
      <c r="N171" s="108"/>
      <c r="P171" s="40"/>
      <c r="W171" s="49">
        <f t="shared" si="6"/>
        <v>353.33333333333331</v>
      </c>
      <c r="X171" s="10">
        <f t="shared" si="7"/>
        <v>18.155705153742439</v>
      </c>
      <c r="Y171">
        <f t="shared" si="8"/>
        <v>834.82996629173181</v>
      </c>
      <c r="AD171" s="108">
        <v>340</v>
      </c>
      <c r="AE171" s="110">
        <v>250</v>
      </c>
    </row>
    <row r="172" spans="3:31">
      <c r="C172" s="10">
        <v>171</v>
      </c>
      <c r="D172" s="108">
        <v>380</v>
      </c>
      <c r="N172" s="108"/>
      <c r="P172" s="40"/>
      <c r="W172" s="49">
        <f t="shared" si="6"/>
        <v>370</v>
      </c>
      <c r="X172" s="10">
        <f t="shared" si="7"/>
        <v>20.092379244472369</v>
      </c>
      <c r="Y172">
        <f t="shared" si="8"/>
        <v>814.61627693690025</v>
      </c>
      <c r="AD172" s="108">
        <v>380</v>
      </c>
      <c r="AE172" s="110">
        <v>250</v>
      </c>
    </row>
    <row r="173" spans="3:31">
      <c r="C173" s="10">
        <v>172</v>
      </c>
      <c r="D173" s="108">
        <v>390</v>
      </c>
      <c r="N173" s="108"/>
      <c r="P173" s="40"/>
      <c r="W173" s="49">
        <f t="shared" si="6"/>
        <v>386.66666666666669</v>
      </c>
      <c r="X173" s="10">
        <f t="shared" si="7"/>
        <v>19.340994650588019</v>
      </c>
      <c r="Y173">
        <f t="shared" si="8"/>
        <v>793.65120298818442</v>
      </c>
      <c r="AD173" s="108">
        <v>390</v>
      </c>
      <c r="AE173" s="110">
        <v>280</v>
      </c>
    </row>
    <row r="174" spans="3:31">
      <c r="C174" s="10">
        <v>173</v>
      </c>
      <c r="D174" s="108">
        <v>390</v>
      </c>
      <c r="N174" s="108"/>
      <c r="P174" s="40"/>
      <c r="W174" s="49">
        <f t="shared" si="6"/>
        <v>386.66666666666669</v>
      </c>
      <c r="X174" s="10">
        <f t="shared" si="7"/>
        <v>12.322818340454909</v>
      </c>
      <c r="Y174">
        <f t="shared" si="8"/>
        <v>765.66795272933541</v>
      </c>
      <c r="AD174" s="108">
        <v>390</v>
      </c>
      <c r="AE174" s="110">
        <v>280</v>
      </c>
    </row>
    <row r="175" spans="3:31">
      <c r="C175" s="10">
        <v>174</v>
      </c>
      <c r="D175" s="108">
        <v>380</v>
      </c>
      <c r="N175" s="108"/>
      <c r="P175" s="40"/>
      <c r="W175" s="49">
        <f t="shared" si="6"/>
        <v>383.33333333333331</v>
      </c>
      <c r="X175" s="10">
        <f t="shared" si="7"/>
        <v>4.714045207910317</v>
      </c>
      <c r="Y175">
        <f t="shared" si="8"/>
        <v>730.07592933794183</v>
      </c>
      <c r="AD175" s="108">
        <v>380</v>
      </c>
      <c r="AE175" s="110">
        <v>300</v>
      </c>
    </row>
    <row r="176" spans="3:31">
      <c r="C176" s="10">
        <v>175</v>
      </c>
      <c r="D176" s="108">
        <v>380</v>
      </c>
      <c r="N176" s="108"/>
      <c r="P176" s="40"/>
      <c r="W176" s="49">
        <f t="shared" si="6"/>
        <v>383.33333333333331</v>
      </c>
      <c r="X176" s="10">
        <f t="shared" si="7"/>
        <v>5.7735026918962689</v>
      </c>
      <c r="Y176">
        <f t="shared" si="8"/>
        <v>695.54336343053421</v>
      </c>
      <c r="AD176" s="108">
        <v>380</v>
      </c>
      <c r="AE176" s="110">
        <v>310</v>
      </c>
    </row>
    <row r="177" spans="3:31">
      <c r="C177" s="10">
        <v>176</v>
      </c>
      <c r="D177" s="108">
        <v>390</v>
      </c>
      <c r="N177" s="108"/>
      <c r="P177" s="40"/>
      <c r="W177" s="49">
        <f t="shared" si="6"/>
        <v>353.33333333333331</v>
      </c>
      <c r="X177" s="10">
        <f t="shared" si="7"/>
        <v>36.817870057290861</v>
      </c>
      <c r="Y177">
        <f t="shared" si="8"/>
        <v>692.05516488852118</v>
      </c>
      <c r="AD177" s="108">
        <v>390</v>
      </c>
      <c r="AE177" s="110">
        <v>300</v>
      </c>
    </row>
    <row r="178" spans="3:31">
      <c r="C178" s="10">
        <v>177</v>
      </c>
      <c r="D178" s="108">
        <v>290</v>
      </c>
      <c r="N178" s="108"/>
      <c r="P178" s="40"/>
      <c r="W178" s="49">
        <f t="shared" si="6"/>
        <v>333.33333333333331</v>
      </c>
      <c r="X178" s="10">
        <f t="shared" si="7"/>
        <v>37.564758898615473</v>
      </c>
      <c r="Y178">
        <f t="shared" si="8"/>
        <v>689.3138551878327</v>
      </c>
      <c r="AD178" s="108">
        <v>290</v>
      </c>
      <c r="AE178" s="110">
        <v>300</v>
      </c>
    </row>
    <row r="179" spans="3:31">
      <c r="C179" s="10">
        <v>178</v>
      </c>
      <c r="D179" s="108">
        <v>320</v>
      </c>
      <c r="N179" s="108"/>
      <c r="P179" s="40"/>
      <c r="W179" s="49">
        <f t="shared" si="6"/>
        <v>333.33333333333331</v>
      </c>
      <c r="X179" s="10">
        <f t="shared" si="7"/>
        <v>49.665548085837798</v>
      </c>
      <c r="Y179">
        <f t="shared" si="8"/>
        <v>698.67333467436663</v>
      </c>
      <c r="AD179" s="108">
        <v>320</v>
      </c>
      <c r="AE179" s="110">
        <v>300</v>
      </c>
    </row>
    <row r="180" spans="3:31">
      <c r="C180" s="10">
        <v>179</v>
      </c>
      <c r="D180" s="108">
        <v>390</v>
      </c>
      <c r="N180" s="108"/>
      <c r="P180" s="40"/>
      <c r="W180" s="49">
        <f t="shared" si="6"/>
        <v>373.33333333333331</v>
      </c>
      <c r="X180" s="10">
        <f t="shared" si="7"/>
        <v>39.721250959376633</v>
      </c>
      <c r="Y180">
        <f t="shared" si="8"/>
        <v>698.08851703443941</v>
      </c>
      <c r="AD180" s="108">
        <v>390</v>
      </c>
      <c r="AE180" s="110">
        <v>330</v>
      </c>
    </row>
    <row r="181" spans="3:31">
      <c r="C181" s="10">
        <v>180</v>
      </c>
      <c r="D181" s="108">
        <v>410</v>
      </c>
      <c r="N181" s="108"/>
      <c r="P181" s="40"/>
      <c r="W181" s="49">
        <f t="shared" si="6"/>
        <v>403.33333333333331</v>
      </c>
      <c r="X181" s="10">
        <f t="shared" si="7"/>
        <v>39.157800414902454</v>
      </c>
      <c r="Y181">
        <f t="shared" si="8"/>
        <v>696.94024885003796</v>
      </c>
      <c r="AD181" s="108">
        <v>410</v>
      </c>
      <c r="AE181" s="110">
        <v>260</v>
      </c>
    </row>
    <row r="182" spans="3:31">
      <c r="C182" s="10">
        <v>181</v>
      </c>
      <c r="D182" s="108">
        <v>410</v>
      </c>
      <c r="N182" s="108"/>
      <c r="P182" s="40"/>
      <c r="W182" s="49">
        <f t="shared" si="6"/>
        <v>383.33333333333331</v>
      </c>
      <c r="X182" s="10">
        <f t="shared" si="7"/>
        <v>37.56475889861548</v>
      </c>
      <c r="Y182">
        <f t="shared" si="8"/>
        <v>694.1989391493496</v>
      </c>
      <c r="AD182" s="108">
        <v>410</v>
      </c>
      <c r="AE182" s="110">
        <v>280</v>
      </c>
    </row>
    <row r="183" spans="3:31">
      <c r="C183" s="10">
        <v>182</v>
      </c>
      <c r="D183" s="108">
        <v>330</v>
      </c>
      <c r="N183" s="108"/>
      <c r="P183" s="40"/>
      <c r="W183" s="49">
        <f t="shared" si="6"/>
        <v>353.33333333333331</v>
      </c>
      <c r="X183" s="10">
        <f t="shared" si="7"/>
        <v>36.514837167011059</v>
      </c>
      <c r="Y183">
        <f t="shared" si="8"/>
        <v>690.40770771705672</v>
      </c>
      <c r="AD183" s="108">
        <v>330</v>
      </c>
      <c r="AE183" s="110">
        <v>240</v>
      </c>
    </row>
    <row r="184" spans="3:31">
      <c r="C184" s="10">
        <v>183</v>
      </c>
      <c r="D184" s="108">
        <v>320</v>
      </c>
      <c r="N184" s="108"/>
      <c r="P184" s="40"/>
      <c r="W184" s="49">
        <f t="shared" si="6"/>
        <v>316.66666666666669</v>
      </c>
      <c r="X184" s="10">
        <f t="shared" si="7"/>
        <v>37.564758898615473</v>
      </c>
      <c r="Y184">
        <f t="shared" si="8"/>
        <v>687.66639801636825</v>
      </c>
      <c r="AD184" s="108">
        <v>320</v>
      </c>
      <c r="AE184" s="110">
        <v>210</v>
      </c>
    </row>
    <row r="185" spans="3:31">
      <c r="C185" s="10">
        <v>184</v>
      </c>
      <c r="D185" s="108">
        <v>300</v>
      </c>
      <c r="N185" s="108"/>
      <c r="P185" s="40"/>
      <c r="W185" s="49">
        <f t="shared" si="6"/>
        <v>300</v>
      </c>
      <c r="X185" s="10">
        <f t="shared" si="7"/>
        <v>24.419178862039896</v>
      </c>
      <c r="Y185">
        <f t="shared" si="8"/>
        <v>671.77950827910422</v>
      </c>
      <c r="AD185" s="108">
        <v>300</v>
      </c>
      <c r="AE185" s="110">
        <v>340</v>
      </c>
    </row>
    <row r="186" spans="3:31">
      <c r="C186" s="10">
        <v>185</v>
      </c>
      <c r="D186" s="108">
        <v>280</v>
      </c>
      <c r="N186" s="108"/>
      <c r="P186" s="40"/>
      <c r="W186" s="49">
        <f t="shared" si="6"/>
        <v>313.33333333333331</v>
      </c>
      <c r="X186" s="10">
        <f t="shared" si="7"/>
        <v>30.852096393144059</v>
      </c>
      <c r="Y186">
        <f t="shared" si="8"/>
        <v>662.32553607294437</v>
      </c>
      <c r="AD186" s="108">
        <v>280</v>
      </c>
      <c r="AE186" s="110">
        <v>350</v>
      </c>
    </row>
    <row r="187" spans="3:31">
      <c r="C187" s="10">
        <v>186</v>
      </c>
      <c r="D187" s="108">
        <v>360</v>
      </c>
      <c r="N187" s="108"/>
      <c r="P187" s="40"/>
      <c r="W187" s="49">
        <f t="shared" si="6"/>
        <v>333.33333333333331</v>
      </c>
      <c r="X187" s="10">
        <f t="shared" si="7"/>
        <v>33.110365390558549</v>
      </c>
      <c r="Y187">
        <f t="shared" si="8"/>
        <v>655.12983286419899</v>
      </c>
      <c r="AD187" s="108">
        <v>360</v>
      </c>
      <c r="AE187" s="110">
        <v>270</v>
      </c>
    </row>
    <row r="188" spans="3:31">
      <c r="C188" s="10">
        <v>187</v>
      </c>
      <c r="D188" s="108">
        <v>360</v>
      </c>
      <c r="N188" s="108"/>
      <c r="P188" s="40"/>
      <c r="W188" s="49">
        <f t="shared" si="6"/>
        <v>353.33333333333331</v>
      </c>
      <c r="X188" s="10">
        <f t="shared" si="7"/>
        <v>31.972210155418143</v>
      </c>
      <c r="Y188">
        <f t="shared" si="8"/>
        <v>646.7959744203132</v>
      </c>
      <c r="AD188" s="108">
        <v>360</v>
      </c>
      <c r="AE188" s="110">
        <v>230</v>
      </c>
    </row>
    <row r="189" spans="3:31">
      <c r="C189" s="10">
        <v>188</v>
      </c>
      <c r="D189" s="108">
        <v>340</v>
      </c>
      <c r="N189" s="108"/>
      <c r="P189" s="40"/>
      <c r="W189" s="49">
        <f t="shared" si="6"/>
        <v>296.66666666666669</v>
      </c>
      <c r="X189" s="10">
        <f t="shared" si="7"/>
        <v>63.944420310836271</v>
      </c>
      <c r="Y189">
        <f t="shared" si="8"/>
        <v>670.43432613184552</v>
      </c>
      <c r="AD189" s="108">
        <v>340</v>
      </c>
      <c r="AE189" s="110">
        <v>260</v>
      </c>
    </row>
    <row r="190" spans="3:31">
      <c r="C190" s="10">
        <v>189</v>
      </c>
      <c r="D190" s="108">
        <v>190</v>
      </c>
      <c r="N190" s="108"/>
      <c r="P190" s="40"/>
      <c r="W190" s="49">
        <f t="shared" si="6"/>
        <v>320</v>
      </c>
      <c r="X190" s="10">
        <f t="shared" si="7"/>
        <v>88.798565220307395</v>
      </c>
      <c r="Y190">
        <f t="shared" si="8"/>
        <v>718.92682275284903</v>
      </c>
      <c r="AD190" s="108">
        <v>190</v>
      </c>
      <c r="AE190" s="110">
        <v>250</v>
      </c>
    </row>
    <row r="191" spans="3:31">
      <c r="C191" s="10">
        <v>190</v>
      </c>
      <c r="D191" s="108">
        <v>430</v>
      </c>
      <c r="N191" s="108"/>
      <c r="P191" s="40"/>
      <c r="W191" s="49">
        <f t="shared" si="6"/>
        <v>356.66666666666669</v>
      </c>
      <c r="X191" s="10">
        <f t="shared" si="7"/>
        <v>103.5839255368787</v>
      </c>
      <c r="Y191">
        <f t="shared" si="8"/>
        <v>782.20467969042386</v>
      </c>
      <c r="AD191" s="108">
        <v>430</v>
      </c>
      <c r="AE191" s="110">
        <v>300</v>
      </c>
    </row>
    <row r="192" spans="3:31">
      <c r="C192" s="10">
        <v>191</v>
      </c>
      <c r="D192" s="108">
        <v>450</v>
      </c>
      <c r="N192" s="108"/>
      <c r="P192" s="40"/>
      <c r="W192" s="49">
        <f t="shared" si="6"/>
        <v>426.66666666666669</v>
      </c>
      <c r="X192" s="10">
        <f t="shared" si="7"/>
        <v>84.699905986217445</v>
      </c>
      <c r="Y192">
        <f t="shared" si="8"/>
        <v>826.59851707733742</v>
      </c>
      <c r="AD192" s="108">
        <v>450</v>
      </c>
      <c r="AE192" s="110">
        <v>290</v>
      </c>
    </row>
    <row r="193" spans="3:31">
      <c r="C193" s="10">
        <v>192</v>
      </c>
      <c r="D193" s="108">
        <v>400</v>
      </c>
      <c r="N193" s="108"/>
      <c r="P193" s="40"/>
      <c r="W193" s="49">
        <f t="shared" si="6"/>
        <v>403.33333333333331</v>
      </c>
      <c r="X193" s="10">
        <f t="shared" si="7"/>
        <v>61.373175465073217</v>
      </c>
      <c r="Y193">
        <f t="shared" si="8"/>
        <v>847.66562394310677</v>
      </c>
      <c r="AD193" s="108">
        <v>400</v>
      </c>
      <c r="AE193" s="110">
        <v>310</v>
      </c>
    </row>
    <row r="194" spans="3:31">
      <c r="C194" s="10">
        <v>193</v>
      </c>
      <c r="D194" s="108">
        <v>360</v>
      </c>
      <c r="N194" s="108"/>
      <c r="P194" s="40"/>
      <c r="W194" s="49">
        <f t="shared" si="6"/>
        <v>360</v>
      </c>
      <c r="X194" s="10">
        <f t="shared" si="7"/>
        <v>37.367048268444968</v>
      </c>
      <c r="Y194">
        <f t="shared" si="8"/>
        <v>844.7266036122478</v>
      </c>
      <c r="AD194" s="108">
        <v>360</v>
      </c>
      <c r="AE194" s="110">
        <v>230</v>
      </c>
    </row>
    <row r="195" spans="3:31">
      <c r="C195" s="10">
        <v>194</v>
      </c>
      <c r="D195" s="108">
        <v>320</v>
      </c>
      <c r="N195" s="38"/>
      <c r="P195" s="40"/>
      <c r="W195" s="49">
        <f t="shared" ref="W195:W258" si="9">AVERAGE(D194:D196)</f>
        <v>323.33333333333331</v>
      </c>
      <c r="X195" s="10">
        <f t="shared" si="7"/>
        <v>39.110479792884526</v>
      </c>
      <c r="Y195">
        <f t="shared" si="8"/>
        <v>843.53101480582848</v>
      </c>
      <c r="AD195" s="108">
        <v>320</v>
      </c>
      <c r="AE195" s="110">
        <v>250</v>
      </c>
    </row>
    <row r="196" spans="3:31">
      <c r="C196" s="10">
        <v>195</v>
      </c>
      <c r="D196" s="108">
        <v>290</v>
      </c>
      <c r="N196" s="38"/>
      <c r="P196" s="40"/>
      <c r="W196" s="49">
        <f t="shared" si="9"/>
        <v>286.66666666666669</v>
      </c>
      <c r="X196" s="10">
        <f t="shared" si="7"/>
        <v>36.767538017276216</v>
      </c>
      <c r="Y196">
        <f t="shared" si="8"/>
        <v>839.99248422380083</v>
      </c>
      <c r="AD196" s="108">
        <v>290</v>
      </c>
      <c r="AE196" s="110">
        <v>340</v>
      </c>
    </row>
    <row r="197" spans="3:31">
      <c r="C197" s="10">
        <v>196</v>
      </c>
      <c r="D197" s="108">
        <v>250</v>
      </c>
      <c r="N197" s="38"/>
      <c r="P197" s="40"/>
      <c r="W197" s="49">
        <f t="shared" si="9"/>
        <v>266.66666666666669</v>
      </c>
      <c r="X197" s="10">
        <f t="shared" ref="X197:X260" si="10">SQRT(SUMXMY2(D196:D198,W195:W197)/3)</f>
        <v>28.867513459481291</v>
      </c>
      <c r="Y197">
        <f t="shared" si="8"/>
        <v>828.55392908397823</v>
      </c>
      <c r="AD197" s="108">
        <v>250</v>
      </c>
      <c r="AE197" s="110">
        <v>310</v>
      </c>
    </row>
    <row r="198" spans="3:31">
      <c r="C198" s="10">
        <v>197</v>
      </c>
      <c r="D198" s="108">
        <v>260</v>
      </c>
      <c r="N198" s="38"/>
      <c r="P198" s="40"/>
      <c r="W198" s="49">
        <f t="shared" si="9"/>
        <v>263.33333333333331</v>
      </c>
      <c r="X198" s="10">
        <f t="shared" si="10"/>
        <v>23.570226039551603</v>
      </c>
      <c r="Y198">
        <f t="shared" ref="Y198:Y261" si="11">Y197+X198-$Z$2</f>
        <v>811.81808652422592</v>
      </c>
      <c r="AD198" s="108">
        <v>260</v>
      </c>
      <c r="AE198" s="110">
        <v>240</v>
      </c>
    </row>
    <row r="199" spans="3:31">
      <c r="C199" s="10">
        <v>198</v>
      </c>
      <c r="D199" s="108">
        <v>280</v>
      </c>
      <c r="N199" s="38"/>
      <c r="P199" s="40"/>
      <c r="W199" s="49">
        <f t="shared" si="9"/>
        <v>283.33333333333331</v>
      </c>
      <c r="X199" s="10">
        <f t="shared" si="10"/>
        <v>18.559214542766757</v>
      </c>
      <c r="Y199">
        <f t="shared" si="11"/>
        <v>790.07123246768879</v>
      </c>
      <c r="AD199" s="108">
        <v>280</v>
      </c>
      <c r="AE199" s="110">
        <v>250</v>
      </c>
    </row>
    <row r="200" spans="3:31">
      <c r="C200" s="10">
        <v>199</v>
      </c>
      <c r="D200" s="108">
        <v>310</v>
      </c>
      <c r="N200" s="38"/>
      <c r="P200" s="40"/>
      <c r="W200" s="49">
        <f t="shared" si="9"/>
        <v>310</v>
      </c>
      <c r="X200" s="10">
        <f t="shared" si="10"/>
        <v>25.092421756969376</v>
      </c>
      <c r="Y200">
        <f t="shared" si="11"/>
        <v>774.85758562535432</v>
      </c>
      <c r="AD200" s="108">
        <v>310</v>
      </c>
      <c r="AE200" s="110">
        <v>410</v>
      </c>
    </row>
    <row r="201" spans="3:31">
      <c r="C201" s="10">
        <v>200</v>
      </c>
      <c r="D201" s="108">
        <v>340</v>
      </c>
      <c r="N201" s="38"/>
      <c r="P201" s="40"/>
      <c r="W201" s="49">
        <f t="shared" si="9"/>
        <v>333.33333333333331</v>
      </c>
      <c r="X201" s="10">
        <f t="shared" si="10"/>
        <v>25.092421756969376</v>
      </c>
      <c r="Y201">
        <f t="shared" si="11"/>
        <v>759.64393878301985</v>
      </c>
      <c r="AD201" s="108">
        <v>340</v>
      </c>
      <c r="AE201" s="110">
        <v>300</v>
      </c>
    </row>
    <row r="202" spans="3:31">
      <c r="C202" s="10">
        <v>201</v>
      </c>
      <c r="D202" s="108">
        <v>350</v>
      </c>
      <c r="N202" s="38"/>
      <c r="P202" s="40"/>
      <c r="W202" s="49">
        <f t="shared" si="9"/>
        <v>350</v>
      </c>
      <c r="X202" s="10">
        <f t="shared" si="10"/>
        <v>20.637972912229682</v>
      </c>
      <c r="Y202">
        <f t="shared" si="11"/>
        <v>739.97584309594561</v>
      </c>
      <c r="AD202" s="108">
        <v>350</v>
      </c>
      <c r="AE202" s="110">
        <v>220</v>
      </c>
    </row>
    <row r="203" spans="3:31">
      <c r="C203" s="10">
        <v>202</v>
      </c>
      <c r="D203" s="108">
        <v>360</v>
      </c>
      <c r="N203" s="38"/>
      <c r="P203" s="40"/>
      <c r="W203" s="49">
        <f t="shared" si="9"/>
        <v>356.66666666666669</v>
      </c>
      <c r="X203" s="10">
        <f t="shared" si="10"/>
        <v>11.385500851066228</v>
      </c>
      <c r="Y203">
        <f t="shared" si="11"/>
        <v>711.05527534770795</v>
      </c>
      <c r="AD203" s="108">
        <v>360</v>
      </c>
      <c r="AE203" s="110">
        <v>200</v>
      </c>
    </row>
    <row r="204" spans="3:31">
      <c r="C204" s="10">
        <v>203</v>
      </c>
      <c r="D204" s="108">
        <v>360</v>
      </c>
      <c r="N204" s="108"/>
      <c r="P204" s="40"/>
      <c r="W204" s="49">
        <f t="shared" si="9"/>
        <v>366.66666666666669</v>
      </c>
      <c r="X204" s="10">
        <f t="shared" si="10"/>
        <v>9.8130676292531529</v>
      </c>
      <c r="Y204">
        <f t="shared" si="11"/>
        <v>680.56227437765722</v>
      </c>
      <c r="AD204" s="108">
        <v>360</v>
      </c>
      <c r="AE204" s="110">
        <v>290</v>
      </c>
    </row>
    <row r="205" spans="3:31">
      <c r="C205" s="10">
        <v>204</v>
      </c>
      <c r="D205" s="108">
        <v>380</v>
      </c>
      <c r="N205" s="108"/>
      <c r="P205" s="40"/>
      <c r="W205" s="49">
        <f t="shared" si="9"/>
        <v>360</v>
      </c>
      <c r="X205" s="10">
        <f t="shared" si="10"/>
        <v>14.010578014353872</v>
      </c>
      <c r="Y205">
        <f t="shared" si="11"/>
        <v>654.2667837927072</v>
      </c>
      <c r="AD205" s="108">
        <v>380</v>
      </c>
      <c r="AE205" s="110">
        <v>290</v>
      </c>
    </row>
    <row r="206" spans="3:31">
      <c r="C206" s="10">
        <v>205</v>
      </c>
      <c r="D206" s="108">
        <v>340</v>
      </c>
      <c r="N206" s="108"/>
      <c r="P206" s="40"/>
      <c r="W206" s="49">
        <f t="shared" si="9"/>
        <v>356.66666666666669</v>
      </c>
      <c r="X206" s="10">
        <f t="shared" si="10"/>
        <v>14.401645996461909</v>
      </c>
      <c r="Y206">
        <f t="shared" si="11"/>
        <v>628.36236118986517</v>
      </c>
      <c r="AD206" s="108">
        <v>340</v>
      </c>
      <c r="AE206" s="110">
        <v>300</v>
      </c>
    </row>
    <row r="207" spans="3:31">
      <c r="C207" s="10">
        <v>206</v>
      </c>
      <c r="D207" s="108">
        <v>350</v>
      </c>
      <c r="N207" s="108"/>
      <c r="P207" s="40"/>
      <c r="W207" s="49">
        <f t="shared" si="9"/>
        <v>350</v>
      </c>
      <c r="X207" s="10">
        <f t="shared" si="10"/>
        <v>13.471506281091271</v>
      </c>
      <c r="Y207">
        <f t="shared" si="11"/>
        <v>601.52779887165252</v>
      </c>
      <c r="AD207" s="108">
        <v>350</v>
      </c>
      <c r="AE207" s="110">
        <v>280</v>
      </c>
    </row>
    <row r="208" spans="3:31">
      <c r="C208" s="10">
        <v>207</v>
      </c>
      <c r="D208" s="108">
        <v>360</v>
      </c>
      <c r="N208" s="108"/>
      <c r="P208" s="40"/>
      <c r="W208" s="49">
        <f t="shared" si="9"/>
        <v>350</v>
      </c>
      <c r="X208" s="10">
        <f t="shared" si="10"/>
        <v>9.0267093384844053</v>
      </c>
      <c r="Y208">
        <f t="shared" si="11"/>
        <v>570.24843961083297</v>
      </c>
      <c r="AD208" s="108">
        <v>360</v>
      </c>
      <c r="AE208" s="110">
        <v>250</v>
      </c>
    </row>
    <row r="209" spans="3:31">
      <c r="C209" s="10">
        <v>208</v>
      </c>
      <c r="D209" s="108">
        <v>340</v>
      </c>
      <c r="N209" s="108"/>
      <c r="P209" s="40"/>
      <c r="W209" s="49">
        <f t="shared" si="9"/>
        <v>333.33333333333331</v>
      </c>
      <c r="X209" s="10">
        <f t="shared" si="10"/>
        <v>20.905430802474189</v>
      </c>
      <c r="Y209">
        <f t="shared" si="11"/>
        <v>550.84780181400322</v>
      </c>
      <c r="AD209" s="108">
        <v>340</v>
      </c>
      <c r="AE209" s="110">
        <v>290</v>
      </c>
    </row>
    <row r="210" spans="3:31">
      <c r="C210" s="10">
        <v>209</v>
      </c>
      <c r="D210" s="108">
        <v>300</v>
      </c>
      <c r="N210" s="108"/>
      <c r="P210" s="40"/>
      <c r="W210" s="49">
        <f t="shared" si="9"/>
        <v>313.33333333333331</v>
      </c>
      <c r="X210" s="10">
        <f t="shared" si="10"/>
        <v>21.516574145596749</v>
      </c>
      <c r="Y210">
        <f t="shared" si="11"/>
        <v>532.05830736029611</v>
      </c>
      <c r="AD210" s="108">
        <v>300</v>
      </c>
      <c r="AE210" s="110">
        <v>280</v>
      </c>
    </row>
    <row r="211" spans="3:31">
      <c r="C211" s="10">
        <v>210</v>
      </c>
      <c r="D211" s="108">
        <v>300</v>
      </c>
      <c r="N211" s="108"/>
      <c r="P211" s="40"/>
      <c r="W211" s="49">
        <f t="shared" si="9"/>
        <v>296.66666666666669</v>
      </c>
      <c r="X211" s="10">
        <f t="shared" si="10"/>
        <v>21.081851067789188</v>
      </c>
      <c r="Y211">
        <f t="shared" si="11"/>
        <v>512.83408982878143</v>
      </c>
      <c r="AD211" s="108">
        <v>300</v>
      </c>
      <c r="AE211" s="110">
        <v>280</v>
      </c>
    </row>
    <row r="212" spans="3:31">
      <c r="C212" s="10">
        <v>211</v>
      </c>
      <c r="D212" s="108">
        <v>290</v>
      </c>
      <c r="N212" s="108"/>
      <c r="P212" s="40"/>
      <c r="W212" s="49">
        <f t="shared" si="9"/>
        <v>293.33333333333331</v>
      </c>
      <c r="X212" s="10">
        <f t="shared" si="10"/>
        <v>8.8191710368819614</v>
      </c>
      <c r="Y212">
        <f t="shared" si="11"/>
        <v>481.34719226635946</v>
      </c>
      <c r="AD212" s="108">
        <v>290</v>
      </c>
      <c r="AE212" s="110">
        <v>250</v>
      </c>
    </row>
    <row r="213" spans="3:31">
      <c r="C213" s="10">
        <v>212</v>
      </c>
      <c r="D213" s="108">
        <v>290</v>
      </c>
      <c r="N213" s="108"/>
      <c r="P213" s="40"/>
      <c r="W213" s="49">
        <f t="shared" si="9"/>
        <v>283.33333333333331</v>
      </c>
      <c r="X213" s="10">
        <f t="shared" si="10"/>
        <v>8.8191710368819614</v>
      </c>
      <c r="Y213">
        <f t="shared" si="11"/>
        <v>449.86029470393754</v>
      </c>
      <c r="AD213" s="108">
        <v>290</v>
      </c>
      <c r="AE213" s="110">
        <v>280</v>
      </c>
    </row>
    <row r="214" spans="3:31">
      <c r="C214" s="10">
        <v>213</v>
      </c>
      <c r="D214" s="108">
        <v>270</v>
      </c>
      <c r="N214" s="108"/>
      <c r="P214" s="40"/>
      <c r="W214" s="49">
        <f t="shared" si="9"/>
        <v>270</v>
      </c>
      <c r="X214" s="10">
        <f t="shared" si="10"/>
        <v>14.010578014353872</v>
      </c>
      <c r="Y214">
        <f t="shared" si="11"/>
        <v>423.56480411898752</v>
      </c>
      <c r="AD214" s="108">
        <v>270</v>
      </c>
      <c r="AE214" s="110">
        <v>290</v>
      </c>
    </row>
    <row r="215" spans="3:31">
      <c r="C215" s="10">
        <v>214</v>
      </c>
      <c r="D215" s="108">
        <v>250</v>
      </c>
      <c r="N215" s="108"/>
      <c r="P215" s="40"/>
      <c r="W215" s="49">
        <f t="shared" si="9"/>
        <v>243.33333333333334</v>
      </c>
      <c r="X215" s="10">
        <f t="shared" si="10"/>
        <v>23.726840560069583</v>
      </c>
      <c r="Y215">
        <f t="shared" si="11"/>
        <v>406.98557607975323</v>
      </c>
      <c r="AD215" s="108">
        <v>250</v>
      </c>
      <c r="AE215" s="110">
        <v>290</v>
      </c>
    </row>
    <row r="216" spans="3:31">
      <c r="C216" s="10">
        <v>215</v>
      </c>
      <c r="D216" s="108">
        <v>210</v>
      </c>
      <c r="N216" s="108"/>
      <c r="P216" s="40"/>
      <c r="W216" s="49">
        <f t="shared" si="9"/>
        <v>390</v>
      </c>
      <c r="X216" s="10">
        <f t="shared" si="10"/>
        <v>186.1102819218676</v>
      </c>
      <c r="Y216">
        <f t="shared" si="11"/>
        <v>552.78978940231696</v>
      </c>
      <c r="AD216" s="108">
        <v>210</v>
      </c>
      <c r="AE216" s="110">
        <v>290</v>
      </c>
    </row>
    <row r="217" spans="3:31">
      <c r="C217" s="10">
        <v>216</v>
      </c>
      <c r="D217" s="108">
        <v>710</v>
      </c>
      <c r="N217" s="108"/>
      <c r="P217" s="40"/>
      <c r="W217" s="49">
        <f t="shared" si="9"/>
        <v>510</v>
      </c>
      <c r="X217" s="10">
        <f t="shared" si="10"/>
        <v>194.51744661350313</v>
      </c>
      <c r="Y217">
        <f t="shared" si="11"/>
        <v>707.00116741651618</v>
      </c>
      <c r="AD217" s="108">
        <v>710</v>
      </c>
      <c r="AE217" s="110">
        <v>250</v>
      </c>
    </row>
    <row r="218" spans="3:31">
      <c r="C218" s="10">
        <v>217</v>
      </c>
      <c r="D218" s="108">
        <v>610</v>
      </c>
      <c r="N218" s="108"/>
      <c r="P218" s="40"/>
      <c r="W218" s="49">
        <f t="shared" si="9"/>
        <v>623.33333333333337</v>
      </c>
      <c r="X218" s="10">
        <f t="shared" si="10"/>
        <v>198.13949444585566</v>
      </c>
      <c r="Y218">
        <f t="shared" si="11"/>
        <v>864.83459326306797</v>
      </c>
      <c r="AD218" s="108">
        <v>610</v>
      </c>
      <c r="AE218" s="110">
        <v>260</v>
      </c>
    </row>
    <row r="219" spans="3:31">
      <c r="C219" s="10">
        <v>218</v>
      </c>
      <c r="D219" s="108">
        <v>550</v>
      </c>
      <c r="N219" s="108"/>
      <c r="P219" s="40"/>
      <c r="W219" s="49">
        <f t="shared" si="9"/>
        <v>503.33333333333331</v>
      </c>
      <c r="X219" s="10">
        <f t="shared" si="10"/>
        <v>113.8550085106622</v>
      </c>
      <c r="Y219">
        <f t="shared" si="11"/>
        <v>938.38353317442625</v>
      </c>
      <c r="AD219" s="108">
        <v>550</v>
      </c>
      <c r="AE219" s="110">
        <v>280</v>
      </c>
    </row>
    <row r="220" spans="3:31">
      <c r="C220" s="10">
        <v>219</v>
      </c>
      <c r="D220" s="108">
        <v>350</v>
      </c>
      <c r="N220" s="108"/>
      <c r="P220" s="40"/>
      <c r="W220" s="49">
        <f t="shared" si="9"/>
        <v>390</v>
      </c>
      <c r="X220" s="10">
        <f t="shared" si="10"/>
        <v>120.12339334879626</v>
      </c>
      <c r="Y220">
        <f t="shared" si="11"/>
        <v>1018.2008579239186</v>
      </c>
      <c r="AD220" s="108">
        <v>350</v>
      </c>
      <c r="AE220" s="110">
        <v>300</v>
      </c>
    </row>
    <row r="221" spans="3:31">
      <c r="C221" s="10">
        <v>220</v>
      </c>
      <c r="D221" s="108">
        <v>270</v>
      </c>
      <c r="N221" s="108"/>
      <c r="P221" s="40"/>
      <c r="W221" s="49">
        <f t="shared" si="9"/>
        <v>263.33333333333331</v>
      </c>
      <c r="X221" s="10">
        <f t="shared" si="10"/>
        <v>124.66250735782887</v>
      </c>
      <c r="Y221">
        <f t="shared" si="11"/>
        <v>1102.5572966824436</v>
      </c>
      <c r="AD221" s="108">
        <v>270</v>
      </c>
      <c r="AE221" s="110">
        <v>320</v>
      </c>
    </row>
    <row r="222" spans="3:31">
      <c r="C222" s="10">
        <v>221</v>
      </c>
      <c r="D222" s="108">
        <v>170</v>
      </c>
      <c r="N222" s="108"/>
      <c r="P222" s="40"/>
      <c r="W222" s="49">
        <f t="shared" si="9"/>
        <v>193.33333333333334</v>
      </c>
      <c r="X222" s="10">
        <f t="shared" si="10"/>
        <v>93.015331273139338</v>
      </c>
      <c r="Y222">
        <f t="shared" si="11"/>
        <v>1155.266559356279</v>
      </c>
      <c r="AD222" s="108">
        <v>170</v>
      </c>
      <c r="AE222" s="110">
        <v>250</v>
      </c>
    </row>
    <row r="223" spans="3:31">
      <c r="C223" s="10">
        <v>222</v>
      </c>
      <c r="D223" s="108">
        <v>140</v>
      </c>
      <c r="N223" s="108"/>
      <c r="P223" s="40"/>
      <c r="W223" s="49">
        <f t="shared" si="9"/>
        <v>170</v>
      </c>
      <c r="X223" s="10">
        <f t="shared" si="10"/>
        <v>64.434865188435452</v>
      </c>
      <c r="Y223">
        <f t="shared" si="11"/>
        <v>1179.3953559454105</v>
      </c>
      <c r="AD223" s="108">
        <v>140</v>
      </c>
      <c r="AE223" s="110">
        <v>290</v>
      </c>
    </row>
    <row r="224" spans="3:31">
      <c r="C224" s="10">
        <v>223</v>
      </c>
      <c r="D224" s="108">
        <v>200</v>
      </c>
      <c r="N224" s="108"/>
      <c r="P224" s="40"/>
      <c r="W224" s="49">
        <f t="shared" si="9"/>
        <v>233.33333333333334</v>
      </c>
      <c r="X224" s="10">
        <f t="shared" si="10"/>
        <v>81.217586126997745</v>
      </c>
      <c r="Y224">
        <f t="shared" si="11"/>
        <v>1220.3068734731044</v>
      </c>
      <c r="AD224" s="108">
        <v>200</v>
      </c>
      <c r="AE224" s="110">
        <v>310</v>
      </c>
    </row>
    <row r="225" spans="3:31">
      <c r="C225" s="10">
        <v>224</v>
      </c>
      <c r="D225" s="108">
        <v>360</v>
      </c>
      <c r="N225" s="108"/>
      <c r="P225" s="40"/>
      <c r="W225" s="49">
        <f t="shared" si="9"/>
        <v>300</v>
      </c>
      <c r="X225" s="10">
        <f t="shared" si="10"/>
        <v>78.622398090375498</v>
      </c>
      <c r="Y225">
        <f t="shared" si="11"/>
        <v>1258.623202964176</v>
      </c>
      <c r="AD225" s="108">
        <v>360</v>
      </c>
      <c r="AE225" s="110">
        <v>300</v>
      </c>
    </row>
    <row r="226" spans="3:31">
      <c r="C226" s="10">
        <v>225</v>
      </c>
      <c r="D226" s="108">
        <v>340</v>
      </c>
      <c r="N226" s="108"/>
      <c r="P226" s="40"/>
      <c r="W226" s="49">
        <f t="shared" si="9"/>
        <v>350</v>
      </c>
      <c r="X226" s="10">
        <f t="shared" si="10"/>
        <v>76.6908174521662</v>
      </c>
      <c r="Y226">
        <f t="shared" si="11"/>
        <v>1295.0079518170382</v>
      </c>
      <c r="AD226" s="108">
        <v>340</v>
      </c>
      <c r="AE226" s="110">
        <v>250</v>
      </c>
    </row>
    <row r="227" spans="3:31">
      <c r="C227" s="10">
        <v>226</v>
      </c>
      <c r="D227" s="108">
        <v>350</v>
      </c>
      <c r="N227" s="108"/>
      <c r="P227" s="40"/>
      <c r="W227" s="49">
        <f t="shared" si="9"/>
        <v>343.33333333333331</v>
      </c>
      <c r="X227" s="10">
        <f t="shared" si="10"/>
        <v>23.174059571793567</v>
      </c>
      <c r="Y227">
        <f t="shared" si="11"/>
        <v>1277.8759427895279</v>
      </c>
      <c r="AD227" s="108">
        <v>350</v>
      </c>
      <c r="AE227" s="110">
        <v>260</v>
      </c>
    </row>
    <row r="228" spans="3:31">
      <c r="C228" s="10">
        <v>227</v>
      </c>
      <c r="D228" s="108">
        <v>340</v>
      </c>
      <c r="N228" s="108"/>
      <c r="P228" s="40"/>
      <c r="W228" s="49">
        <f t="shared" si="9"/>
        <v>340</v>
      </c>
      <c r="X228" s="10">
        <f t="shared" si="10"/>
        <v>6.085806194501842</v>
      </c>
      <c r="Y228">
        <f t="shared" si="11"/>
        <v>1243.6556803847259</v>
      </c>
      <c r="AD228" s="108">
        <v>340</v>
      </c>
      <c r="AE228" s="110">
        <v>420</v>
      </c>
    </row>
    <row r="229" spans="3:31">
      <c r="C229" s="10">
        <v>228</v>
      </c>
      <c r="D229" s="108">
        <v>330</v>
      </c>
      <c r="N229" s="108"/>
      <c r="P229" s="40"/>
      <c r="W229" s="49">
        <f t="shared" si="9"/>
        <v>336.66666666666669</v>
      </c>
      <c r="X229" s="10">
        <f t="shared" si="10"/>
        <v>6.3828473850422478</v>
      </c>
      <c r="Y229">
        <f t="shared" si="11"/>
        <v>1209.7324591704642</v>
      </c>
      <c r="AD229" s="108">
        <v>330</v>
      </c>
      <c r="AE229" s="110">
        <v>300</v>
      </c>
    </row>
    <row r="230" spans="3:31">
      <c r="C230" s="10">
        <v>229</v>
      </c>
      <c r="D230" s="108">
        <v>340</v>
      </c>
      <c r="N230" s="108"/>
      <c r="P230" s="40"/>
      <c r="W230" s="49">
        <f t="shared" si="9"/>
        <v>353.33333333333331</v>
      </c>
      <c r="X230" s="10">
        <f t="shared" si="10"/>
        <v>22.026919557332242</v>
      </c>
      <c r="Y230">
        <f t="shared" si="11"/>
        <v>1191.4533101284926</v>
      </c>
      <c r="AD230" s="108">
        <v>340</v>
      </c>
      <c r="AE230" s="110">
        <v>310</v>
      </c>
    </row>
    <row r="231" spans="3:31">
      <c r="C231" s="10">
        <v>230</v>
      </c>
      <c r="D231" s="108">
        <v>390</v>
      </c>
      <c r="N231" s="108"/>
      <c r="P231" s="40"/>
      <c r="W231" s="49">
        <f t="shared" si="9"/>
        <v>380</v>
      </c>
      <c r="X231" s="10">
        <f t="shared" si="10"/>
        <v>27.419917065006821</v>
      </c>
      <c r="Y231">
        <f t="shared" si="11"/>
        <v>1178.5671585941955</v>
      </c>
      <c r="AD231" s="108">
        <v>390</v>
      </c>
      <c r="AE231" s="110">
        <v>300</v>
      </c>
    </row>
    <row r="232" spans="3:31">
      <c r="C232" s="10">
        <v>231</v>
      </c>
      <c r="D232" s="108">
        <v>410</v>
      </c>
      <c r="N232" s="108"/>
      <c r="P232" s="40"/>
      <c r="W232" s="49">
        <f t="shared" si="9"/>
        <v>400</v>
      </c>
      <c r="X232" s="10">
        <f t="shared" si="10"/>
        <v>27.352296944647058</v>
      </c>
      <c r="Y232">
        <f t="shared" si="11"/>
        <v>1165.6133869395387</v>
      </c>
      <c r="AD232" s="108">
        <v>410</v>
      </c>
      <c r="AE232" s="110">
        <v>280</v>
      </c>
    </row>
    <row r="233" spans="3:31">
      <c r="C233" s="10">
        <v>232</v>
      </c>
      <c r="D233" s="108">
        <v>400</v>
      </c>
      <c r="N233" s="108"/>
      <c r="P233" s="40"/>
      <c r="W233" s="49">
        <f t="shared" si="9"/>
        <v>406.66666666666669</v>
      </c>
      <c r="X233" s="10">
        <f t="shared" si="10"/>
        <v>17.427096823731244</v>
      </c>
      <c r="Y233">
        <f t="shared" si="11"/>
        <v>1142.7344151639661</v>
      </c>
      <c r="AD233" s="108">
        <v>400</v>
      </c>
      <c r="AE233" s="110">
        <v>280</v>
      </c>
    </row>
    <row r="234" spans="3:31">
      <c r="C234" s="10">
        <v>233</v>
      </c>
      <c r="D234" s="108">
        <v>410</v>
      </c>
      <c r="N234" s="108"/>
      <c r="P234" s="40"/>
      <c r="W234" s="49">
        <f t="shared" si="9"/>
        <v>410</v>
      </c>
      <c r="X234" s="10">
        <f t="shared" si="10"/>
        <v>6.085806194501842</v>
      </c>
      <c r="Y234">
        <f t="shared" si="11"/>
        <v>1108.5141527591641</v>
      </c>
      <c r="AD234" s="108">
        <v>410</v>
      </c>
      <c r="AE234" s="110">
        <v>260</v>
      </c>
    </row>
    <row r="235" spans="3:31">
      <c r="C235" s="10">
        <v>234</v>
      </c>
      <c r="D235" s="108">
        <v>420</v>
      </c>
      <c r="N235" s="108"/>
      <c r="P235" s="40"/>
      <c r="W235" s="49">
        <f t="shared" si="9"/>
        <v>423.33333333333331</v>
      </c>
      <c r="X235" s="10">
        <f t="shared" si="10"/>
        <v>11.385500851066228</v>
      </c>
      <c r="Y235">
        <f t="shared" si="11"/>
        <v>1079.5935850109263</v>
      </c>
      <c r="AD235" s="108">
        <v>420</v>
      </c>
      <c r="AE235" s="110">
        <v>300</v>
      </c>
    </row>
    <row r="236" spans="3:31">
      <c r="C236" s="10">
        <v>235</v>
      </c>
      <c r="D236" s="108">
        <v>440</v>
      </c>
      <c r="N236" s="108"/>
      <c r="P236" s="40"/>
      <c r="W236" s="49">
        <f t="shared" si="9"/>
        <v>426.66666666666669</v>
      </c>
      <c r="X236" s="10">
        <f t="shared" si="10"/>
        <v>11.863420280034802</v>
      </c>
      <c r="Y236">
        <f t="shared" si="11"/>
        <v>1051.1509366916573</v>
      </c>
      <c r="AD236" s="108">
        <v>440</v>
      </c>
      <c r="AE236" s="110">
        <v>300</v>
      </c>
    </row>
    <row r="237" spans="3:31">
      <c r="C237" s="10">
        <v>236</v>
      </c>
      <c r="D237" s="108">
        <v>420</v>
      </c>
      <c r="N237" s="108"/>
      <c r="P237" s="40"/>
      <c r="W237" s="49">
        <f t="shared" si="9"/>
        <v>420</v>
      </c>
      <c r="X237" s="10">
        <f t="shared" si="10"/>
        <v>15.515822270854388</v>
      </c>
      <c r="Y237">
        <f t="shared" si="11"/>
        <v>1026.3606903632078</v>
      </c>
      <c r="AD237" s="108">
        <v>420</v>
      </c>
      <c r="AE237" s="110">
        <v>270</v>
      </c>
    </row>
    <row r="238" spans="3:31">
      <c r="C238" s="10">
        <v>237</v>
      </c>
      <c r="D238" s="108">
        <v>400</v>
      </c>
      <c r="N238" s="108"/>
      <c r="P238" s="40"/>
      <c r="W238" s="49">
        <f t="shared" si="9"/>
        <v>393.33333333333331</v>
      </c>
      <c r="X238" s="10">
        <f t="shared" si="10"/>
        <v>22.771001702132434</v>
      </c>
      <c r="Y238">
        <f t="shared" si="11"/>
        <v>1008.8256234660364</v>
      </c>
      <c r="AD238" s="108">
        <v>400</v>
      </c>
      <c r="AE238" s="110">
        <v>300</v>
      </c>
    </row>
    <row r="239" spans="3:31">
      <c r="C239" s="10">
        <v>238</v>
      </c>
      <c r="D239" s="108">
        <v>360</v>
      </c>
      <c r="N239" s="38"/>
      <c r="P239" s="40"/>
      <c r="W239" s="49">
        <f t="shared" si="9"/>
        <v>370</v>
      </c>
      <c r="X239" s="10">
        <f t="shared" si="10"/>
        <v>25.239592648001206</v>
      </c>
      <c r="Y239">
        <f t="shared" si="11"/>
        <v>993.75914751473374</v>
      </c>
      <c r="AD239" s="108">
        <v>360</v>
      </c>
      <c r="AE239" s="110">
        <v>290</v>
      </c>
    </row>
    <row r="240" spans="3:31">
      <c r="C240" s="10">
        <v>239</v>
      </c>
      <c r="D240" s="108">
        <v>350</v>
      </c>
      <c r="N240" s="38"/>
      <c r="P240" s="40"/>
      <c r="W240" s="49">
        <f t="shared" si="9"/>
        <v>350</v>
      </c>
      <c r="X240" s="10">
        <f t="shared" si="10"/>
        <v>23.174059571793556</v>
      </c>
      <c r="Y240">
        <f t="shared" si="11"/>
        <v>976.62713848722342</v>
      </c>
      <c r="AD240" s="108">
        <v>350</v>
      </c>
      <c r="AE240" s="110">
        <v>290</v>
      </c>
    </row>
    <row r="241" spans="3:31">
      <c r="C241" s="10">
        <v>240</v>
      </c>
      <c r="D241" s="108">
        <v>340</v>
      </c>
      <c r="N241" s="38"/>
      <c r="P241" s="40"/>
      <c r="W241" s="49">
        <f t="shared" si="9"/>
        <v>340</v>
      </c>
      <c r="X241" s="10">
        <f t="shared" si="10"/>
        <v>14.142135623730951</v>
      </c>
      <c r="Y241">
        <f t="shared" si="11"/>
        <v>950.46320551165047</v>
      </c>
      <c r="AD241" s="108">
        <v>340</v>
      </c>
      <c r="AE241" s="110">
        <v>270</v>
      </c>
    </row>
    <row r="242" spans="3:31">
      <c r="C242" s="10">
        <v>241</v>
      </c>
      <c r="D242" s="108">
        <v>330</v>
      </c>
      <c r="N242" s="38"/>
      <c r="P242" s="40"/>
      <c r="W242" s="49">
        <f t="shared" si="9"/>
        <v>340</v>
      </c>
      <c r="X242" s="10">
        <f t="shared" si="10"/>
        <v>10</v>
      </c>
      <c r="Y242">
        <f t="shared" si="11"/>
        <v>920.15713691234657</v>
      </c>
      <c r="AD242" s="108">
        <v>330</v>
      </c>
      <c r="AE242" s="110">
        <v>270</v>
      </c>
    </row>
    <row r="243" spans="3:31">
      <c r="C243" s="10">
        <v>242</v>
      </c>
      <c r="D243" s="108">
        <v>350</v>
      </c>
      <c r="N243" s="38"/>
      <c r="P243" s="40"/>
      <c r="W243" s="49">
        <f t="shared" si="9"/>
        <v>326.66666666666669</v>
      </c>
      <c r="X243" s="10">
        <f t="shared" si="10"/>
        <v>17.427096823731254</v>
      </c>
      <c r="Y243">
        <f t="shared" si="11"/>
        <v>897.27816513677396</v>
      </c>
      <c r="AD243" s="108">
        <v>350</v>
      </c>
      <c r="AE243" s="110">
        <v>300</v>
      </c>
    </row>
    <row r="244" spans="3:31">
      <c r="C244" s="10">
        <v>243</v>
      </c>
      <c r="D244" s="108">
        <v>300</v>
      </c>
      <c r="N244" s="38"/>
      <c r="P244" s="40"/>
      <c r="W244" s="49">
        <f t="shared" si="9"/>
        <v>316.66666666666669</v>
      </c>
      <c r="X244" s="10">
        <f t="shared" si="10"/>
        <v>19.051586888313622</v>
      </c>
      <c r="Y244">
        <f t="shared" si="11"/>
        <v>876.0236834257837</v>
      </c>
      <c r="AD244" s="108">
        <v>300</v>
      </c>
      <c r="AE244" s="110">
        <v>300</v>
      </c>
    </row>
    <row r="245" spans="3:31">
      <c r="C245" s="10">
        <v>244</v>
      </c>
      <c r="D245" s="108">
        <v>300</v>
      </c>
      <c r="N245" s="38"/>
      <c r="P245" s="40"/>
      <c r="W245" s="49">
        <f t="shared" si="9"/>
        <v>303.33333333333331</v>
      </c>
      <c r="X245" s="10">
        <f t="shared" si="10"/>
        <v>18.559214542766757</v>
      </c>
      <c r="Y245">
        <f t="shared" si="11"/>
        <v>854.27682936924657</v>
      </c>
      <c r="AD245" s="108">
        <v>300</v>
      </c>
      <c r="AE245" s="110">
        <v>300</v>
      </c>
    </row>
    <row r="246" spans="3:31">
      <c r="C246" s="10">
        <v>245</v>
      </c>
      <c r="D246" s="108">
        <v>310</v>
      </c>
      <c r="N246" s="38"/>
      <c r="P246" s="40"/>
      <c r="W246" s="49">
        <f t="shared" si="9"/>
        <v>300</v>
      </c>
      <c r="X246" s="10">
        <f t="shared" si="10"/>
        <v>11.863420280034802</v>
      </c>
      <c r="Y246">
        <f t="shared" si="11"/>
        <v>825.83418104997747</v>
      </c>
      <c r="AD246" s="108">
        <v>310</v>
      </c>
      <c r="AE246" s="110">
        <v>270</v>
      </c>
    </row>
    <row r="247" spans="3:31">
      <c r="C247" s="10">
        <v>246</v>
      </c>
      <c r="D247" s="108">
        <v>290</v>
      </c>
      <c r="N247" s="38"/>
      <c r="P247" s="40"/>
      <c r="W247" s="49">
        <f t="shared" si="9"/>
        <v>300</v>
      </c>
      <c r="X247" s="10">
        <f t="shared" si="10"/>
        <v>6.9388866648871153</v>
      </c>
      <c r="Y247">
        <f t="shared" si="11"/>
        <v>792.46699911556072</v>
      </c>
      <c r="AD247" s="108">
        <v>290</v>
      </c>
      <c r="AE247" s="110">
        <v>260</v>
      </c>
    </row>
    <row r="248" spans="3:31">
      <c r="C248" s="10">
        <v>247</v>
      </c>
      <c r="D248" s="108">
        <v>300</v>
      </c>
      <c r="N248" s="108"/>
      <c r="P248" s="40"/>
      <c r="W248" s="49">
        <f t="shared" si="9"/>
        <v>293.33333333333331</v>
      </c>
      <c r="X248" s="10">
        <f t="shared" si="10"/>
        <v>6.085806194501842</v>
      </c>
      <c r="Y248">
        <f t="shared" si="11"/>
        <v>758.24673671075868</v>
      </c>
      <c r="AD248" s="108">
        <v>300</v>
      </c>
      <c r="AE248" s="110">
        <v>270</v>
      </c>
    </row>
    <row r="249" spans="3:31">
      <c r="C249" s="10">
        <v>248</v>
      </c>
      <c r="D249" s="108">
        <v>290</v>
      </c>
      <c r="N249" s="108"/>
      <c r="P249" s="40"/>
      <c r="W249" s="49">
        <f t="shared" si="9"/>
        <v>293.33333333333331</v>
      </c>
      <c r="X249" s="10">
        <f t="shared" si="10"/>
        <v>2.7216552697590712</v>
      </c>
      <c r="Y249">
        <f t="shared" si="11"/>
        <v>720.66232338121381</v>
      </c>
      <c r="AD249" s="108">
        <v>290</v>
      </c>
      <c r="AE249" s="110">
        <v>320</v>
      </c>
    </row>
    <row r="250" spans="3:31">
      <c r="C250" s="10">
        <v>249</v>
      </c>
      <c r="D250" s="108">
        <v>290</v>
      </c>
      <c r="N250" s="108"/>
      <c r="P250" s="40"/>
      <c r="W250" s="49">
        <f t="shared" si="9"/>
        <v>293.33333333333331</v>
      </c>
      <c r="X250" s="10">
        <f t="shared" si="10"/>
        <v>4.714045207910317</v>
      </c>
      <c r="Y250">
        <f t="shared" si="11"/>
        <v>685.07029998982023</v>
      </c>
      <c r="AD250" s="108">
        <v>290</v>
      </c>
      <c r="AE250" s="110">
        <v>300</v>
      </c>
    </row>
    <row r="251" spans="3:31">
      <c r="C251" s="10">
        <v>250</v>
      </c>
      <c r="D251" s="108">
        <v>300</v>
      </c>
      <c r="N251" s="108"/>
      <c r="P251" s="40"/>
      <c r="W251" s="49">
        <f t="shared" si="9"/>
        <v>300</v>
      </c>
      <c r="X251" s="10">
        <f t="shared" si="10"/>
        <v>7.2008229982309588</v>
      </c>
      <c r="Y251">
        <f t="shared" si="11"/>
        <v>651.96505438874726</v>
      </c>
      <c r="AD251" s="108">
        <v>300</v>
      </c>
      <c r="AE251" s="110">
        <v>230</v>
      </c>
    </row>
    <row r="252" spans="3:31">
      <c r="C252" s="10">
        <v>251</v>
      </c>
      <c r="D252" s="108">
        <v>310</v>
      </c>
      <c r="N252" s="108"/>
      <c r="P252" s="40"/>
      <c r="W252" s="49">
        <f t="shared" si="9"/>
        <v>303.33333333333331</v>
      </c>
      <c r="X252" s="10">
        <f t="shared" si="10"/>
        <v>7.2008229982309579</v>
      </c>
      <c r="Y252">
        <f t="shared" si="11"/>
        <v>618.8598087876743</v>
      </c>
      <c r="AD252" s="108">
        <v>310</v>
      </c>
      <c r="AE252" s="110">
        <v>230</v>
      </c>
    </row>
    <row r="253" spans="3:31">
      <c r="C253" s="10">
        <v>252</v>
      </c>
      <c r="D253" s="108">
        <v>300</v>
      </c>
      <c r="N253" s="108"/>
      <c r="P253" s="40"/>
      <c r="W253" s="49">
        <f t="shared" si="9"/>
        <v>303.33333333333331</v>
      </c>
      <c r="X253" s="10">
        <f t="shared" si="10"/>
        <v>6.3828473850422478</v>
      </c>
      <c r="Y253">
        <f t="shared" si="11"/>
        <v>584.93658757341268</v>
      </c>
      <c r="AD253" s="108">
        <v>300</v>
      </c>
      <c r="AE253" s="110">
        <v>280</v>
      </c>
    </row>
    <row r="254" spans="3:31">
      <c r="C254" s="10">
        <v>253</v>
      </c>
      <c r="D254" s="108">
        <v>300</v>
      </c>
      <c r="N254" s="108"/>
      <c r="P254" s="40"/>
      <c r="W254" s="49">
        <f t="shared" si="9"/>
        <v>300</v>
      </c>
      <c r="X254" s="10">
        <f t="shared" si="10"/>
        <v>2.7216552697590712</v>
      </c>
      <c r="Y254">
        <f t="shared" si="11"/>
        <v>547.35217424386781</v>
      </c>
      <c r="AD254" s="108">
        <v>300</v>
      </c>
      <c r="AE254" s="110">
        <v>250</v>
      </c>
    </row>
    <row r="255" spans="3:31">
      <c r="C255" s="10">
        <v>254</v>
      </c>
      <c r="D255" s="108">
        <v>300</v>
      </c>
      <c r="N255" s="108"/>
      <c r="P255" s="40"/>
      <c r="W255" s="49">
        <f t="shared" si="9"/>
        <v>286.66666666666669</v>
      </c>
      <c r="X255" s="10">
        <f t="shared" si="10"/>
        <v>15.515822270854388</v>
      </c>
      <c r="Y255">
        <f t="shared" si="11"/>
        <v>522.56192791541832</v>
      </c>
      <c r="AD255" s="108">
        <v>300</v>
      </c>
      <c r="AE255" s="110">
        <v>260</v>
      </c>
    </row>
    <row r="256" spans="3:31">
      <c r="C256" s="10">
        <v>255</v>
      </c>
      <c r="D256" s="108">
        <v>260</v>
      </c>
      <c r="N256" s="108"/>
      <c r="P256" s="40"/>
      <c r="W256" s="49">
        <f t="shared" si="9"/>
        <v>266.66666666666669</v>
      </c>
      <c r="X256" s="10">
        <f t="shared" si="10"/>
        <v>21.773242158072708</v>
      </c>
      <c r="Y256">
        <f t="shared" si="11"/>
        <v>504.02910147418709</v>
      </c>
      <c r="AD256" s="108">
        <v>260</v>
      </c>
      <c r="AE256" s="111">
        <v>280</v>
      </c>
    </row>
    <row r="257" spans="3:31">
      <c r="C257" s="10">
        <v>256</v>
      </c>
      <c r="D257" s="108">
        <v>240</v>
      </c>
      <c r="N257" s="108"/>
      <c r="P257" s="40"/>
      <c r="W257" s="49">
        <f t="shared" si="9"/>
        <v>250</v>
      </c>
      <c r="X257" s="10">
        <f t="shared" si="10"/>
        <v>21.773242158072708</v>
      </c>
      <c r="Y257">
        <f t="shared" si="11"/>
        <v>485.49627503295585</v>
      </c>
      <c r="AD257" s="108">
        <v>240</v>
      </c>
      <c r="AE257" s="111">
        <v>330</v>
      </c>
    </row>
    <row r="258" spans="3:31">
      <c r="C258" s="10">
        <v>257</v>
      </c>
      <c r="D258" s="108">
        <v>250</v>
      </c>
      <c r="N258" s="108"/>
      <c r="P258" s="40"/>
      <c r="W258" s="49">
        <f t="shared" si="9"/>
        <v>250</v>
      </c>
      <c r="X258" s="10">
        <f t="shared" si="10"/>
        <v>16.442942874387501</v>
      </c>
      <c r="Y258">
        <f t="shared" si="11"/>
        <v>461.63314930803944</v>
      </c>
      <c r="AD258" s="108">
        <v>250</v>
      </c>
      <c r="AE258" s="111">
        <v>310</v>
      </c>
    </row>
    <row r="259" spans="3:31">
      <c r="C259" s="10">
        <v>258</v>
      </c>
      <c r="D259" s="108">
        <v>260</v>
      </c>
      <c r="N259" s="108"/>
      <c r="P259" s="40"/>
      <c r="W259" s="49">
        <f t="shared" ref="W259:W322" si="12">AVERAGE(D258:D260)</f>
        <v>256.66666666666669</v>
      </c>
      <c r="X259" s="10">
        <f t="shared" si="10"/>
        <v>6.085806194501842</v>
      </c>
      <c r="Y259">
        <f t="shared" si="11"/>
        <v>427.41288690323739</v>
      </c>
      <c r="AD259" s="108">
        <v>260</v>
      </c>
      <c r="AE259" s="111">
        <v>380</v>
      </c>
    </row>
    <row r="260" spans="3:31">
      <c r="C260" s="10">
        <v>259</v>
      </c>
      <c r="D260" s="108">
        <v>260</v>
      </c>
      <c r="N260" s="108"/>
      <c r="P260" s="40"/>
      <c r="W260" s="49">
        <f t="shared" si="12"/>
        <v>270</v>
      </c>
      <c r="X260" s="10">
        <f t="shared" si="10"/>
        <v>13.052600138300811</v>
      </c>
      <c r="Y260">
        <f t="shared" si="11"/>
        <v>400.15941844223431</v>
      </c>
      <c r="AD260" s="108">
        <v>260</v>
      </c>
      <c r="AE260" s="111">
        <v>300</v>
      </c>
    </row>
    <row r="261" spans="3:31">
      <c r="C261" s="10">
        <v>260</v>
      </c>
      <c r="D261" s="108">
        <v>290</v>
      </c>
      <c r="N261" s="108"/>
      <c r="P261" s="40"/>
      <c r="W261" s="49">
        <f t="shared" si="12"/>
        <v>283.33333333333331</v>
      </c>
      <c r="X261" s="10">
        <f t="shared" ref="X261:X324" si="13">SQRT(SUMXMY2(D260:D262,W259:W261)/3)</f>
        <v>15.153535218873179</v>
      </c>
      <c r="Y261">
        <f t="shared" si="11"/>
        <v>375.00688506180359</v>
      </c>
      <c r="AD261" s="108">
        <v>290</v>
      </c>
      <c r="AE261" s="111">
        <v>270</v>
      </c>
    </row>
    <row r="262" spans="3:31">
      <c r="C262" s="10">
        <v>261</v>
      </c>
      <c r="D262" s="108">
        <v>300</v>
      </c>
      <c r="N262" s="108"/>
      <c r="P262" s="40"/>
      <c r="W262" s="49">
        <f t="shared" si="12"/>
        <v>310</v>
      </c>
      <c r="X262" s="10">
        <f t="shared" si="13"/>
        <v>22.933074933944773</v>
      </c>
      <c r="Y262">
        <f t="shared" ref="Y262:Y325" si="14">Y261+X262-$Z$2</f>
        <v>357.63389139644448</v>
      </c>
      <c r="AD262" s="108">
        <v>300</v>
      </c>
      <c r="AE262" s="111">
        <v>310</v>
      </c>
    </row>
    <row r="263" spans="3:31">
      <c r="C263" s="10">
        <v>262</v>
      </c>
      <c r="D263" s="108">
        <v>340</v>
      </c>
      <c r="N263" s="108"/>
      <c r="P263" s="40"/>
      <c r="W263" s="49">
        <f t="shared" si="12"/>
        <v>330</v>
      </c>
      <c r="X263" s="10">
        <f t="shared" si="13"/>
        <v>22.933074933944773</v>
      </c>
      <c r="Y263">
        <f t="shared" si="14"/>
        <v>340.26089773108538</v>
      </c>
      <c r="AD263" s="108">
        <v>340</v>
      </c>
      <c r="AE263" s="111">
        <v>250</v>
      </c>
    </row>
    <row r="264" spans="3:31">
      <c r="C264" s="10">
        <v>263</v>
      </c>
      <c r="D264" s="108">
        <v>350</v>
      </c>
      <c r="N264" s="108"/>
      <c r="P264" s="40"/>
      <c r="W264" s="49">
        <f t="shared" si="12"/>
        <v>343.33333333333331</v>
      </c>
      <c r="X264" s="10">
        <f t="shared" si="13"/>
        <v>20.9054308024742</v>
      </c>
      <c r="Y264">
        <f t="shared" si="14"/>
        <v>320.86025993425568</v>
      </c>
      <c r="AD264" s="108">
        <v>350</v>
      </c>
      <c r="AE264" s="111">
        <v>240</v>
      </c>
    </row>
    <row r="265" spans="3:31">
      <c r="C265" s="10">
        <v>264</v>
      </c>
      <c r="D265" s="108">
        <v>340</v>
      </c>
      <c r="N265" s="108"/>
      <c r="P265" s="40"/>
      <c r="W265" s="49">
        <f t="shared" si="12"/>
        <v>373.33333333333331</v>
      </c>
      <c r="X265" s="10">
        <f t="shared" si="13"/>
        <v>34.747768380248651</v>
      </c>
      <c r="Y265">
        <f t="shared" si="14"/>
        <v>315.30195971520044</v>
      </c>
      <c r="AD265" s="108">
        <v>340</v>
      </c>
      <c r="AE265" s="111">
        <v>260</v>
      </c>
    </row>
    <row r="266" spans="3:31">
      <c r="C266" s="10">
        <v>265</v>
      </c>
      <c r="D266" s="108">
        <v>430</v>
      </c>
      <c r="N266" s="108"/>
      <c r="P266" s="40"/>
      <c r="W266" s="49">
        <f t="shared" si="12"/>
        <v>383.33333333333331</v>
      </c>
      <c r="X266" s="10">
        <f t="shared" si="13"/>
        <v>32.82952600598702</v>
      </c>
      <c r="Y266">
        <f t="shared" si="14"/>
        <v>307.82541712188356</v>
      </c>
      <c r="AD266" s="108">
        <v>430</v>
      </c>
      <c r="AE266" s="111">
        <v>270</v>
      </c>
    </row>
    <row r="267" spans="3:31">
      <c r="C267" s="10">
        <v>266</v>
      </c>
      <c r="D267" s="108">
        <v>380</v>
      </c>
      <c r="N267" s="108"/>
      <c r="P267" s="40"/>
      <c r="W267" s="49">
        <f t="shared" si="12"/>
        <v>350</v>
      </c>
      <c r="X267" s="10">
        <f t="shared" si="13"/>
        <v>71.466127692826674</v>
      </c>
      <c r="Y267">
        <f t="shared" si="14"/>
        <v>338.98547621540632</v>
      </c>
      <c r="AD267" s="108">
        <v>380</v>
      </c>
      <c r="AE267" s="111">
        <v>310</v>
      </c>
    </row>
    <row r="268" spans="3:31">
      <c r="C268" s="10">
        <v>267</v>
      </c>
      <c r="D268" s="108">
        <v>240</v>
      </c>
      <c r="N268" s="108"/>
      <c r="P268" s="40"/>
      <c r="W268" s="49">
        <f t="shared" si="12"/>
        <v>276.66666666666669</v>
      </c>
      <c r="X268" s="10">
        <f t="shared" si="13"/>
        <v>74.286731779763471</v>
      </c>
      <c r="Y268">
        <f t="shared" si="14"/>
        <v>372.96613939586587</v>
      </c>
      <c r="AD268" s="108">
        <v>240</v>
      </c>
      <c r="AE268" s="111">
        <v>270</v>
      </c>
    </row>
    <row r="269" spans="3:31">
      <c r="C269" s="10">
        <v>268</v>
      </c>
      <c r="D269" s="108">
        <v>210</v>
      </c>
      <c r="N269" s="108"/>
      <c r="P269" s="40"/>
      <c r="W269" s="49">
        <f t="shared" si="12"/>
        <v>216.66666666666666</v>
      </c>
      <c r="X269" s="10">
        <f t="shared" si="13"/>
        <v>74.882624202196652</v>
      </c>
      <c r="Y269">
        <f t="shared" si="14"/>
        <v>407.54269499875863</v>
      </c>
      <c r="AD269" s="108">
        <v>210</v>
      </c>
      <c r="AE269" s="111">
        <v>290</v>
      </c>
    </row>
    <row r="270" spans="3:31">
      <c r="C270" s="10">
        <v>269</v>
      </c>
      <c r="D270" s="108">
        <v>200</v>
      </c>
      <c r="N270" s="108"/>
      <c r="P270" s="40"/>
      <c r="W270" s="49">
        <f t="shared" si="12"/>
        <v>216.66666666666666</v>
      </c>
      <c r="X270" s="10">
        <f t="shared" si="13"/>
        <v>41.899350299921792</v>
      </c>
      <c r="Y270">
        <f t="shared" si="14"/>
        <v>409.13597669937656</v>
      </c>
      <c r="AD270" s="108">
        <v>200</v>
      </c>
      <c r="AE270" s="111">
        <v>290</v>
      </c>
    </row>
    <row r="271" spans="3:31">
      <c r="C271" s="10">
        <v>270</v>
      </c>
      <c r="D271" s="108">
        <v>240</v>
      </c>
      <c r="N271" s="108"/>
      <c r="P271" s="40"/>
      <c r="W271" s="49">
        <f t="shared" si="12"/>
        <v>220</v>
      </c>
      <c r="X271" s="10">
        <f t="shared" si="13"/>
        <v>16.555182695279267</v>
      </c>
      <c r="Y271">
        <f t="shared" si="14"/>
        <v>385.38509079535191</v>
      </c>
      <c r="AD271" s="108">
        <v>240</v>
      </c>
      <c r="AE271" s="111">
        <v>310</v>
      </c>
    </row>
    <row r="272" spans="3:31">
      <c r="C272" s="10">
        <v>271</v>
      </c>
      <c r="D272" s="108">
        <v>220</v>
      </c>
      <c r="N272" s="108"/>
      <c r="P272" s="40"/>
      <c r="W272" s="49">
        <f t="shared" si="12"/>
        <v>330</v>
      </c>
      <c r="X272" s="10">
        <f t="shared" si="13"/>
        <v>116.25323571761268</v>
      </c>
      <c r="Y272">
        <f t="shared" si="14"/>
        <v>461.33225791366067</v>
      </c>
      <c r="AD272" s="108">
        <v>220</v>
      </c>
      <c r="AE272" s="111">
        <v>290</v>
      </c>
    </row>
    <row r="273" spans="3:31">
      <c r="C273" s="10">
        <v>272</v>
      </c>
      <c r="D273" s="108">
        <v>530</v>
      </c>
      <c r="N273" s="108"/>
      <c r="P273" s="40"/>
      <c r="W273" s="49">
        <f t="shared" si="12"/>
        <v>516.66666666666663</v>
      </c>
      <c r="X273" s="10">
        <f t="shared" si="13"/>
        <v>200.23134767711224</v>
      </c>
      <c r="Y273">
        <f t="shared" si="14"/>
        <v>621.25753699146901</v>
      </c>
      <c r="AD273" s="108">
        <v>530</v>
      </c>
      <c r="AE273" s="111">
        <v>270</v>
      </c>
    </row>
    <row r="274" spans="3:31">
      <c r="C274" s="10">
        <v>273</v>
      </c>
      <c r="D274" s="108">
        <v>800</v>
      </c>
      <c r="N274" s="108"/>
      <c r="P274" s="40"/>
      <c r="W274" s="49">
        <f t="shared" si="12"/>
        <v>693.33333333333337</v>
      </c>
      <c r="X274" s="10">
        <f t="shared" si="13"/>
        <v>202.88657659629177</v>
      </c>
      <c r="Y274">
        <f t="shared" si="14"/>
        <v>783.83804498845689</v>
      </c>
      <c r="AD274" s="108">
        <v>800</v>
      </c>
      <c r="AE274" s="111">
        <v>250</v>
      </c>
    </row>
    <row r="275" spans="3:31">
      <c r="C275" s="10">
        <v>274</v>
      </c>
      <c r="D275" s="108">
        <v>750</v>
      </c>
      <c r="N275" s="108"/>
      <c r="P275" s="40"/>
      <c r="W275" s="49">
        <f t="shared" si="12"/>
        <v>766.66666666666663</v>
      </c>
      <c r="X275" s="10">
        <f t="shared" si="13"/>
        <v>167.09943812659046</v>
      </c>
      <c r="Y275">
        <f t="shared" si="14"/>
        <v>910.63141451574347</v>
      </c>
      <c r="AD275" s="108">
        <v>750</v>
      </c>
      <c r="AE275" s="111">
        <v>280</v>
      </c>
    </row>
    <row r="276" spans="3:31">
      <c r="C276" s="10">
        <v>275</v>
      </c>
      <c r="D276" s="108">
        <v>750</v>
      </c>
      <c r="N276" s="108"/>
      <c r="P276" s="40"/>
      <c r="W276" s="49">
        <f t="shared" si="12"/>
        <v>733.33333333333337</v>
      </c>
      <c r="X276" s="10">
        <f t="shared" si="13"/>
        <v>39.157800414902418</v>
      </c>
      <c r="Y276">
        <f t="shared" si="14"/>
        <v>909.48314633134203</v>
      </c>
      <c r="AD276" s="108">
        <v>750</v>
      </c>
      <c r="AE276" s="111">
        <v>280</v>
      </c>
    </row>
    <row r="277" spans="3:31">
      <c r="C277" s="10">
        <v>276</v>
      </c>
      <c r="D277" s="108">
        <v>700</v>
      </c>
      <c r="N277" s="108"/>
      <c r="P277" s="40"/>
      <c r="W277" s="49">
        <f t="shared" si="12"/>
        <v>670</v>
      </c>
      <c r="X277" s="10">
        <f t="shared" si="13"/>
        <v>67.054427864953823</v>
      </c>
      <c r="Y277">
        <f t="shared" si="14"/>
        <v>936.23150559699195</v>
      </c>
      <c r="AD277" s="108">
        <v>700</v>
      </c>
      <c r="AE277" s="111">
        <v>250</v>
      </c>
    </row>
    <row r="278" spans="3:31">
      <c r="C278" s="10">
        <v>277</v>
      </c>
      <c r="D278" s="108">
        <v>560</v>
      </c>
      <c r="N278" s="108"/>
      <c r="P278" s="40"/>
      <c r="W278" s="49">
        <f t="shared" si="12"/>
        <v>603.33333333333337</v>
      </c>
      <c r="X278" s="10">
        <f t="shared" si="13"/>
        <v>73.156352095029007</v>
      </c>
      <c r="Y278">
        <f t="shared" si="14"/>
        <v>969.08178909271703</v>
      </c>
      <c r="AD278" s="108">
        <v>560</v>
      </c>
      <c r="AE278" s="111">
        <v>290</v>
      </c>
    </row>
    <row r="279" spans="3:31">
      <c r="C279" s="10">
        <v>278</v>
      </c>
      <c r="D279" s="108">
        <v>550</v>
      </c>
      <c r="N279" s="108"/>
      <c r="P279" s="40"/>
      <c r="W279" s="49">
        <f t="shared" si="12"/>
        <v>516.66666666666663</v>
      </c>
      <c r="X279" s="10">
        <f t="shared" si="13"/>
        <v>83.311108147357757</v>
      </c>
      <c r="Y279">
        <f t="shared" si="14"/>
        <v>1012.0868286407708</v>
      </c>
      <c r="AD279" s="108">
        <v>550</v>
      </c>
      <c r="AE279" s="111">
        <v>310</v>
      </c>
    </row>
    <row r="280" spans="3:31">
      <c r="C280" s="10">
        <v>279</v>
      </c>
      <c r="D280" s="108">
        <v>440</v>
      </c>
      <c r="N280" s="108"/>
      <c r="P280" s="40"/>
      <c r="W280" s="49">
        <f t="shared" si="12"/>
        <v>446.66666666666669</v>
      </c>
      <c r="X280" s="10">
        <f t="shared" si="13"/>
        <v>77.602978178818773</v>
      </c>
      <c r="Y280">
        <f t="shared" si="14"/>
        <v>1049.3837382202857</v>
      </c>
      <c r="AD280" s="108">
        <v>440</v>
      </c>
      <c r="AE280" s="111">
        <v>270</v>
      </c>
    </row>
    <row r="281" spans="3:31">
      <c r="C281" s="10">
        <v>280</v>
      </c>
      <c r="D281" s="108">
        <v>350</v>
      </c>
      <c r="N281" s="108"/>
      <c r="P281" s="40"/>
      <c r="W281" s="49">
        <f t="shared" si="12"/>
        <v>363.33333333333331</v>
      </c>
      <c r="X281" s="10">
        <f t="shared" si="13"/>
        <v>80.069414329762083</v>
      </c>
      <c r="Y281">
        <f t="shared" si="14"/>
        <v>1089.147083950744</v>
      </c>
      <c r="AD281" s="108">
        <v>350</v>
      </c>
      <c r="AE281" s="111">
        <v>290</v>
      </c>
    </row>
    <row r="282" spans="3:31">
      <c r="C282" s="10">
        <v>281</v>
      </c>
      <c r="D282" s="108">
        <v>300</v>
      </c>
      <c r="N282" s="108"/>
      <c r="P282" s="40"/>
      <c r="W282" s="49">
        <f t="shared" si="12"/>
        <v>316.66666666666669</v>
      </c>
      <c r="X282" s="10">
        <f t="shared" si="13"/>
        <v>67.41249472052229</v>
      </c>
      <c r="Y282">
        <f t="shared" si="14"/>
        <v>1116.2535100719624</v>
      </c>
      <c r="AD282" s="108">
        <v>300</v>
      </c>
      <c r="AE282" s="111">
        <v>290</v>
      </c>
    </row>
    <row r="283" spans="3:31">
      <c r="C283" s="10">
        <v>282</v>
      </c>
      <c r="D283" s="108">
        <v>300</v>
      </c>
      <c r="N283" s="108"/>
      <c r="P283" s="40"/>
      <c r="W283" s="49">
        <f t="shared" si="12"/>
        <v>283.33333333333331</v>
      </c>
      <c r="X283" s="10">
        <f t="shared" si="13"/>
        <v>42.426406871192839</v>
      </c>
      <c r="Y283">
        <f t="shared" si="14"/>
        <v>1118.3738483438513</v>
      </c>
      <c r="AD283" s="108">
        <v>300</v>
      </c>
      <c r="AE283" s="111">
        <v>310</v>
      </c>
    </row>
    <row r="284" spans="3:31">
      <c r="C284" s="10">
        <v>283</v>
      </c>
      <c r="D284" s="108">
        <v>250</v>
      </c>
      <c r="N284" s="108"/>
      <c r="P284" s="40"/>
      <c r="W284" s="49">
        <f t="shared" si="12"/>
        <v>250</v>
      </c>
      <c r="X284" s="10">
        <f t="shared" si="13"/>
        <v>36.004114991154779</v>
      </c>
      <c r="Y284">
        <f t="shared" si="14"/>
        <v>1114.071894735702</v>
      </c>
      <c r="AD284" s="108">
        <v>250</v>
      </c>
      <c r="AE284" s="111">
        <v>290</v>
      </c>
    </row>
    <row r="285" spans="3:31">
      <c r="C285" s="10">
        <v>284</v>
      </c>
      <c r="D285" s="108">
        <v>200</v>
      </c>
      <c r="N285" s="108"/>
      <c r="P285" s="40"/>
      <c r="W285" s="49">
        <f t="shared" si="12"/>
        <v>236.66666666666666</v>
      </c>
      <c r="X285" s="10">
        <f t="shared" si="13"/>
        <v>37.218076054320498</v>
      </c>
      <c r="Y285">
        <f t="shared" si="14"/>
        <v>1110.9839021907187</v>
      </c>
      <c r="AD285" s="108">
        <v>200</v>
      </c>
      <c r="AE285" s="111">
        <v>310</v>
      </c>
    </row>
    <row r="286" spans="3:31">
      <c r="C286" s="10">
        <v>285</v>
      </c>
      <c r="D286" s="108">
        <v>260</v>
      </c>
      <c r="N286" s="108"/>
      <c r="P286" s="40"/>
      <c r="W286" s="49">
        <f t="shared" si="12"/>
        <v>273.33333333333331</v>
      </c>
      <c r="X286" s="10">
        <f t="shared" si="13"/>
        <v>59.317101400173961</v>
      </c>
      <c r="Y286">
        <f t="shared" si="14"/>
        <v>1129.9949349915887</v>
      </c>
      <c r="AD286" s="108">
        <v>260</v>
      </c>
      <c r="AE286" s="111">
        <v>250</v>
      </c>
    </row>
    <row r="287" spans="3:31">
      <c r="C287" s="10">
        <v>286</v>
      </c>
      <c r="D287" s="108">
        <v>360</v>
      </c>
      <c r="N287" s="108"/>
      <c r="P287" s="40"/>
      <c r="W287" s="49">
        <f t="shared" si="12"/>
        <v>333.33333333333331</v>
      </c>
      <c r="X287" s="10">
        <f t="shared" si="13"/>
        <v>58.40471822645079</v>
      </c>
      <c r="Y287">
        <f t="shared" si="14"/>
        <v>1148.0935846187356</v>
      </c>
      <c r="AD287" s="108">
        <v>360</v>
      </c>
      <c r="AE287" s="111">
        <v>290</v>
      </c>
    </row>
    <row r="288" spans="3:31">
      <c r="C288" s="10">
        <v>287</v>
      </c>
      <c r="D288" s="108">
        <v>380</v>
      </c>
      <c r="N288" s="108"/>
      <c r="P288" s="40"/>
      <c r="W288" s="49">
        <f t="shared" si="12"/>
        <v>373.33333333333331</v>
      </c>
      <c r="X288" s="10">
        <f t="shared" si="13"/>
        <v>56.960024968783557</v>
      </c>
      <c r="Y288">
        <f t="shared" si="14"/>
        <v>1164.7475409882152</v>
      </c>
      <c r="AD288" s="108">
        <v>380</v>
      </c>
      <c r="AE288" s="111">
        <v>290</v>
      </c>
    </row>
    <row r="289" spans="3:31">
      <c r="C289" s="10">
        <v>288</v>
      </c>
      <c r="D289" s="108">
        <v>380</v>
      </c>
      <c r="N289" s="38"/>
      <c r="P289" s="40"/>
      <c r="W289" s="49">
        <f t="shared" si="12"/>
        <v>386.66666666666669</v>
      </c>
      <c r="X289" s="10">
        <f t="shared" si="13"/>
        <v>28.284271247461913</v>
      </c>
      <c r="Y289">
        <f t="shared" si="14"/>
        <v>1152.7257436363732</v>
      </c>
      <c r="AD289" s="108">
        <v>380</v>
      </c>
      <c r="AE289" s="111">
        <v>250</v>
      </c>
    </row>
    <row r="290" spans="3:31">
      <c r="C290" s="10">
        <v>289</v>
      </c>
      <c r="D290" s="108">
        <v>400</v>
      </c>
      <c r="N290" s="38"/>
      <c r="P290" s="40"/>
      <c r="W290" s="49">
        <f t="shared" si="12"/>
        <v>343.33333333333331</v>
      </c>
      <c r="X290" s="10">
        <f t="shared" si="13"/>
        <v>54.569018479149662</v>
      </c>
      <c r="Y290">
        <f t="shared" si="14"/>
        <v>1166.988693516219</v>
      </c>
      <c r="AD290" s="108">
        <v>400</v>
      </c>
      <c r="AE290" s="111">
        <v>260</v>
      </c>
    </row>
    <row r="291" spans="3:31">
      <c r="C291" s="10">
        <v>290</v>
      </c>
      <c r="D291" s="108">
        <v>250</v>
      </c>
      <c r="N291" s="38"/>
      <c r="P291" s="40"/>
      <c r="W291" s="49">
        <f t="shared" si="12"/>
        <v>290</v>
      </c>
      <c r="X291" s="10">
        <f t="shared" si="13"/>
        <v>67.795990267096883</v>
      </c>
      <c r="Y291">
        <f t="shared" si="14"/>
        <v>1194.4786151840119</v>
      </c>
      <c r="AD291" s="108">
        <v>250</v>
      </c>
      <c r="AE291" s="111">
        <v>260</v>
      </c>
    </row>
    <row r="292" spans="3:31">
      <c r="C292" s="10">
        <v>291</v>
      </c>
      <c r="D292" s="108">
        <v>220</v>
      </c>
      <c r="N292" s="38"/>
      <c r="P292" s="40"/>
      <c r="W292" s="49">
        <f t="shared" si="12"/>
        <v>230</v>
      </c>
      <c r="X292" s="10">
        <f t="shared" si="13"/>
        <v>67.604514423005583</v>
      </c>
      <c r="Y292">
        <f t="shared" si="14"/>
        <v>1221.7770610077137</v>
      </c>
      <c r="AD292" s="108">
        <v>220</v>
      </c>
      <c r="AE292" s="111">
        <v>300</v>
      </c>
    </row>
    <row r="293" spans="3:31">
      <c r="C293" s="10">
        <v>292</v>
      </c>
      <c r="D293" s="108">
        <v>220</v>
      </c>
      <c r="N293" s="38"/>
      <c r="P293" s="40"/>
      <c r="W293" s="49">
        <f t="shared" si="12"/>
        <v>246.66666666666666</v>
      </c>
      <c r="X293" s="10">
        <f t="shared" si="13"/>
        <v>51.135259995572675</v>
      </c>
      <c r="Y293">
        <f t="shared" si="14"/>
        <v>1232.6062524039824</v>
      </c>
      <c r="AD293" s="108">
        <v>220</v>
      </c>
      <c r="AE293" s="111">
        <v>280</v>
      </c>
    </row>
    <row r="294" spans="3:31">
      <c r="C294" s="10">
        <v>293</v>
      </c>
      <c r="D294" s="108">
        <v>300</v>
      </c>
      <c r="N294" s="38"/>
      <c r="P294" s="40"/>
      <c r="W294" s="49">
        <f t="shared" si="12"/>
        <v>306.66666666666669</v>
      </c>
      <c r="X294" s="10">
        <f t="shared" si="13"/>
        <v>62.331253678914436</v>
      </c>
      <c r="Y294">
        <f t="shared" si="14"/>
        <v>1254.6314374835929</v>
      </c>
      <c r="AD294" s="108">
        <v>300</v>
      </c>
      <c r="AE294" s="111">
        <v>270</v>
      </c>
    </row>
    <row r="295" spans="3:31">
      <c r="C295" s="10">
        <v>294</v>
      </c>
      <c r="D295" s="108">
        <v>400</v>
      </c>
      <c r="N295" s="38"/>
      <c r="P295" s="40"/>
      <c r="W295" s="49">
        <f t="shared" si="12"/>
        <v>376.66666666666669</v>
      </c>
      <c r="X295" s="10">
        <f t="shared" si="13"/>
        <v>69.282032302755084</v>
      </c>
      <c r="Y295">
        <f t="shared" si="14"/>
        <v>1283.6074011870442</v>
      </c>
      <c r="AD295" s="108">
        <v>400</v>
      </c>
      <c r="AE295" s="111">
        <v>300</v>
      </c>
    </row>
    <row r="296" spans="3:31">
      <c r="C296" s="10">
        <v>295</v>
      </c>
      <c r="D296" s="108">
        <v>430</v>
      </c>
      <c r="N296" s="38"/>
      <c r="P296" s="40"/>
      <c r="W296" s="49">
        <f t="shared" si="12"/>
        <v>400</v>
      </c>
      <c r="X296" s="10">
        <f t="shared" si="13"/>
        <v>64.434865188435452</v>
      </c>
      <c r="Y296">
        <f t="shared" si="14"/>
        <v>1307.7361977761757</v>
      </c>
      <c r="AD296" s="108">
        <v>430</v>
      </c>
      <c r="AE296" s="111">
        <v>300</v>
      </c>
    </row>
    <row r="297" spans="3:31">
      <c r="C297" s="10">
        <v>296</v>
      </c>
      <c r="D297" s="108">
        <v>370</v>
      </c>
      <c r="N297" s="38"/>
      <c r="P297" s="40"/>
      <c r="W297" s="49">
        <f t="shared" si="12"/>
        <v>370</v>
      </c>
      <c r="X297" s="10">
        <f t="shared" si="13"/>
        <v>49.478764618249592</v>
      </c>
      <c r="Y297">
        <f t="shared" si="14"/>
        <v>1316.9088937951215</v>
      </c>
      <c r="AD297" s="108">
        <v>370</v>
      </c>
      <c r="AE297" s="111">
        <v>290</v>
      </c>
    </row>
    <row r="298" spans="3:31">
      <c r="C298" s="10">
        <v>297</v>
      </c>
      <c r="D298" s="108">
        <v>310</v>
      </c>
      <c r="N298" s="38"/>
      <c r="P298" s="40"/>
      <c r="W298" s="49">
        <f t="shared" si="12"/>
        <v>320</v>
      </c>
      <c r="X298" s="10">
        <f t="shared" si="13"/>
        <v>45.09249752822894</v>
      </c>
      <c r="Y298">
        <f t="shared" si="14"/>
        <v>1321.6953227240465</v>
      </c>
      <c r="AD298" s="108">
        <v>310</v>
      </c>
      <c r="AE298" s="111">
        <v>290</v>
      </c>
    </row>
    <row r="299" spans="3:31">
      <c r="C299" s="10">
        <v>298</v>
      </c>
      <c r="D299" s="108">
        <v>280</v>
      </c>
      <c r="N299" s="38"/>
      <c r="P299" s="40"/>
      <c r="W299" s="49">
        <f t="shared" si="12"/>
        <v>273.33333333333331</v>
      </c>
      <c r="X299" s="10">
        <f t="shared" si="13"/>
        <v>48.572206654209758</v>
      </c>
      <c r="Y299">
        <f t="shared" si="14"/>
        <v>1329.9614607789524</v>
      </c>
      <c r="AD299" s="108">
        <v>280</v>
      </c>
      <c r="AE299" s="111">
        <v>290</v>
      </c>
    </row>
    <row r="300" spans="3:31">
      <c r="C300" s="10">
        <v>299</v>
      </c>
      <c r="D300" s="108">
        <v>230</v>
      </c>
      <c r="N300" s="38"/>
      <c r="P300" s="40"/>
      <c r="W300" s="49">
        <f t="shared" si="12"/>
        <v>283.33333333333331</v>
      </c>
      <c r="X300" s="10">
        <f t="shared" si="13"/>
        <v>47.21895413527951</v>
      </c>
      <c r="Y300">
        <f t="shared" si="14"/>
        <v>1336.8743463149281</v>
      </c>
      <c r="AD300" s="108">
        <v>230</v>
      </c>
      <c r="AE300" s="111">
        <v>290</v>
      </c>
    </row>
    <row r="301" spans="3:31">
      <c r="C301" s="10">
        <v>300</v>
      </c>
      <c r="D301" s="108">
        <v>340</v>
      </c>
      <c r="N301" s="38"/>
      <c r="P301" s="40"/>
      <c r="W301" s="49">
        <f t="shared" si="12"/>
        <v>323.33333333333331</v>
      </c>
      <c r="X301" s="10">
        <f t="shared" si="13"/>
        <v>60.461190490723524</v>
      </c>
      <c r="Y301">
        <f t="shared" si="14"/>
        <v>1357.0294682063477</v>
      </c>
      <c r="AD301" s="108">
        <v>340</v>
      </c>
      <c r="AE301" s="111">
        <v>250</v>
      </c>
    </row>
    <row r="302" spans="3:31">
      <c r="C302" s="10">
        <v>301</v>
      </c>
      <c r="D302" s="108">
        <v>400</v>
      </c>
      <c r="N302" s="38"/>
      <c r="P302" s="40"/>
      <c r="W302" s="49">
        <f t="shared" si="12"/>
        <v>380</v>
      </c>
      <c r="X302" s="10">
        <f t="shared" si="13"/>
        <v>56.240225488194525</v>
      </c>
      <c r="Y302">
        <f t="shared" si="14"/>
        <v>1372.9636250952383</v>
      </c>
      <c r="AD302" s="108">
        <v>400</v>
      </c>
      <c r="AE302" s="111">
        <v>280</v>
      </c>
    </row>
    <row r="303" spans="3:31">
      <c r="C303" s="10">
        <v>302</v>
      </c>
      <c r="D303" s="108">
        <v>400</v>
      </c>
      <c r="N303" s="38"/>
      <c r="P303" s="40"/>
      <c r="W303" s="49">
        <f t="shared" si="12"/>
        <v>373.33333333333331</v>
      </c>
      <c r="X303" s="10">
        <f t="shared" si="13"/>
        <v>55.142911971900261</v>
      </c>
      <c r="Y303">
        <f t="shared" si="14"/>
        <v>1387.8004684678347</v>
      </c>
      <c r="AD303" s="108">
        <v>400</v>
      </c>
      <c r="AE303" s="111">
        <v>300</v>
      </c>
    </row>
    <row r="304" spans="3:31">
      <c r="C304" s="10">
        <v>303</v>
      </c>
      <c r="D304" s="108">
        <v>320</v>
      </c>
      <c r="N304" s="38"/>
      <c r="P304" s="40"/>
      <c r="W304" s="49">
        <f t="shared" si="12"/>
        <v>376.66666666666669</v>
      </c>
      <c r="X304" s="10">
        <f t="shared" si="13"/>
        <v>38.103173776627202</v>
      </c>
      <c r="Y304">
        <f t="shared" si="14"/>
        <v>1385.597573645158</v>
      </c>
      <c r="AD304" s="108">
        <v>320</v>
      </c>
      <c r="AE304" s="111">
        <v>300</v>
      </c>
    </row>
    <row r="305" spans="2:31">
      <c r="C305" s="10">
        <v>304</v>
      </c>
      <c r="D305" s="108">
        <v>410</v>
      </c>
      <c r="N305" s="38"/>
      <c r="P305" s="40"/>
      <c r="W305" s="49">
        <f t="shared" si="12"/>
        <v>376.66666666666669</v>
      </c>
      <c r="X305" s="10">
        <f t="shared" si="13"/>
        <v>38.729833462074154</v>
      </c>
      <c r="Y305">
        <f t="shared" si="14"/>
        <v>1384.0213385079282</v>
      </c>
      <c r="AD305" s="108">
        <v>410</v>
      </c>
      <c r="AE305" s="111">
        <v>270</v>
      </c>
    </row>
    <row r="306" spans="2:31">
      <c r="B306" s="109"/>
      <c r="C306" s="10">
        <v>305</v>
      </c>
      <c r="D306" s="108">
        <v>400</v>
      </c>
      <c r="N306" s="38"/>
      <c r="P306" s="40"/>
      <c r="W306" s="49">
        <f t="shared" si="12"/>
        <v>370</v>
      </c>
      <c r="X306" s="10">
        <f t="shared" si="13"/>
        <v>46.745964373250281</v>
      </c>
      <c r="Y306">
        <f t="shared" si="14"/>
        <v>1390.4612342818746</v>
      </c>
      <c r="AD306" s="108">
        <v>400</v>
      </c>
      <c r="AE306" s="111">
        <v>310</v>
      </c>
    </row>
    <row r="307" spans="2:31">
      <c r="B307" s="109"/>
      <c r="C307" s="10">
        <v>306</v>
      </c>
      <c r="D307" s="108">
        <v>300</v>
      </c>
      <c r="N307" s="108"/>
      <c r="P307" s="40"/>
      <c r="W307" s="49">
        <f t="shared" si="12"/>
        <v>326.66666666666669</v>
      </c>
      <c r="X307" s="10">
        <f t="shared" si="13"/>
        <v>50.405760987616695</v>
      </c>
      <c r="Y307">
        <f t="shared" si="14"/>
        <v>1400.5609266701874</v>
      </c>
      <c r="AD307" s="108">
        <v>300</v>
      </c>
      <c r="AE307" s="111">
        <v>300</v>
      </c>
    </row>
    <row r="308" spans="2:31">
      <c r="B308" s="109"/>
      <c r="C308" s="10">
        <v>307</v>
      </c>
      <c r="D308" s="108">
        <v>280</v>
      </c>
      <c r="N308" s="108"/>
      <c r="P308" s="40"/>
      <c r="W308" s="49">
        <f t="shared" si="12"/>
        <v>293.33333333333331</v>
      </c>
      <c r="X308" s="10">
        <f t="shared" si="13"/>
        <v>48.724470998401557</v>
      </c>
      <c r="Y308">
        <f t="shared" si="14"/>
        <v>1408.9793290692851</v>
      </c>
      <c r="AD308" s="108">
        <v>280</v>
      </c>
      <c r="AE308" s="111">
        <v>300</v>
      </c>
    </row>
    <row r="309" spans="2:31">
      <c r="B309" s="109"/>
      <c r="C309" s="10">
        <v>308</v>
      </c>
      <c r="D309" s="108">
        <v>300</v>
      </c>
      <c r="N309" s="108"/>
      <c r="P309" s="40"/>
      <c r="W309" s="49">
        <f t="shared" si="12"/>
        <v>280</v>
      </c>
      <c r="X309" s="10">
        <f t="shared" si="13"/>
        <v>29.564743768111281</v>
      </c>
      <c r="Y309">
        <f t="shared" si="14"/>
        <v>1398.2380042380926</v>
      </c>
      <c r="AD309" s="108">
        <v>300</v>
      </c>
      <c r="AE309" s="111">
        <v>270</v>
      </c>
    </row>
    <row r="310" spans="2:31">
      <c r="B310" s="109"/>
      <c r="C310" s="10">
        <v>309</v>
      </c>
      <c r="D310" s="108">
        <v>260</v>
      </c>
      <c r="N310" s="108"/>
      <c r="P310" s="40"/>
      <c r="W310" s="49">
        <f t="shared" si="12"/>
        <v>273.33333333333331</v>
      </c>
      <c r="X310" s="10">
        <f t="shared" si="13"/>
        <v>14.401645996461909</v>
      </c>
      <c r="Y310">
        <f t="shared" si="14"/>
        <v>1372.3335816352505</v>
      </c>
      <c r="AD310" s="108">
        <v>260</v>
      </c>
      <c r="AE310" s="111">
        <v>280</v>
      </c>
    </row>
    <row r="311" spans="2:31">
      <c r="B311" s="109"/>
      <c r="C311" s="10">
        <v>310</v>
      </c>
      <c r="D311" s="108">
        <v>260</v>
      </c>
      <c r="N311" s="108"/>
      <c r="P311" s="40"/>
      <c r="W311" s="49">
        <f t="shared" si="12"/>
        <v>293.33333333333331</v>
      </c>
      <c r="X311" s="10">
        <f t="shared" si="13"/>
        <v>40.915450310048826</v>
      </c>
      <c r="Y311">
        <f t="shared" si="14"/>
        <v>1372.9429633459954</v>
      </c>
      <c r="AD311" s="108">
        <v>260</v>
      </c>
      <c r="AE311" s="111">
        <v>290</v>
      </c>
    </row>
    <row r="312" spans="2:31">
      <c r="B312" s="109"/>
      <c r="C312" s="10">
        <v>311</v>
      </c>
      <c r="D312" s="108">
        <v>360</v>
      </c>
      <c r="N312" s="108"/>
      <c r="P312" s="40"/>
      <c r="W312" s="49">
        <f t="shared" si="12"/>
        <v>356.66666666666669</v>
      </c>
      <c r="X312" s="10">
        <f t="shared" si="13"/>
        <v>66.666666666666671</v>
      </c>
      <c r="Y312">
        <f t="shared" si="14"/>
        <v>1399.3035614133582</v>
      </c>
      <c r="AD312" s="108">
        <v>360</v>
      </c>
      <c r="AE312" s="111">
        <v>290</v>
      </c>
    </row>
    <row r="313" spans="2:31">
      <c r="B313" s="109"/>
      <c r="C313" s="10">
        <v>312</v>
      </c>
      <c r="D313" s="108">
        <v>450</v>
      </c>
      <c r="N313" s="108"/>
      <c r="P313" s="40"/>
      <c r="W313" s="49">
        <f t="shared" si="12"/>
        <v>403.33333333333331</v>
      </c>
      <c r="X313" s="10">
        <f t="shared" si="13"/>
        <v>66.248689714505971</v>
      </c>
      <c r="Y313">
        <f t="shared" si="14"/>
        <v>1425.2461825285602</v>
      </c>
      <c r="AD313" s="108">
        <v>450</v>
      </c>
      <c r="AE313" s="111">
        <v>280</v>
      </c>
    </row>
    <row r="314" spans="2:31">
      <c r="B314" s="109"/>
      <c r="C314" s="10">
        <v>313</v>
      </c>
      <c r="D314" s="108">
        <v>400</v>
      </c>
      <c r="N314" s="108"/>
      <c r="P314" s="40"/>
      <c r="W314" s="49">
        <f t="shared" si="12"/>
        <v>403.33333333333331</v>
      </c>
      <c r="X314" s="10">
        <f t="shared" si="13"/>
        <v>59.441848333756681</v>
      </c>
      <c r="Y314">
        <f t="shared" si="14"/>
        <v>1444.3819622630131</v>
      </c>
      <c r="AD314" s="108">
        <v>400</v>
      </c>
      <c r="AE314" s="111">
        <v>290</v>
      </c>
    </row>
    <row r="315" spans="2:31">
      <c r="B315" s="109"/>
      <c r="C315" s="10">
        <v>314</v>
      </c>
      <c r="D315" s="108">
        <v>360</v>
      </c>
      <c r="N315" s="108"/>
      <c r="P315" s="40"/>
      <c r="W315" s="49">
        <f t="shared" si="12"/>
        <v>370</v>
      </c>
      <c r="X315" s="10">
        <f t="shared" si="13"/>
        <v>27.621784210346775</v>
      </c>
      <c r="Y315">
        <f t="shared" si="14"/>
        <v>1431.6976778740559</v>
      </c>
      <c r="AD315" s="108">
        <v>360</v>
      </c>
      <c r="AE315" s="111">
        <v>310</v>
      </c>
    </row>
    <row r="316" spans="2:31">
      <c r="B316" s="109"/>
      <c r="C316" s="10">
        <v>315</v>
      </c>
      <c r="D316" s="108">
        <v>350</v>
      </c>
      <c r="N316" s="108"/>
      <c r="P316" s="40"/>
      <c r="W316" s="49">
        <f t="shared" si="12"/>
        <v>350</v>
      </c>
      <c r="X316" s="10">
        <f t="shared" si="13"/>
        <v>28.153021020710941</v>
      </c>
      <c r="Y316">
        <f t="shared" si="14"/>
        <v>1419.5446302954629</v>
      </c>
      <c r="AD316" s="108">
        <v>350</v>
      </c>
      <c r="AE316" s="111">
        <v>300</v>
      </c>
    </row>
    <row r="317" spans="2:31">
      <c r="B317" s="109"/>
      <c r="C317" s="10">
        <v>316</v>
      </c>
      <c r="D317" s="108">
        <v>340</v>
      </c>
      <c r="N317" s="108"/>
      <c r="P317" s="40"/>
      <c r="W317" s="49">
        <f t="shared" si="12"/>
        <v>333.33333333333331</v>
      </c>
      <c r="X317" s="10">
        <f t="shared" si="13"/>
        <v>18.658728470829619</v>
      </c>
      <c r="Y317">
        <f t="shared" si="14"/>
        <v>1397.8972901669886</v>
      </c>
      <c r="AD317" s="108">
        <v>340</v>
      </c>
      <c r="AE317" s="111">
        <v>270</v>
      </c>
    </row>
    <row r="318" spans="2:31">
      <c r="B318" s="109"/>
      <c r="C318" s="10">
        <v>317</v>
      </c>
      <c r="D318" s="108">
        <v>310</v>
      </c>
      <c r="N318" s="108"/>
      <c r="P318" s="40"/>
      <c r="W318" s="49">
        <f t="shared" si="12"/>
        <v>316.66666666666669</v>
      </c>
      <c r="X318" s="10">
        <f t="shared" si="13"/>
        <v>17.533037597843887</v>
      </c>
      <c r="Y318">
        <f t="shared" si="14"/>
        <v>1375.1242591655287</v>
      </c>
      <c r="AD318" s="108">
        <v>310</v>
      </c>
      <c r="AE318" s="111">
        <v>350</v>
      </c>
    </row>
    <row r="319" spans="2:31">
      <c r="B319" s="109"/>
      <c r="C319" s="10">
        <v>318</v>
      </c>
      <c r="D319" s="108">
        <v>300</v>
      </c>
      <c r="N319" s="108"/>
      <c r="P319" s="40"/>
      <c r="W319" s="49">
        <f t="shared" si="12"/>
        <v>286.66666666666669</v>
      </c>
      <c r="X319" s="10">
        <f t="shared" si="13"/>
        <v>26.874192494328508</v>
      </c>
      <c r="Y319">
        <f t="shared" si="14"/>
        <v>1361.6923830605533</v>
      </c>
      <c r="AD319" s="108">
        <v>300</v>
      </c>
      <c r="AE319" s="111">
        <v>340</v>
      </c>
    </row>
    <row r="320" spans="2:31">
      <c r="B320" s="109"/>
      <c r="C320" s="10">
        <v>319</v>
      </c>
      <c r="D320" s="108">
        <v>250</v>
      </c>
      <c r="N320" s="108"/>
      <c r="P320" s="40"/>
      <c r="W320" s="49">
        <f t="shared" si="12"/>
        <v>273.33333333333331</v>
      </c>
      <c r="X320" s="10">
        <f t="shared" si="13"/>
        <v>23.33333333333335</v>
      </c>
      <c r="Y320">
        <f t="shared" si="14"/>
        <v>1344.7196477945827</v>
      </c>
      <c r="AD320" s="108">
        <v>250</v>
      </c>
      <c r="AE320" s="111">
        <v>300</v>
      </c>
    </row>
    <row r="321" spans="2:31">
      <c r="B321" s="109"/>
      <c r="C321" s="10">
        <v>320</v>
      </c>
      <c r="D321" s="108">
        <v>270</v>
      </c>
      <c r="N321" s="108"/>
      <c r="P321" s="40"/>
      <c r="W321" s="49">
        <f t="shared" si="12"/>
        <v>273.33333333333331</v>
      </c>
      <c r="X321" s="10">
        <f t="shared" si="13"/>
        <v>26.246692913372719</v>
      </c>
      <c r="Y321">
        <f t="shared" si="14"/>
        <v>1330.6602721086515</v>
      </c>
      <c r="AD321" s="108">
        <v>270</v>
      </c>
      <c r="AE321" s="111">
        <v>230</v>
      </c>
    </row>
    <row r="322" spans="2:31">
      <c r="B322" s="109"/>
      <c r="C322" s="10">
        <v>321</v>
      </c>
      <c r="D322" s="108">
        <v>300</v>
      </c>
      <c r="N322" s="108"/>
      <c r="P322" s="40"/>
      <c r="W322" s="49">
        <f t="shared" si="12"/>
        <v>326.66666666666669</v>
      </c>
      <c r="X322" s="10">
        <f t="shared" si="13"/>
        <v>50.552502960343659</v>
      </c>
      <c r="Y322">
        <f t="shared" si="14"/>
        <v>1340.9067064696912</v>
      </c>
      <c r="AD322" s="108">
        <v>300</v>
      </c>
      <c r="AE322" s="111">
        <v>250</v>
      </c>
    </row>
    <row r="323" spans="2:31">
      <c r="B323" s="109"/>
      <c r="C323" s="10">
        <v>322</v>
      </c>
      <c r="D323" s="108">
        <v>410</v>
      </c>
      <c r="N323" s="108"/>
      <c r="P323" s="40"/>
      <c r="W323" s="49">
        <f t="shared" ref="W323:W386" si="15">AVERAGE(D322:D324)</f>
        <v>356.66666666666669</v>
      </c>
      <c r="X323" s="10">
        <f t="shared" si="13"/>
        <v>50.552502960343666</v>
      </c>
      <c r="Y323">
        <f t="shared" si="14"/>
        <v>1351.153140830731</v>
      </c>
      <c r="AD323" s="108">
        <v>410</v>
      </c>
      <c r="AE323" s="111">
        <v>290</v>
      </c>
    </row>
    <row r="324" spans="2:31">
      <c r="B324" s="109"/>
      <c r="C324" s="10">
        <v>323</v>
      </c>
      <c r="D324" s="108">
        <v>360</v>
      </c>
      <c r="N324" s="108"/>
      <c r="P324" s="40"/>
      <c r="W324" s="49">
        <f t="shared" si="15"/>
        <v>360</v>
      </c>
      <c r="X324" s="10">
        <f t="shared" si="13"/>
        <v>56.141355985154568</v>
      </c>
      <c r="Y324">
        <f t="shared" si="14"/>
        <v>1366.9884282165817</v>
      </c>
      <c r="AD324" s="108">
        <v>360</v>
      </c>
      <c r="AE324" s="111">
        <v>290</v>
      </c>
    </row>
    <row r="325" spans="2:31">
      <c r="B325" s="109"/>
      <c r="C325" s="10">
        <v>324</v>
      </c>
      <c r="D325" s="108">
        <v>310</v>
      </c>
      <c r="N325" s="108"/>
      <c r="P325" s="40"/>
      <c r="W325" s="49">
        <f t="shared" si="15"/>
        <v>320</v>
      </c>
      <c r="X325" s="10">
        <f t="shared" ref="X325:X388" si="16">SQRT(SUMXMY2(D324:D326,W323:W325)/3)</f>
        <v>33.719979789985594</v>
      </c>
      <c r="Y325">
        <f t="shared" si="14"/>
        <v>1360.4023394072635</v>
      </c>
      <c r="AD325" s="108">
        <v>310</v>
      </c>
      <c r="AE325" s="111">
        <v>250</v>
      </c>
    </row>
    <row r="326" spans="2:31">
      <c r="B326" s="109"/>
      <c r="C326" s="10">
        <v>325</v>
      </c>
      <c r="D326" s="108">
        <v>290</v>
      </c>
      <c r="N326" s="108"/>
      <c r="P326" s="40"/>
      <c r="W326" s="49">
        <f t="shared" si="15"/>
        <v>310</v>
      </c>
      <c r="X326" s="10">
        <f t="shared" si="16"/>
        <v>35.590260840104371</v>
      </c>
      <c r="Y326">
        <f t="shared" ref="Y326:Y389" si="17">Y325+X326-$Z$2</f>
        <v>1355.6865316480639</v>
      </c>
      <c r="AD326" s="108">
        <v>290</v>
      </c>
      <c r="AE326" s="111">
        <v>300</v>
      </c>
    </row>
    <row r="327" spans="2:31">
      <c r="B327" s="109"/>
      <c r="C327" s="10">
        <v>326</v>
      </c>
      <c r="D327" s="108">
        <v>330</v>
      </c>
      <c r="N327" s="108"/>
      <c r="P327" s="40"/>
      <c r="W327" s="49">
        <f t="shared" si="15"/>
        <v>330</v>
      </c>
      <c r="X327" s="10">
        <f t="shared" si="16"/>
        <v>31.091263510296049</v>
      </c>
      <c r="Y327">
        <f t="shared" si="17"/>
        <v>1346.4717265590562</v>
      </c>
      <c r="AD327" s="108">
        <v>330</v>
      </c>
      <c r="AE327" s="111">
        <v>320</v>
      </c>
    </row>
    <row r="328" spans="2:31">
      <c r="B328" s="109"/>
      <c r="C328" s="10">
        <v>327</v>
      </c>
      <c r="D328" s="108">
        <v>370</v>
      </c>
      <c r="N328" s="108"/>
      <c r="P328" s="40"/>
      <c r="W328" s="49">
        <f t="shared" si="15"/>
        <v>346.66666666666669</v>
      </c>
      <c r="X328" s="10">
        <f t="shared" si="16"/>
        <v>26.105200276601625</v>
      </c>
      <c r="Y328">
        <f t="shared" si="17"/>
        <v>1332.2708582363539</v>
      </c>
      <c r="AD328" s="108">
        <v>370</v>
      </c>
      <c r="AE328" s="111">
        <v>230</v>
      </c>
    </row>
    <row r="329" spans="2:31">
      <c r="B329" s="109"/>
      <c r="C329" s="10">
        <v>328</v>
      </c>
      <c r="D329" s="108">
        <v>340</v>
      </c>
      <c r="N329" s="108"/>
      <c r="P329" s="40"/>
      <c r="W329" s="49">
        <f t="shared" si="15"/>
        <v>340</v>
      </c>
      <c r="X329" s="10">
        <f t="shared" si="16"/>
        <v>29.12298316018035</v>
      </c>
      <c r="Y329">
        <f t="shared" si="17"/>
        <v>1321.0877727972304</v>
      </c>
      <c r="AD329" s="108">
        <v>340</v>
      </c>
      <c r="AE329" s="111">
        <v>250</v>
      </c>
    </row>
    <row r="330" spans="2:31">
      <c r="B330" s="109"/>
      <c r="C330" s="10">
        <v>329</v>
      </c>
      <c r="D330" s="108">
        <v>310</v>
      </c>
      <c r="N330" s="108"/>
      <c r="P330" s="40"/>
      <c r="W330" s="49">
        <f t="shared" si="15"/>
        <v>316.66666666666669</v>
      </c>
      <c r="X330" s="10">
        <f t="shared" si="16"/>
        <v>20.184335693983286</v>
      </c>
      <c r="Y330">
        <f t="shared" si="17"/>
        <v>1300.9660398919098</v>
      </c>
      <c r="AD330" s="108">
        <v>310</v>
      </c>
      <c r="AE330" s="111">
        <v>300</v>
      </c>
    </row>
    <row r="331" spans="2:31">
      <c r="B331" s="109"/>
      <c r="C331" s="10">
        <v>330</v>
      </c>
      <c r="D331" s="108">
        <v>300</v>
      </c>
      <c r="N331" s="108"/>
      <c r="P331" s="40"/>
      <c r="W331" s="49">
        <f t="shared" si="15"/>
        <v>286.66666666666669</v>
      </c>
      <c r="X331" s="10">
        <f t="shared" si="16"/>
        <v>28.995529668221987</v>
      </c>
      <c r="Y331">
        <f t="shared" si="17"/>
        <v>1289.6555009608278</v>
      </c>
      <c r="AD331" s="108">
        <v>300</v>
      </c>
      <c r="AE331" s="111">
        <v>280</v>
      </c>
    </row>
    <row r="332" spans="2:31">
      <c r="B332" s="109"/>
      <c r="C332" s="10">
        <v>331</v>
      </c>
      <c r="D332" s="108">
        <v>250</v>
      </c>
      <c r="N332" s="108"/>
      <c r="P332" s="40"/>
      <c r="W332" s="49">
        <f t="shared" si="15"/>
        <v>273.33333333333331</v>
      </c>
      <c r="X332" s="10">
        <f t="shared" si="16"/>
        <v>23.33333333333335</v>
      </c>
      <c r="Y332">
        <f t="shared" si="17"/>
        <v>1272.6827656948572</v>
      </c>
      <c r="AD332" s="108">
        <v>250</v>
      </c>
      <c r="AE332" s="111">
        <v>280</v>
      </c>
    </row>
    <row r="333" spans="2:31">
      <c r="C333" s="10">
        <v>332</v>
      </c>
      <c r="D333" s="108">
        <v>270</v>
      </c>
      <c r="N333" s="108"/>
      <c r="P333" s="40"/>
      <c r="W333" s="49">
        <f t="shared" si="15"/>
        <v>273.33333333333331</v>
      </c>
      <c r="X333" s="10">
        <f t="shared" si="16"/>
        <v>26.246692913372719</v>
      </c>
      <c r="Y333">
        <f t="shared" si="17"/>
        <v>1258.623390008926</v>
      </c>
      <c r="AD333" s="108">
        <v>270</v>
      </c>
      <c r="AE333" s="111">
        <v>260</v>
      </c>
    </row>
    <row r="334" spans="2:31">
      <c r="C334" s="10">
        <v>333</v>
      </c>
      <c r="D334" s="108">
        <v>300</v>
      </c>
      <c r="N334" s="108"/>
      <c r="P334" s="40"/>
      <c r="W334" s="49">
        <f t="shared" si="15"/>
        <v>326.66666666666669</v>
      </c>
      <c r="X334" s="10">
        <f t="shared" si="16"/>
        <v>50.552502960343659</v>
      </c>
      <c r="Y334">
        <f t="shared" si="17"/>
        <v>1268.8698243699657</v>
      </c>
      <c r="AD334" s="108">
        <v>300</v>
      </c>
      <c r="AE334" s="111">
        <v>220</v>
      </c>
    </row>
    <row r="335" spans="2:31">
      <c r="C335" s="10">
        <v>334</v>
      </c>
      <c r="D335" s="108">
        <v>410</v>
      </c>
      <c r="N335" s="108"/>
      <c r="P335" s="40"/>
      <c r="W335" s="49">
        <f t="shared" si="15"/>
        <v>356.66666666666669</v>
      </c>
      <c r="X335" s="10">
        <f t="shared" si="16"/>
        <v>50.552502960343666</v>
      </c>
      <c r="Y335">
        <f t="shared" si="17"/>
        <v>1279.1162587310055</v>
      </c>
      <c r="AD335" s="108">
        <v>410</v>
      </c>
    </row>
    <row r="336" spans="2:31">
      <c r="C336" s="10">
        <v>335</v>
      </c>
      <c r="D336" s="108">
        <v>360</v>
      </c>
      <c r="N336" s="108"/>
      <c r="P336" s="40"/>
      <c r="W336" s="49">
        <f t="shared" si="15"/>
        <v>360</v>
      </c>
      <c r="X336" s="10">
        <f t="shared" si="16"/>
        <v>56.141355985154568</v>
      </c>
      <c r="Y336">
        <f t="shared" si="17"/>
        <v>1294.9515461168562</v>
      </c>
      <c r="AD336" s="108">
        <v>360</v>
      </c>
    </row>
    <row r="337" spans="3:30">
      <c r="C337" s="10">
        <v>336</v>
      </c>
      <c r="D337" s="108">
        <v>310</v>
      </c>
      <c r="N337" s="108"/>
      <c r="P337" s="40"/>
      <c r="W337" s="49">
        <f t="shared" si="15"/>
        <v>320</v>
      </c>
      <c r="X337" s="10">
        <f t="shared" si="16"/>
        <v>33.719979789985594</v>
      </c>
      <c r="Y337">
        <f t="shared" si="17"/>
        <v>1288.365457307538</v>
      </c>
      <c r="AD337" s="108">
        <v>310</v>
      </c>
    </row>
    <row r="338" spans="3:30">
      <c r="C338" s="10">
        <v>337</v>
      </c>
      <c r="D338" s="108">
        <v>290</v>
      </c>
      <c r="N338" s="108"/>
      <c r="P338" s="40"/>
      <c r="W338" s="49">
        <f t="shared" si="15"/>
        <v>310</v>
      </c>
      <c r="X338" s="10">
        <f t="shared" si="16"/>
        <v>35.590260840104371</v>
      </c>
      <c r="Y338">
        <f t="shared" si="17"/>
        <v>1283.6496495483384</v>
      </c>
      <c r="AD338" s="108">
        <v>290</v>
      </c>
    </row>
    <row r="339" spans="3:30">
      <c r="C339" s="10">
        <v>338</v>
      </c>
      <c r="D339" s="108">
        <v>330</v>
      </c>
      <c r="N339" s="108"/>
      <c r="P339" s="40"/>
      <c r="W339" s="49">
        <f t="shared" si="15"/>
        <v>330</v>
      </c>
      <c r="X339" s="10">
        <f t="shared" si="16"/>
        <v>31.091263510296049</v>
      </c>
      <c r="Y339">
        <f t="shared" si="17"/>
        <v>1274.4348444593306</v>
      </c>
      <c r="AD339" s="108">
        <v>330</v>
      </c>
    </row>
    <row r="340" spans="3:30">
      <c r="C340" s="10">
        <v>339</v>
      </c>
      <c r="D340" s="108">
        <v>370</v>
      </c>
      <c r="N340" s="108"/>
      <c r="P340" s="40"/>
      <c r="W340" s="49">
        <f t="shared" si="15"/>
        <v>353.33333333333331</v>
      </c>
      <c r="X340" s="10">
        <f t="shared" si="16"/>
        <v>26.105200276601625</v>
      </c>
      <c r="Y340">
        <f t="shared" si="17"/>
        <v>1260.2339761366284</v>
      </c>
      <c r="AD340" s="108">
        <v>370</v>
      </c>
    </row>
    <row r="341" spans="3:30">
      <c r="C341" s="10">
        <v>340</v>
      </c>
      <c r="D341" s="108">
        <v>360</v>
      </c>
      <c r="N341" s="108"/>
      <c r="P341" s="40"/>
      <c r="W341" s="49">
        <f t="shared" si="15"/>
        <v>373.33333333333331</v>
      </c>
      <c r="X341" s="10">
        <f t="shared" si="16"/>
        <v>25.312857221987819</v>
      </c>
      <c r="Y341">
        <f t="shared" si="17"/>
        <v>1245.2407647593122</v>
      </c>
      <c r="AD341" s="108">
        <v>360</v>
      </c>
    </row>
    <row r="342" spans="3:30">
      <c r="C342" s="10">
        <v>341</v>
      </c>
      <c r="D342" s="108">
        <v>390</v>
      </c>
      <c r="N342" s="108"/>
      <c r="P342" s="40"/>
      <c r="W342" s="49">
        <f t="shared" si="15"/>
        <v>366.66666666666669</v>
      </c>
      <c r="X342" s="10">
        <f t="shared" si="16"/>
        <v>14.142135623730967</v>
      </c>
      <c r="Y342">
        <f t="shared" si="17"/>
        <v>1219.0768317837394</v>
      </c>
      <c r="AD342" s="108">
        <v>390</v>
      </c>
    </row>
    <row r="343" spans="3:30">
      <c r="C343" s="10">
        <v>342</v>
      </c>
      <c r="D343" s="108">
        <v>350</v>
      </c>
      <c r="N343" s="108"/>
      <c r="P343" s="40"/>
      <c r="W343" s="49">
        <f t="shared" si="15"/>
        <v>346.66666666666669</v>
      </c>
      <c r="X343" s="10">
        <f t="shared" si="16"/>
        <v>30.184617127124742</v>
      </c>
      <c r="Y343">
        <f t="shared" si="17"/>
        <v>1208.9553803115602</v>
      </c>
      <c r="AD343" s="108">
        <v>350</v>
      </c>
    </row>
    <row r="344" spans="3:30">
      <c r="C344" s="10">
        <v>343</v>
      </c>
      <c r="D344" s="108">
        <v>300</v>
      </c>
      <c r="N344" s="108"/>
      <c r="P344" s="40"/>
      <c r="W344" s="49">
        <f t="shared" si="15"/>
        <v>316.66666666666669</v>
      </c>
      <c r="X344" s="10">
        <f t="shared" si="16"/>
        <v>30.184617127124739</v>
      </c>
      <c r="Y344">
        <f t="shared" si="17"/>
        <v>1198.8339288393811</v>
      </c>
      <c r="AD344" s="108">
        <v>300</v>
      </c>
    </row>
    <row r="345" spans="3:30">
      <c r="C345" s="10">
        <v>344</v>
      </c>
      <c r="D345" s="108">
        <v>300</v>
      </c>
      <c r="N345" s="108"/>
      <c r="P345" s="40"/>
      <c r="W345" s="49">
        <f t="shared" si="15"/>
        <v>296.66666666666669</v>
      </c>
      <c r="X345" s="10">
        <f t="shared" si="16"/>
        <v>28.867513459481305</v>
      </c>
      <c r="Y345">
        <f t="shared" si="17"/>
        <v>1187.3953736995586</v>
      </c>
      <c r="AD345" s="108">
        <v>300</v>
      </c>
    </row>
    <row r="346" spans="3:30">
      <c r="C346" s="10">
        <v>345</v>
      </c>
      <c r="D346" s="108">
        <v>290</v>
      </c>
      <c r="N346" s="108"/>
      <c r="P346" s="40"/>
      <c r="W346" s="49">
        <f t="shared" si="15"/>
        <v>296.66666666666669</v>
      </c>
      <c r="X346" s="10">
        <f t="shared" si="16"/>
        <v>10.54092553389461</v>
      </c>
      <c r="Y346">
        <f t="shared" si="17"/>
        <v>1157.6302306341493</v>
      </c>
      <c r="AD346" s="108">
        <v>290</v>
      </c>
    </row>
    <row r="347" spans="3:30">
      <c r="C347" s="10">
        <v>346</v>
      </c>
      <c r="D347" s="108">
        <v>300</v>
      </c>
      <c r="N347" s="108"/>
      <c r="P347" s="40"/>
      <c r="W347" s="49">
        <f t="shared" si="15"/>
        <v>306.66666666666669</v>
      </c>
      <c r="X347" s="10">
        <f t="shared" si="16"/>
        <v>14.142135623730942</v>
      </c>
      <c r="Y347">
        <f t="shared" si="17"/>
        <v>1131.4662976585762</v>
      </c>
      <c r="AD347" s="108">
        <v>300</v>
      </c>
    </row>
    <row r="348" spans="3:30">
      <c r="C348" s="10">
        <v>347</v>
      </c>
      <c r="D348" s="108">
        <v>330</v>
      </c>
      <c r="N348" s="108"/>
      <c r="P348" s="40"/>
      <c r="W348" s="49">
        <f t="shared" si="15"/>
        <v>310</v>
      </c>
      <c r="X348" s="10">
        <f t="shared" si="16"/>
        <v>14.782371884055623</v>
      </c>
      <c r="Y348">
        <f t="shared" si="17"/>
        <v>1105.942600943328</v>
      </c>
      <c r="AD348" s="108">
        <v>330</v>
      </c>
    </row>
    <row r="349" spans="3:30">
      <c r="C349" s="10">
        <v>348</v>
      </c>
      <c r="D349" s="108">
        <v>300</v>
      </c>
      <c r="N349" s="108"/>
      <c r="P349" s="40"/>
      <c r="W349" s="49">
        <f t="shared" si="15"/>
        <v>300</v>
      </c>
      <c r="X349" s="10">
        <f t="shared" si="16"/>
        <v>22.689530951846812</v>
      </c>
      <c r="Y349">
        <f t="shared" si="17"/>
        <v>1088.3260632958709</v>
      </c>
      <c r="AD349" s="108">
        <v>300</v>
      </c>
    </row>
    <row r="350" spans="3:30">
      <c r="C350" s="10">
        <v>349</v>
      </c>
      <c r="D350" s="108">
        <v>270</v>
      </c>
      <c r="N350" s="108"/>
      <c r="P350" s="40"/>
      <c r="W350" s="49">
        <f t="shared" si="15"/>
        <v>290</v>
      </c>
      <c r="X350" s="10">
        <f t="shared" si="16"/>
        <v>19.148542155126762</v>
      </c>
      <c r="Y350">
        <f t="shared" si="17"/>
        <v>1067.1685368516937</v>
      </c>
      <c r="AD350" s="108">
        <v>270</v>
      </c>
    </row>
    <row r="351" spans="3:30">
      <c r="C351" s="10">
        <v>350</v>
      </c>
      <c r="D351" s="108">
        <v>300</v>
      </c>
      <c r="N351" s="108"/>
      <c r="P351" s="40"/>
      <c r="W351" s="49">
        <f t="shared" si="15"/>
        <v>293.33333333333331</v>
      </c>
      <c r="X351" s="10">
        <f t="shared" si="16"/>
        <v>20.637972912229682</v>
      </c>
      <c r="Y351">
        <f t="shared" si="17"/>
        <v>1047.5004411646196</v>
      </c>
      <c r="AD351" s="108">
        <v>300</v>
      </c>
    </row>
    <row r="352" spans="3:30">
      <c r="C352" s="10">
        <v>351</v>
      </c>
      <c r="D352" s="108">
        <v>310</v>
      </c>
      <c r="N352" s="108"/>
      <c r="P352" s="40"/>
      <c r="W352" s="49">
        <f t="shared" si="15"/>
        <v>306.66666666666669</v>
      </c>
      <c r="X352" s="10">
        <f t="shared" si="16"/>
        <v>11.385500851066228</v>
      </c>
      <c r="Y352">
        <f t="shared" si="17"/>
        <v>1018.5798734163818</v>
      </c>
      <c r="AD352" s="108">
        <v>310</v>
      </c>
    </row>
    <row r="353" spans="3:30">
      <c r="C353" s="10">
        <v>352</v>
      </c>
      <c r="D353" s="108">
        <v>310</v>
      </c>
      <c r="N353" s="108"/>
      <c r="P353" s="40"/>
      <c r="W353" s="49">
        <f t="shared" si="15"/>
        <v>346.66666666666669</v>
      </c>
      <c r="X353" s="10">
        <f t="shared" si="16"/>
        <v>43.46134936801765</v>
      </c>
      <c r="Y353">
        <f t="shared" si="17"/>
        <v>1021.7351541850956</v>
      </c>
      <c r="AD353" s="108">
        <v>310</v>
      </c>
    </row>
    <row r="354" spans="3:30">
      <c r="C354" s="10">
        <v>353</v>
      </c>
      <c r="D354" s="108">
        <v>420</v>
      </c>
      <c r="N354" s="108"/>
      <c r="P354" s="40"/>
      <c r="W354" s="49">
        <f t="shared" si="15"/>
        <v>360</v>
      </c>
      <c r="X354" s="10">
        <f t="shared" si="16"/>
        <v>42.774170122044787</v>
      </c>
      <c r="Y354">
        <f t="shared" si="17"/>
        <v>1024.2032557078364</v>
      </c>
      <c r="AD354" s="108">
        <v>420</v>
      </c>
    </row>
    <row r="355" spans="3:30">
      <c r="C355" s="10">
        <v>354</v>
      </c>
      <c r="D355" s="108">
        <v>350</v>
      </c>
      <c r="N355" s="108"/>
      <c r="P355" s="40"/>
      <c r="W355" s="49">
        <f t="shared" si="15"/>
        <v>356.66666666666669</v>
      </c>
      <c r="X355" s="10">
        <f t="shared" si="16"/>
        <v>53.817249059165924</v>
      </c>
      <c r="Y355">
        <f t="shared" si="17"/>
        <v>1037.7144361676985</v>
      </c>
      <c r="AD355" s="108">
        <v>350</v>
      </c>
    </row>
    <row r="356" spans="3:30">
      <c r="C356" s="10">
        <v>355</v>
      </c>
      <c r="D356" s="108">
        <v>300</v>
      </c>
      <c r="N356" s="108"/>
      <c r="P356" s="40"/>
      <c r="W356" s="49">
        <f t="shared" si="15"/>
        <v>280</v>
      </c>
      <c r="X356" s="10">
        <f t="shared" si="16"/>
        <v>61.674173717235192</v>
      </c>
      <c r="Y356">
        <f t="shared" si="17"/>
        <v>1059.0825412856298</v>
      </c>
      <c r="AD356" s="108">
        <v>300</v>
      </c>
    </row>
    <row r="357" spans="3:30">
      <c r="C357" s="10">
        <v>356</v>
      </c>
      <c r="D357" s="108">
        <v>190</v>
      </c>
      <c r="N357" s="108"/>
      <c r="P357" s="40"/>
      <c r="W357" s="49">
        <f t="shared" si="15"/>
        <v>263.33333333333331</v>
      </c>
      <c r="X357" s="10">
        <f t="shared" si="16"/>
        <v>64.950123314113256</v>
      </c>
      <c r="Y357">
        <f t="shared" si="17"/>
        <v>1083.726596000439</v>
      </c>
      <c r="AD357" s="108">
        <v>190</v>
      </c>
    </row>
    <row r="358" spans="3:30">
      <c r="C358" s="10">
        <v>357</v>
      </c>
      <c r="D358" s="108">
        <v>300</v>
      </c>
      <c r="N358" s="108"/>
      <c r="P358" s="40"/>
      <c r="W358" s="49">
        <f t="shared" si="15"/>
        <v>280</v>
      </c>
      <c r="X358" s="10">
        <f t="shared" si="16"/>
        <v>69.148257255562712</v>
      </c>
      <c r="Y358">
        <f t="shared" si="17"/>
        <v>1112.5687846566977</v>
      </c>
      <c r="AD358" s="108">
        <v>300</v>
      </c>
    </row>
    <row r="359" spans="3:30">
      <c r="C359" s="10">
        <v>358</v>
      </c>
      <c r="D359" s="108">
        <v>350</v>
      </c>
      <c r="N359" s="108"/>
      <c r="P359" s="40"/>
      <c r="W359" s="49">
        <f t="shared" si="15"/>
        <v>320</v>
      </c>
      <c r="X359" s="10">
        <f t="shared" si="16"/>
        <v>45.987115747944173</v>
      </c>
      <c r="Y359">
        <f t="shared" si="17"/>
        <v>1118.2498318053381</v>
      </c>
      <c r="AD359" s="108">
        <v>350</v>
      </c>
    </row>
    <row r="360" spans="3:30">
      <c r="C360" s="10">
        <v>359</v>
      </c>
      <c r="D360" s="108">
        <v>310</v>
      </c>
      <c r="N360" s="108"/>
      <c r="P360" s="40"/>
      <c r="W360" s="49">
        <f t="shared" si="15"/>
        <v>313.33333333333331</v>
      </c>
      <c r="X360" s="10">
        <f t="shared" si="16"/>
        <v>45.133546692421994</v>
      </c>
      <c r="Y360">
        <f t="shared" si="17"/>
        <v>1123.0773098984562</v>
      </c>
      <c r="AD360" s="108">
        <v>310</v>
      </c>
    </row>
    <row r="361" spans="3:30">
      <c r="C361" s="10">
        <v>360</v>
      </c>
      <c r="D361" s="108">
        <v>280</v>
      </c>
      <c r="N361" s="108"/>
      <c r="P361" s="40"/>
      <c r="W361" s="49">
        <f t="shared" si="15"/>
        <v>323.33333333333331</v>
      </c>
      <c r="X361" s="10">
        <f t="shared" si="16"/>
        <v>38.393672318157769</v>
      </c>
      <c r="Y361">
        <f t="shared" si="17"/>
        <v>1121.16491361731</v>
      </c>
      <c r="AD361" s="108">
        <v>280</v>
      </c>
    </row>
    <row r="362" spans="3:30">
      <c r="C362" s="10">
        <v>361</v>
      </c>
      <c r="D362" s="108">
        <v>380</v>
      </c>
      <c r="N362" s="108"/>
      <c r="P362" s="40"/>
      <c r="W362" s="49">
        <f t="shared" si="15"/>
        <v>350</v>
      </c>
      <c r="X362" s="10">
        <f t="shared" si="16"/>
        <v>44.430553384738232</v>
      </c>
      <c r="Y362">
        <f t="shared" si="17"/>
        <v>1125.2893984027444</v>
      </c>
      <c r="AD362" s="108">
        <v>380</v>
      </c>
    </row>
    <row r="363" spans="3:30">
      <c r="C363" s="10">
        <v>362</v>
      </c>
      <c r="D363" s="108">
        <v>390</v>
      </c>
      <c r="N363" s="108"/>
      <c r="P363" s="40"/>
      <c r="W363" s="49">
        <f t="shared" si="15"/>
        <v>383.33333333333331</v>
      </c>
      <c r="X363" s="10">
        <f t="shared" si="16"/>
        <v>40.092485672597157</v>
      </c>
      <c r="Y363">
        <f t="shared" si="17"/>
        <v>1125.0758154760376</v>
      </c>
      <c r="AD363" s="108">
        <v>390</v>
      </c>
    </row>
    <row r="364" spans="3:30">
      <c r="C364" s="10">
        <v>363</v>
      </c>
      <c r="D364" s="108">
        <v>380</v>
      </c>
      <c r="N364" s="108"/>
      <c r="P364" s="40"/>
      <c r="W364" s="49">
        <f t="shared" si="15"/>
        <v>390</v>
      </c>
      <c r="X364" s="10">
        <f t="shared" si="16"/>
        <v>23.882428066894086</v>
      </c>
      <c r="Y364">
        <f t="shared" si="17"/>
        <v>1108.6521749436279</v>
      </c>
      <c r="AD364" s="108">
        <v>380</v>
      </c>
    </row>
    <row r="365" spans="3:30">
      <c r="C365" s="10">
        <v>364</v>
      </c>
      <c r="D365" s="108">
        <v>400</v>
      </c>
      <c r="N365" s="108"/>
      <c r="P365" s="40"/>
      <c r="W365" s="49">
        <f t="shared" si="15"/>
        <v>350</v>
      </c>
      <c r="X365" s="10">
        <f t="shared" si="16"/>
        <v>46.58723398497029</v>
      </c>
      <c r="Y365">
        <f t="shared" si="17"/>
        <v>1114.9333403292942</v>
      </c>
      <c r="AD365" s="108">
        <v>400</v>
      </c>
    </row>
    <row r="366" spans="3:30">
      <c r="C366" s="10">
        <v>365</v>
      </c>
      <c r="D366" s="108">
        <v>270</v>
      </c>
      <c r="N366" s="108"/>
      <c r="P366" s="40"/>
      <c r="W366" s="49">
        <f t="shared" si="15"/>
        <v>400</v>
      </c>
      <c r="X366" s="10">
        <f t="shared" si="16"/>
        <v>88.317608663278463</v>
      </c>
      <c r="Y366">
        <f t="shared" si="17"/>
        <v>1162.9448803932687</v>
      </c>
      <c r="AD366" s="108">
        <v>270</v>
      </c>
    </row>
    <row r="367" spans="3:30">
      <c r="C367" s="10">
        <v>366</v>
      </c>
      <c r="D367" s="108">
        <v>530</v>
      </c>
      <c r="N367" s="108"/>
      <c r="P367" s="40"/>
      <c r="W367" s="49">
        <f t="shared" si="15"/>
        <v>400</v>
      </c>
      <c r="X367" s="10">
        <f t="shared" si="16"/>
        <v>88.12869377601524</v>
      </c>
      <c r="Y367">
        <f t="shared" si="17"/>
        <v>1210.7675055699801</v>
      </c>
      <c r="AD367" s="108">
        <v>530</v>
      </c>
    </row>
    <row r="368" spans="3:30">
      <c r="C368" s="10">
        <v>367</v>
      </c>
      <c r="D368" s="108">
        <v>400</v>
      </c>
      <c r="N368" s="108"/>
      <c r="P368" s="40"/>
      <c r="W368" s="49">
        <f t="shared" si="15"/>
        <v>426.66666666666669</v>
      </c>
      <c r="X368" s="10">
        <f t="shared" si="16"/>
        <v>87.135484118656237</v>
      </c>
      <c r="Y368">
        <f t="shared" si="17"/>
        <v>1257.5969210893325</v>
      </c>
      <c r="AD368" s="108">
        <v>400</v>
      </c>
    </row>
    <row r="369" spans="3:30">
      <c r="C369" s="10">
        <v>368</v>
      </c>
      <c r="D369" s="108">
        <v>350</v>
      </c>
      <c r="N369" s="108"/>
      <c r="P369" s="40"/>
      <c r="W369" s="49">
        <f t="shared" si="15"/>
        <v>350</v>
      </c>
      <c r="X369" s="10">
        <f t="shared" si="16"/>
        <v>52.844986447084963</v>
      </c>
      <c r="Y369">
        <f t="shared" si="17"/>
        <v>1270.1358389371135</v>
      </c>
      <c r="AD369" s="108">
        <v>350</v>
      </c>
    </row>
    <row r="370" spans="3:30">
      <c r="C370" s="10">
        <v>369</v>
      </c>
      <c r="D370" s="108">
        <v>300</v>
      </c>
      <c r="N370" s="108"/>
      <c r="P370" s="40"/>
      <c r="W370" s="49">
        <f t="shared" si="15"/>
        <v>320</v>
      </c>
      <c r="X370" s="10">
        <f t="shared" si="16"/>
        <v>53.159438728469723</v>
      </c>
      <c r="Y370">
        <f t="shared" si="17"/>
        <v>1282.9892090662793</v>
      </c>
      <c r="AD370" s="108">
        <v>300</v>
      </c>
    </row>
    <row r="371" spans="3:30">
      <c r="C371" s="10">
        <v>370</v>
      </c>
      <c r="D371" s="108">
        <v>310</v>
      </c>
      <c r="N371" s="108"/>
      <c r="P371" s="40"/>
      <c r="W371" s="49">
        <f t="shared" si="15"/>
        <v>323.33333333333331</v>
      </c>
      <c r="X371" s="10">
        <f t="shared" si="16"/>
        <v>36.260375271290499</v>
      </c>
      <c r="Y371">
        <f t="shared" si="17"/>
        <v>1278.9435157382659</v>
      </c>
      <c r="AD371" s="108">
        <v>310</v>
      </c>
    </row>
    <row r="372" spans="3:30">
      <c r="C372" s="10">
        <v>371</v>
      </c>
      <c r="D372" s="108">
        <v>360</v>
      </c>
      <c r="N372" s="108"/>
      <c r="P372" s="40"/>
      <c r="W372" s="49">
        <f t="shared" si="15"/>
        <v>343.33333333333331</v>
      </c>
      <c r="X372" s="10">
        <f t="shared" si="16"/>
        <v>23.95984294760871</v>
      </c>
      <c r="Y372">
        <f t="shared" si="17"/>
        <v>1262.5972900865706</v>
      </c>
      <c r="AD372" s="108">
        <v>360</v>
      </c>
    </row>
    <row r="373" spans="3:30">
      <c r="C373" s="10">
        <v>372</v>
      </c>
      <c r="D373" s="108">
        <v>360</v>
      </c>
      <c r="N373" s="108"/>
      <c r="P373" s="40"/>
      <c r="W373" s="49">
        <f t="shared" si="15"/>
        <v>363.33333333333331</v>
      </c>
      <c r="X373" s="10">
        <f t="shared" si="16"/>
        <v>23.570226039551603</v>
      </c>
      <c r="Y373">
        <f t="shared" si="17"/>
        <v>1245.8614475268184</v>
      </c>
      <c r="AD373" s="108">
        <v>360</v>
      </c>
    </row>
    <row r="374" spans="3:30">
      <c r="C374" s="10">
        <v>373</v>
      </c>
      <c r="D374" s="108">
        <v>370</v>
      </c>
      <c r="N374" s="108"/>
      <c r="P374" s="40"/>
      <c r="W374" s="49">
        <f t="shared" si="15"/>
        <v>373.33333333333331</v>
      </c>
      <c r="X374" s="10">
        <f t="shared" si="16"/>
        <v>14.142135623730967</v>
      </c>
      <c r="Y374">
        <f t="shared" si="17"/>
        <v>1219.6975145512456</v>
      </c>
      <c r="AD374" s="108">
        <v>370</v>
      </c>
    </row>
    <row r="375" spans="3:30">
      <c r="C375" s="10">
        <v>374</v>
      </c>
      <c r="D375" s="108">
        <v>390</v>
      </c>
      <c r="N375" s="108"/>
      <c r="P375" s="40"/>
      <c r="W375" s="49">
        <f t="shared" si="15"/>
        <v>383.33333333333331</v>
      </c>
      <c r="X375" s="10">
        <f t="shared" si="16"/>
        <v>11.055415967851349</v>
      </c>
      <c r="Y375">
        <f t="shared" si="17"/>
        <v>1190.446861919793</v>
      </c>
      <c r="AD375" s="108">
        <v>390</v>
      </c>
    </row>
    <row r="376" spans="3:30">
      <c r="C376" s="10">
        <v>375</v>
      </c>
      <c r="D376" s="108">
        <v>390</v>
      </c>
      <c r="N376" s="108"/>
      <c r="P376" s="40"/>
      <c r="W376" s="49">
        <f t="shared" si="15"/>
        <v>403.33333333333331</v>
      </c>
      <c r="X376" s="10">
        <f t="shared" si="16"/>
        <v>18.559214542766757</v>
      </c>
      <c r="Y376">
        <f t="shared" si="17"/>
        <v>1168.7000078632559</v>
      </c>
      <c r="AD376" s="108">
        <v>390</v>
      </c>
    </row>
    <row r="377" spans="3:30">
      <c r="C377" s="10">
        <v>376</v>
      </c>
      <c r="D377" s="108">
        <v>430</v>
      </c>
      <c r="N377" s="108"/>
      <c r="P377" s="40"/>
      <c r="W377" s="49">
        <f t="shared" si="15"/>
        <v>370</v>
      </c>
      <c r="X377" s="10">
        <f t="shared" si="16"/>
        <v>48.838357724079806</v>
      </c>
      <c r="Y377">
        <f t="shared" si="17"/>
        <v>1177.2322969880317</v>
      </c>
      <c r="AD377" s="108">
        <v>430</v>
      </c>
    </row>
    <row r="378" spans="3:30">
      <c r="C378" s="10">
        <v>377</v>
      </c>
      <c r="D378" s="108">
        <v>290</v>
      </c>
      <c r="N378" s="108"/>
      <c r="P378" s="40"/>
      <c r="W378" s="49">
        <f t="shared" si="15"/>
        <v>366.66666666666669</v>
      </c>
      <c r="X378" s="10">
        <f t="shared" si="16"/>
        <v>49.291273361819634</v>
      </c>
      <c r="Y378">
        <f t="shared" si="17"/>
        <v>1186.2175017505474</v>
      </c>
      <c r="AD378" s="108">
        <v>290</v>
      </c>
    </row>
    <row r="379" spans="3:30">
      <c r="C379" s="10">
        <v>378</v>
      </c>
      <c r="D379" s="108">
        <v>380</v>
      </c>
      <c r="N379" s="108"/>
      <c r="P379" s="40"/>
      <c r="W379" s="49">
        <f t="shared" si="15"/>
        <v>330</v>
      </c>
      <c r="X379" s="10">
        <f t="shared" si="16"/>
        <v>47.179719434582545</v>
      </c>
      <c r="Y379">
        <f t="shared" si="17"/>
        <v>1193.091152585826</v>
      </c>
      <c r="AD379" s="108">
        <v>380</v>
      </c>
    </row>
    <row r="380" spans="3:30">
      <c r="C380" s="10">
        <v>379</v>
      </c>
      <c r="D380" s="108">
        <v>320</v>
      </c>
      <c r="N380" s="108"/>
      <c r="P380" s="40"/>
      <c r="W380" s="49">
        <f t="shared" si="15"/>
        <v>333.33333333333331</v>
      </c>
      <c r="X380" s="10">
        <f t="shared" si="16"/>
        <v>21.516574145596749</v>
      </c>
      <c r="Y380">
        <f t="shared" si="17"/>
        <v>1174.3016581321187</v>
      </c>
      <c r="AD380" s="108">
        <v>320</v>
      </c>
    </row>
    <row r="381" spans="3:30">
      <c r="C381" s="10">
        <v>380</v>
      </c>
      <c r="D381" s="108">
        <v>300</v>
      </c>
      <c r="N381" s="108"/>
      <c r="P381" s="40"/>
      <c r="W381" s="49">
        <f t="shared" si="15"/>
        <v>303.33333333333331</v>
      </c>
      <c r="X381" s="10">
        <f t="shared" si="16"/>
        <v>21.516574145596749</v>
      </c>
      <c r="Y381">
        <f t="shared" si="17"/>
        <v>1155.5121636784115</v>
      </c>
      <c r="AD381" s="108">
        <v>300</v>
      </c>
    </row>
    <row r="382" spans="3:30">
      <c r="C382" s="10">
        <v>381</v>
      </c>
      <c r="D382" s="108">
        <v>290</v>
      </c>
      <c r="N382" s="108"/>
      <c r="P382" s="40"/>
      <c r="W382" s="49">
        <f t="shared" si="15"/>
        <v>283.33333333333331</v>
      </c>
      <c r="X382" s="10">
        <f t="shared" si="16"/>
        <v>24.720661623652195</v>
      </c>
      <c r="Y382">
        <f t="shared" si="17"/>
        <v>1139.9267567027598</v>
      </c>
      <c r="AD382" s="108">
        <v>290</v>
      </c>
    </row>
    <row r="383" spans="3:30">
      <c r="C383" s="10">
        <v>382</v>
      </c>
      <c r="D383" s="108">
        <v>260</v>
      </c>
      <c r="N383" s="108"/>
      <c r="P383" s="40"/>
      <c r="W383" s="49">
        <f t="shared" si="15"/>
        <v>273.33333333333331</v>
      </c>
      <c r="X383" s="10">
        <f t="shared" si="16"/>
        <v>15.634719199411416</v>
      </c>
      <c r="Y383">
        <f t="shared" si="17"/>
        <v>1115.2554073028673</v>
      </c>
      <c r="AD383" s="108">
        <v>260</v>
      </c>
    </row>
    <row r="384" spans="3:30">
      <c r="C384" s="10">
        <v>383</v>
      </c>
      <c r="D384" s="108">
        <v>270</v>
      </c>
      <c r="N384" s="108"/>
      <c r="P384" s="40"/>
      <c r="W384" s="49">
        <f t="shared" si="15"/>
        <v>293.33333333333331</v>
      </c>
      <c r="X384" s="10">
        <f t="shared" si="16"/>
        <v>35.433819375782171</v>
      </c>
      <c r="Y384">
        <f t="shared" si="17"/>
        <v>1110.3831580793455</v>
      </c>
      <c r="AD384" s="108">
        <v>270</v>
      </c>
    </row>
    <row r="385" spans="3:30">
      <c r="C385" s="10">
        <v>384</v>
      </c>
      <c r="D385" s="108">
        <v>350</v>
      </c>
      <c r="N385" s="108"/>
      <c r="P385" s="40"/>
      <c r="W385" s="49">
        <f t="shared" si="15"/>
        <v>336.66666666666669</v>
      </c>
      <c r="X385" s="10">
        <f t="shared" si="16"/>
        <v>44.96912521077347</v>
      </c>
      <c r="Y385">
        <f t="shared" si="17"/>
        <v>1115.0462146908151</v>
      </c>
      <c r="AD385" s="108">
        <v>350</v>
      </c>
    </row>
    <row r="386" spans="3:30">
      <c r="C386" s="10">
        <v>385</v>
      </c>
      <c r="D386" s="108">
        <v>390</v>
      </c>
      <c r="N386" s="108"/>
      <c r="P386" s="40"/>
      <c r="W386" s="49">
        <f t="shared" si="15"/>
        <v>383.33333333333331</v>
      </c>
      <c r="X386" s="10">
        <f t="shared" si="16"/>
        <v>47.492689495916693</v>
      </c>
      <c r="Y386">
        <f t="shared" si="17"/>
        <v>1122.2328355874279</v>
      </c>
      <c r="AD386" s="108">
        <v>390</v>
      </c>
    </row>
    <row r="387" spans="3:30">
      <c r="C387" s="10">
        <v>386</v>
      </c>
      <c r="D387" s="108">
        <v>410</v>
      </c>
      <c r="N387" s="108"/>
      <c r="P387" s="40"/>
      <c r="W387" s="49">
        <f t="shared" ref="W387:W450" si="18">AVERAGE(D386:D388)</f>
        <v>393.33333333333331</v>
      </c>
      <c r="X387" s="10">
        <f t="shared" si="16"/>
        <v>35.276684147527867</v>
      </c>
      <c r="Y387">
        <f t="shared" si="17"/>
        <v>1117.2034511356519</v>
      </c>
      <c r="AD387" s="108">
        <v>410</v>
      </c>
    </row>
    <row r="388" spans="3:30">
      <c r="C388" s="10">
        <v>387</v>
      </c>
      <c r="D388" s="108">
        <v>380</v>
      </c>
      <c r="N388" s="108"/>
      <c r="P388" s="40"/>
      <c r="W388" s="49">
        <f t="shared" si="18"/>
        <v>363.33333333333331</v>
      </c>
      <c r="X388" s="10">
        <f t="shared" si="16"/>
        <v>40.414518843273797</v>
      </c>
      <c r="Y388">
        <f t="shared" si="17"/>
        <v>1117.3119013796218</v>
      </c>
      <c r="AD388" s="108">
        <v>380</v>
      </c>
    </row>
    <row r="389" spans="3:30">
      <c r="C389" s="10">
        <v>388</v>
      </c>
      <c r="D389" s="108">
        <v>300</v>
      </c>
      <c r="N389" s="108"/>
      <c r="P389" s="40"/>
      <c r="W389" s="49">
        <f t="shared" si="18"/>
        <v>316.66666666666669</v>
      </c>
      <c r="X389" s="10">
        <f t="shared" ref="X389:X452" si="19">SQRT(SUMXMY2(D388:D390,W387:W389)/3)</f>
        <v>46.067583203617509</v>
      </c>
      <c r="Y389">
        <f t="shared" si="17"/>
        <v>1123.0734159839353</v>
      </c>
      <c r="AD389" s="108">
        <v>300</v>
      </c>
    </row>
    <row r="390" spans="3:30">
      <c r="C390" s="10">
        <v>389</v>
      </c>
      <c r="D390" s="108">
        <v>270</v>
      </c>
      <c r="N390" s="108"/>
      <c r="P390" s="40"/>
      <c r="W390" s="49">
        <f t="shared" si="18"/>
        <v>303.33333333333331</v>
      </c>
      <c r="X390" s="10">
        <f t="shared" si="19"/>
        <v>50.110987927909697</v>
      </c>
      <c r="Y390">
        <f t="shared" ref="Y390:Y453" si="20">Y389+X390-$Z$2</f>
        <v>1132.8783353125411</v>
      </c>
      <c r="AD390" s="108">
        <v>270</v>
      </c>
    </row>
    <row r="391" spans="3:30">
      <c r="C391" s="10">
        <v>390</v>
      </c>
      <c r="D391" s="108">
        <v>340</v>
      </c>
      <c r="N391" s="108"/>
      <c r="P391" s="40"/>
      <c r="W391" s="49">
        <f t="shared" si="18"/>
        <v>360</v>
      </c>
      <c r="X391" s="10">
        <f t="shared" si="19"/>
        <v>72.162368360575641</v>
      </c>
      <c r="Y391">
        <f t="shared" si="20"/>
        <v>1164.7346350738128</v>
      </c>
      <c r="AD391" s="108">
        <v>340</v>
      </c>
    </row>
    <row r="392" spans="3:30">
      <c r="C392" s="10">
        <v>391</v>
      </c>
      <c r="D392" s="108">
        <v>470</v>
      </c>
      <c r="N392" s="108"/>
      <c r="P392" s="40"/>
      <c r="W392" s="49">
        <f t="shared" si="18"/>
        <v>523.33333333333337</v>
      </c>
      <c r="X392" s="10">
        <f t="shared" si="19"/>
        <v>152.15732598810956</v>
      </c>
      <c r="Y392">
        <f t="shared" si="20"/>
        <v>1276.5858924626184</v>
      </c>
      <c r="AD392" s="108">
        <v>470</v>
      </c>
    </row>
    <row r="393" spans="3:30">
      <c r="C393" s="10">
        <v>392</v>
      </c>
      <c r="D393" s="108">
        <v>760</v>
      </c>
      <c r="N393" s="108"/>
      <c r="P393" s="40"/>
      <c r="W393" s="49">
        <f t="shared" si="18"/>
        <v>626.66666666666663</v>
      </c>
      <c r="X393" s="10">
        <f t="shared" si="19"/>
        <v>151.27850205890189</v>
      </c>
      <c r="Y393">
        <f t="shared" si="20"/>
        <v>1387.5583259222165</v>
      </c>
      <c r="AD393" s="108">
        <v>760</v>
      </c>
    </row>
    <row r="394" spans="3:30">
      <c r="C394" s="10">
        <v>393</v>
      </c>
      <c r="D394" s="108">
        <v>650</v>
      </c>
      <c r="N394" s="108"/>
      <c r="P394" s="40"/>
      <c r="W394" s="49">
        <f t="shared" si="18"/>
        <v>623.33333333333337</v>
      </c>
      <c r="X394" s="10">
        <f t="shared" si="19"/>
        <v>166.56663664865314</v>
      </c>
      <c r="Y394">
        <f t="shared" si="20"/>
        <v>1513.8188939715658</v>
      </c>
      <c r="AD394" s="108">
        <v>650</v>
      </c>
    </row>
    <row r="395" spans="3:30">
      <c r="C395" s="10">
        <v>394</v>
      </c>
      <c r="D395" s="108">
        <v>460</v>
      </c>
      <c r="N395" s="108"/>
      <c r="P395" s="40"/>
      <c r="W395" s="49">
        <f t="shared" si="18"/>
        <v>470</v>
      </c>
      <c r="X395" s="10">
        <f t="shared" si="19"/>
        <v>136.7750247940296</v>
      </c>
      <c r="Y395">
        <f t="shared" si="20"/>
        <v>1610.2878501662915</v>
      </c>
      <c r="AD395" s="108">
        <v>460</v>
      </c>
    </row>
    <row r="396" spans="3:30">
      <c r="C396" s="10">
        <v>395</v>
      </c>
      <c r="D396" s="108">
        <v>300</v>
      </c>
      <c r="N396" s="108"/>
      <c r="P396" s="40"/>
      <c r="W396" s="49">
        <f t="shared" si="18"/>
        <v>326.66666666666669</v>
      </c>
      <c r="X396" s="10">
        <f t="shared" si="19"/>
        <v>149.39383694958278</v>
      </c>
      <c r="Y396">
        <f t="shared" si="20"/>
        <v>1719.3756185165703</v>
      </c>
      <c r="AD396" s="108">
        <v>300</v>
      </c>
    </row>
    <row r="397" spans="3:30">
      <c r="C397" s="10">
        <v>396</v>
      </c>
      <c r="D397" s="108">
        <v>220</v>
      </c>
      <c r="N397" s="108"/>
      <c r="P397" s="40"/>
      <c r="W397" s="49">
        <f t="shared" si="18"/>
        <v>423.33333333333331</v>
      </c>
      <c r="X397" s="10">
        <f t="shared" si="19"/>
        <v>221.35107023978063</v>
      </c>
      <c r="Y397">
        <f t="shared" si="20"/>
        <v>1900.4206201570471</v>
      </c>
      <c r="AD397" s="108">
        <v>220</v>
      </c>
    </row>
    <row r="398" spans="3:30">
      <c r="C398" s="10">
        <v>397</v>
      </c>
      <c r="D398" s="108">
        <v>750</v>
      </c>
      <c r="N398" s="108"/>
      <c r="P398" s="40"/>
      <c r="W398" s="49">
        <f t="shared" si="18"/>
        <v>590</v>
      </c>
      <c r="X398" s="10">
        <f t="shared" si="19"/>
        <v>232.51443603132037</v>
      </c>
      <c r="Y398">
        <f t="shared" si="20"/>
        <v>2092.6289875890634</v>
      </c>
      <c r="AD398" s="108">
        <v>750</v>
      </c>
    </row>
    <row r="399" spans="3:30">
      <c r="C399" s="10">
        <v>398</v>
      </c>
      <c r="D399" s="108">
        <v>800</v>
      </c>
      <c r="N399" s="108"/>
      <c r="P399" s="40"/>
      <c r="W399" s="49">
        <f t="shared" si="18"/>
        <v>756.66666666666663</v>
      </c>
      <c r="X399" s="10">
        <f t="shared" si="19"/>
        <v>225.20772304367921</v>
      </c>
      <c r="Y399">
        <f t="shared" si="20"/>
        <v>2277.5306420334387</v>
      </c>
      <c r="AD399" s="108">
        <v>800</v>
      </c>
    </row>
    <row r="400" spans="3:30">
      <c r="C400" s="10">
        <v>399</v>
      </c>
      <c r="D400" s="108">
        <v>720</v>
      </c>
      <c r="N400" s="108"/>
      <c r="P400" s="40"/>
      <c r="W400" s="49">
        <f t="shared" si="18"/>
        <v>653.33333333333337</v>
      </c>
      <c r="X400" s="10">
        <f t="shared" si="19"/>
        <v>174.12213678483997</v>
      </c>
      <c r="Y400">
        <f t="shared" si="20"/>
        <v>2411.3467102189743</v>
      </c>
      <c r="AD400" s="108">
        <v>720</v>
      </c>
    </row>
    <row r="401" spans="3:30">
      <c r="C401" s="10">
        <v>400</v>
      </c>
      <c r="D401" s="108">
        <v>440</v>
      </c>
      <c r="N401" s="38"/>
      <c r="P401" s="40"/>
      <c r="W401" s="49">
        <f t="shared" si="18"/>
        <v>496.66666666666669</v>
      </c>
      <c r="X401" s="10">
        <f t="shared" si="19"/>
        <v>157.72690885761307</v>
      </c>
      <c r="Y401">
        <f t="shared" si="20"/>
        <v>2528.7675504772833</v>
      </c>
      <c r="AD401" s="108">
        <v>440</v>
      </c>
    </row>
    <row r="402" spans="3:30">
      <c r="C402" s="10">
        <v>401</v>
      </c>
      <c r="D402" s="108">
        <v>330</v>
      </c>
      <c r="N402" s="38"/>
      <c r="P402" s="40"/>
      <c r="W402" s="49">
        <f t="shared" si="18"/>
        <v>353.33333333333331</v>
      </c>
      <c r="X402" s="10">
        <f t="shared" si="19"/>
        <v>160.51998837112677</v>
      </c>
      <c r="Y402">
        <f t="shared" si="20"/>
        <v>2648.9814702491058</v>
      </c>
      <c r="AD402" s="108">
        <v>330</v>
      </c>
    </row>
    <row r="403" spans="3:30">
      <c r="C403" s="10">
        <v>402</v>
      </c>
      <c r="D403" s="108">
        <v>290</v>
      </c>
      <c r="N403" s="38"/>
      <c r="P403" s="40"/>
      <c r="W403" s="49">
        <f t="shared" si="18"/>
        <v>280</v>
      </c>
      <c r="X403" s="10">
        <f t="shared" si="19"/>
        <v>108.61075589598066</v>
      </c>
      <c r="Y403">
        <f t="shared" si="20"/>
        <v>2717.2861575457823</v>
      </c>
      <c r="AD403" s="108">
        <v>290</v>
      </c>
    </row>
    <row r="404" spans="3:30">
      <c r="C404" s="10">
        <v>403</v>
      </c>
      <c r="D404" s="108">
        <v>220</v>
      </c>
      <c r="N404" s="38"/>
      <c r="P404" s="40"/>
      <c r="W404" s="49">
        <f t="shared" si="18"/>
        <v>253.33333333333334</v>
      </c>
      <c r="X404" s="10">
        <f t="shared" si="19"/>
        <v>50.405760987616681</v>
      </c>
      <c r="Y404">
        <f t="shared" si="20"/>
        <v>2727.3858499340949</v>
      </c>
      <c r="AD404" s="108">
        <v>220</v>
      </c>
    </row>
    <row r="405" spans="3:30">
      <c r="C405" s="10">
        <v>404</v>
      </c>
      <c r="D405" s="108">
        <v>250</v>
      </c>
      <c r="N405" s="38"/>
      <c r="P405" s="40"/>
      <c r="W405" s="49">
        <f t="shared" si="18"/>
        <v>223.33333333333334</v>
      </c>
      <c r="X405" s="10">
        <f t="shared" si="19"/>
        <v>37.218076054320505</v>
      </c>
      <c r="Y405">
        <f t="shared" si="20"/>
        <v>2724.2978573891114</v>
      </c>
      <c r="AD405" s="108">
        <v>250</v>
      </c>
    </row>
    <row r="406" spans="3:30">
      <c r="C406" s="10">
        <v>405</v>
      </c>
      <c r="D406" s="108">
        <v>200</v>
      </c>
      <c r="N406" s="38"/>
      <c r="P406" s="40"/>
      <c r="W406" s="49">
        <f t="shared" si="18"/>
        <v>233.33333333333334</v>
      </c>
      <c r="X406" s="10">
        <f t="shared" si="19"/>
        <v>16.666666666666671</v>
      </c>
      <c r="Y406">
        <f t="shared" si="20"/>
        <v>2700.6584554564738</v>
      </c>
      <c r="AD406" s="108">
        <v>200</v>
      </c>
    </row>
    <row r="407" spans="3:30">
      <c r="C407" s="10">
        <v>406</v>
      </c>
      <c r="D407" s="108">
        <v>250</v>
      </c>
      <c r="N407" s="38"/>
      <c r="P407" s="40"/>
      <c r="W407" s="49">
        <f t="shared" si="18"/>
        <v>216.66666666666666</v>
      </c>
      <c r="X407" s="10">
        <f t="shared" si="19"/>
        <v>19.148542155126762</v>
      </c>
      <c r="Y407">
        <f t="shared" si="20"/>
        <v>2679.5009290122966</v>
      </c>
      <c r="AD407" s="108">
        <v>250</v>
      </c>
    </row>
    <row r="408" spans="3:30">
      <c r="C408" s="10">
        <v>407</v>
      </c>
      <c r="D408" s="108">
        <v>200</v>
      </c>
      <c r="N408" s="38"/>
      <c r="P408" s="40"/>
      <c r="W408" s="49">
        <f t="shared" si="18"/>
        <v>216.66666666666666</v>
      </c>
      <c r="X408" s="10">
        <f t="shared" si="19"/>
        <v>16.666666666666657</v>
      </c>
      <c r="Y408">
        <f t="shared" si="20"/>
        <v>2655.861527079659</v>
      </c>
      <c r="AD408" s="108">
        <v>200</v>
      </c>
    </row>
    <row r="409" spans="3:30">
      <c r="C409" s="10">
        <v>408</v>
      </c>
      <c r="D409" s="108">
        <v>200</v>
      </c>
      <c r="N409" s="38"/>
      <c r="P409" s="40"/>
      <c r="W409" s="49">
        <f t="shared" si="18"/>
        <v>216.66666666666666</v>
      </c>
      <c r="X409" s="10">
        <f t="shared" si="19"/>
        <v>23.570226039551585</v>
      </c>
      <c r="Y409">
        <f t="shared" si="20"/>
        <v>2639.1256845199064</v>
      </c>
      <c r="AD409" s="108">
        <v>200</v>
      </c>
    </row>
    <row r="410" spans="3:30">
      <c r="C410" s="10">
        <v>409</v>
      </c>
      <c r="D410" s="108">
        <v>250</v>
      </c>
      <c r="N410" s="38"/>
      <c r="P410" s="40"/>
      <c r="W410" s="49">
        <f t="shared" si="18"/>
        <v>183.33333333333334</v>
      </c>
      <c r="X410" s="10">
        <f t="shared" si="19"/>
        <v>52.704627669472998</v>
      </c>
      <c r="Y410">
        <f t="shared" si="20"/>
        <v>2651.5242435900755</v>
      </c>
      <c r="AD410" s="108">
        <v>250</v>
      </c>
    </row>
    <row r="411" spans="3:30">
      <c r="C411" s="10">
        <v>410</v>
      </c>
      <c r="D411" s="108">
        <v>100</v>
      </c>
      <c r="N411" s="38"/>
      <c r="P411" s="40"/>
      <c r="W411" s="49">
        <f t="shared" si="18"/>
        <v>213.33333333333334</v>
      </c>
      <c r="X411" s="10">
        <f t="shared" si="19"/>
        <v>68.150161000869588</v>
      </c>
      <c r="Y411">
        <f t="shared" si="20"/>
        <v>2679.3683359916408</v>
      </c>
      <c r="AD411" s="108">
        <v>100</v>
      </c>
    </row>
    <row r="412" spans="3:30">
      <c r="C412" s="10">
        <v>411</v>
      </c>
      <c r="D412" s="108">
        <v>290</v>
      </c>
      <c r="N412" s="38"/>
      <c r="P412" s="40"/>
      <c r="W412" s="49">
        <f t="shared" si="18"/>
        <v>243.33333333333334</v>
      </c>
      <c r="X412" s="10">
        <f t="shared" si="19"/>
        <v>85.958646388184178</v>
      </c>
      <c r="Y412">
        <f t="shared" si="20"/>
        <v>2725.0209137805209</v>
      </c>
      <c r="AD412" s="108">
        <v>290</v>
      </c>
    </row>
    <row r="413" spans="3:30">
      <c r="C413" s="10">
        <v>412</v>
      </c>
      <c r="D413" s="108">
        <v>340</v>
      </c>
      <c r="N413" s="108"/>
      <c r="P413" s="40"/>
      <c r="W413" s="49">
        <f t="shared" si="18"/>
        <v>333.33333333333331</v>
      </c>
      <c r="X413" s="10">
        <f t="shared" si="19"/>
        <v>74.311656032026505</v>
      </c>
      <c r="Y413">
        <f t="shared" si="20"/>
        <v>2759.0265012132431</v>
      </c>
      <c r="AD413" s="108">
        <v>340</v>
      </c>
    </row>
    <row r="414" spans="3:30">
      <c r="C414" s="10">
        <v>413</v>
      </c>
      <c r="D414" s="108">
        <v>370</v>
      </c>
      <c r="N414" s="108"/>
      <c r="P414" s="40"/>
      <c r="W414" s="49">
        <f t="shared" si="18"/>
        <v>370</v>
      </c>
      <c r="X414" s="10">
        <f t="shared" si="19"/>
        <v>62.152738981986651</v>
      </c>
      <c r="Y414">
        <f t="shared" si="20"/>
        <v>2780.8731715959257</v>
      </c>
      <c r="AD414" s="108">
        <v>370</v>
      </c>
    </row>
    <row r="415" spans="3:30">
      <c r="C415" s="10">
        <v>414</v>
      </c>
      <c r="D415" s="108">
        <v>400</v>
      </c>
      <c r="N415" s="108"/>
      <c r="P415" s="40"/>
      <c r="W415" s="49">
        <f t="shared" si="18"/>
        <v>400</v>
      </c>
      <c r="X415" s="10">
        <f t="shared" si="19"/>
        <v>32.375116187407713</v>
      </c>
      <c r="Y415">
        <f t="shared" si="20"/>
        <v>2772.9422191840295</v>
      </c>
      <c r="AD415" s="108">
        <v>400</v>
      </c>
    </row>
    <row r="416" spans="3:30">
      <c r="C416" s="10">
        <v>415</v>
      </c>
      <c r="D416" s="108">
        <v>430</v>
      </c>
      <c r="N416" s="108"/>
      <c r="P416" s="40"/>
      <c r="W416" s="49">
        <f t="shared" si="18"/>
        <v>460</v>
      </c>
      <c r="X416" s="10">
        <f t="shared" si="19"/>
        <v>57.445626465380286</v>
      </c>
      <c r="Y416">
        <f t="shared" si="20"/>
        <v>2790.0817770501058</v>
      </c>
      <c r="AD416" s="108">
        <v>430</v>
      </c>
    </row>
    <row r="417" spans="3:30">
      <c r="C417" s="10">
        <v>416</v>
      </c>
      <c r="D417" s="108">
        <v>550</v>
      </c>
      <c r="N417" s="108"/>
      <c r="P417" s="40"/>
      <c r="W417" s="49">
        <f t="shared" si="18"/>
        <v>466.66666666666669</v>
      </c>
      <c r="X417" s="10">
        <f t="shared" si="19"/>
        <v>61.040363088090544</v>
      </c>
      <c r="Y417">
        <f t="shared" si="20"/>
        <v>2810.8160715388922</v>
      </c>
      <c r="AD417" s="108">
        <v>550</v>
      </c>
    </row>
    <row r="418" spans="3:30">
      <c r="C418" s="10">
        <v>417</v>
      </c>
      <c r="D418" s="108">
        <v>420</v>
      </c>
      <c r="N418" s="108"/>
      <c r="P418" s="40"/>
      <c r="W418" s="49">
        <f t="shared" si="18"/>
        <v>463.33333333333331</v>
      </c>
      <c r="X418" s="10">
        <f t="shared" si="19"/>
        <v>63.654158166233351</v>
      </c>
      <c r="Y418">
        <f t="shared" si="20"/>
        <v>2834.1641611058212</v>
      </c>
      <c r="AD418" s="108">
        <v>420</v>
      </c>
    </row>
    <row r="419" spans="3:30">
      <c r="C419" s="10">
        <v>418</v>
      </c>
      <c r="D419" s="108">
        <v>420</v>
      </c>
      <c r="N419" s="108"/>
      <c r="P419" s="40"/>
      <c r="W419" s="49">
        <f t="shared" si="18"/>
        <v>446.66666666666669</v>
      </c>
      <c r="X419" s="10">
        <f t="shared" si="19"/>
        <v>47.958315233127188</v>
      </c>
      <c r="Y419">
        <f t="shared" si="20"/>
        <v>2841.8164077396441</v>
      </c>
      <c r="AD419" s="108">
        <v>420</v>
      </c>
    </row>
    <row r="420" spans="3:30">
      <c r="C420" s="10">
        <v>419</v>
      </c>
      <c r="D420" s="108">
        <v>500</v>
      </c>
      <c r="N420" s="108"/>
      <c r="P420" s="40"/>
      <c r="W420" s="49">
        <f t="shared" si="18"/>
        <v>440</v>
      </c>
      <c r="X420" s="10">
        <f t="shared" si="19"/>
        <v>45.906507244696876</v>
      </c>
      <c r="Y420">
        <f t="shared" si="20"/>
        <v>2847.4168463850369</v>
      </c>
      <c r="AD420" s="108">
        <v>500</v>
      </c>
    </row>
    <row r="421" spans="3:30">
      <c r="C421" s="10">
        <v>420</v>
      </c>
      <c r="D421" s="108">
        <v>400</v>
      </c>
      <c r="N421" s="108"/>
      <c r="P421" s="40"/>
      <c r="W421" s="49">
        <f t="shared" si="18"/>
        <v>400</v>
      </c>
      <c r="X421" s="10">
        <f t="shared" si="19"/>
        <v>69.388866648871087</v>
      </c>
      <c r="Y421">
        <f t="shared" si="20"/>
        <v>2876.4996444346039</v>
      </c>
      <c r="AD421" s="108">
        <v>400</v>
      </c>
    </row>
    <row r="422" spans="3:30">
      <c r="C422" s="10">
        <v>421</v>
      </c>
      <c r="D422" s="108">
        <v>300</v>
      </c>
      <c r="N422" s="108"/>
      <c r="P422" s="40"/>
      <c r="W422" s="49">
        <f t="shared" si="18"/>
        <v>300</v>
      </c>
      <c r="X422" s="10">
        <f t="shared" si="19"/>
        <v>84.852813742385706</v>
      </c>
      <c r="Y422">
        <f t="shared" si="20"/>
        <v>2921.0463895776857</v>
      </c>
      <c r="AD422" s="108">
        <v>300</v>
      </c>
    </row>
    <row r="423" spans="3:30">
      <c r="C423" s="10">
        <v>422</v>
      </c>
      <c r="D423" s="108">
        <v>200</v>
      </c>
      <c r="N423" s="108"/>
      <c r="P423" s="40"/>
      <c r="W423" s="49">
        <f t="shared" si="18"/>
        <v>210</v>
      </c>
      <c r="X423" s="10">
        <f t="shared" si="19"/>
        <v>93.808315196468598</v>
      </c>
      <c r="Y423">
        <f t="shared" si="20"/>
        <v>2974.5486361748503</v>
      </c>
      <c r="AD423" s="108">
        <v>200</v>
      </c>
    </row>
    <row r="424" spans="3:30">
      <c r="C424" s="10">
        <v>423</v>
      </c>
      <c r="D424" s="108">
        <v>130</v>
      </c>
      <c r="N424" s="108"/>
      <c r="P424" s="40"/>
      <c r="W424" s="49">
        <f t="shared" si="18"/>
        <v>376.66666666666669</v>
      </c>
      <c r="X424" s="10">
        <f t="shared" si="19"/>
        <v>255.35015900465717</v>
      </c>
      <c r="Y424">
        <f t="shared" si="20"/>
        <v>3189.5927265802034</v>
      </c>
      <c r="AD424" s="108">
        <v>130</v>
      </c>
    </row>
    <row r="425" spans="3:30">
      <c r="C425" s="10">
        <v>424</v>
      </c>
      <c r="D425" s="108">
        <v>800</v>
      </c>
      <c r="N425" s="108"/>
      <c r="P425" s="40"/>
      <c r="W425" s="49">
        <f t="shared" si="18"/>
        <v>493.33333333333331</v>
      </c>
      <c r="X425" s="10">
        <f t="shared" si="19"/>
        <v>250.8799329176025</v>
      </c>
      <c r="Y425">
        <f t="shared" si="20"/>
        <v>3400.1665908985019</v>
      </c>
      <c r="AD425" s="108">
        <v>800</v>
      </c>
    </row>
    <row r="426" spans="3:30">
      <c r="C426" s="10">
        <v>425</v>
      </c>
      <c r="D426" s="108">
        <v>550</v>
      </c>
      <c r="N426" s="108"/>
      <c r="P426" s="40"/>
      <c r="W426" s="49">
        <f t="shared" si="18"/>
        <v>583.33333333333337</v>
      </c>
      <c r="X426" s="10">
        <f t="shared" si="19"/>
        <v>268.34886083438312</v>
      </c>
      <c r="Y426">
        <f t="shared" si="20"/>
        <v>3628.209383133581</v>
      </c>
      <c r="AD426" s="108">
        <v>550</v>
      </c>
    </row>
    <row r="427" spans="3:30">
      <c r="C427" s="10">
        <v>426</v>
      </c>
      <c r="D427" s="108">
        <v>400</v>
      </c>
      <c r="N427" s="108"/>
      <c r="P427" s="40"/>
      <c r="W427" s="49">
        <f t="shared" si="18"/>
        <v>400</v>
      </c>
      <c r="X427" s="10">
        <f t="shared" si="19"/>
        <v>140.62031885212775</v>
      </c>
      <c r="Y427">
        <f t="shared" si="20"/>
        <v>3728.5236333864045</v>
      </c>
      <c r="AD427" s="108">
        <v>400</v>
      </c>
    </row>
    <row r="428" spans="3:30">
      <c r="C428" s="10">
        <v>427</v>
      </c>
      <c r="D428" s="108">
        <v>250</v>
      </c>
      <c r="N428" s="108"/>
      <c r="P428" s="40"/>
      <c r="W428" s="49">
        <f t="shared" si="18"/>
        <v>283.33333333333331</v>
      </c>
      <c r="X428" s="10">
        <f t="shared" si="19"/>
        <v>144.9776483411099</v>
      </c>
      <c r="Y428">
        <f t="shared" si="20"/>
        <v>3833.1952131282105</v>
      </c>
      <c r="AD428" s="108">
        <v>250</v>
      </c>
    </row>
    <row r="429" spans="3:30">
      <c r="C429" s="10">
        <v>428</v>
      </c>
      <c r="D429" s="108">
        <v>200</v>
      </c>
      <c r="N429" s="108"/>
      <c r="P429" s="40"/>
      <c r="W429" s="49">
        <f t="shared" si="18"/>
        <v>216.66666666666666</v>
      </c>
      <c r="X429" s="10">
        <f t="shared" si="19"/>
        <v>99.535960373160648</v>
      </c>
      <c r="Y429">
        <f t="shared" si="20"/>
        <v>3892.4251049020672</v>
      </c>
      <c r="AD429" s="108">
        <v>200</v>
      </c>
    </row>
    <row r="430" spans="3:30">
      <c r="C430" s="10">
        <v>429</v>
      </c>
      <c r="D430" s="108">
        <v>200</v>
      </c>
      <c r="N430" s="108"/>
      <c r="P430" s="40"/>
      <c r="W430" s="49">
        <f t="shared" si="18"/>
        <v>183.33333333333334</v>
      </c>
      <c r="X430" s="10">
        <f t="shared" si="19"/>
        <v>52.704627669472984</v>
      </c>
      <c r="Y430">
        <f t="shared" si="20"/>
        <v>3904.8236639722363</v>
      </c>
      <c r="AD430" s="108">
        <v>200</v>
      </c>
    </row>
    <row r="431" spans="3:30">
      <c r="C431" s="10">
        <v>430</v>
      </c>
      <c r="D431" s="108">
        <v>150</v>
      </c>
      <c r="N431" s="108"/>
      <c r="P431" s="40"/>
      <c r="W431" s="49">
        <f t="shared" si="18"/>
        <v>190</v>
      </c>
      <c r="X431" s="10">
        <f t="shared" si="19"/>
        <v>27.621784210346785</v>
      </c>
      <c r="Y431">
        <f t="shared" si="20"/>
        <v>3892.1393795832792</v>
      </c>
      <c r="AD431" s="108">
        <v>150</v>
      </c>
    </row>
    <row r="432" spans="3:30">
      <c r="C432" s="10">
        <v>431</v>
      </c>
      <c r="D432" s="108">
        <v>220</v>
      </c>
      <c r="N432" s="108"/>
      <c r="P432" s="40"/>
      <c r="W432" s="49">
        <f t="shared" si="18"/>
        <v>300</v>
      </c>
      <c r="X432" s="10">
        <f t="shared" si="19"/>
        <v>135.2911811749151</v>
      </c>
      <c r="Y432">
        <f t="shared" si="20"/>
        <v>3987.12449215889</v>
      </c>
      <c r="AD432" s="108">
        <v>220</v>
      </c>
    </row>
    <row r="433" spans="3:30">
      <c r="C433" s="10">
        <v>432</v>
      </c>
      <c r="D433" s="108">
        <v>530</v>
      </c>
      <c r="N433" s="108"/>
      <c r="P433" s="40"/>
      <c r="W433" s="49">
        <f t="shared" si="18"/>
        <v>443.33333333333331</v>
      </c>
      <c r="X433" s="10">
        <f t="shared" si="19"/>
        <v>155.43249100255474</v>
      </c>
      <c r="Y433">
        <f t="shared" si="20"/>
        <v>4102.2509145621407</v>
      </c>
      <c r="AD433" s="108">
        <v>530</v>
      </c>
    </row>
    <row r="434" spans="3:30">
      <c r="C434" s="10">
        <v>433</v>
      </c>
      <c r="D434" s="108">
        <v>580</v>
      </c>
      <c r="N434" s="108"/>
      <c r="P434" s="40"/>
      <c r="W434" s="49">
        <f t="shared" si="18"/>
        <v>550</v>
      </c>
      <c r="X434" s="10">
        <f t="shared" si="19"/>
        <v>154.57228921314646</v>
      </c>
      <c r="Y434">
        <f t="shared" si="20"/>
        <v>4216.5171351759827</v>
      </c>
      <c r="AD434" s="108">
        <v>580</v>
      </c>
    </row>
    <row r="435" spans="3:30">
      <c r="C435" s="10">
        <v>434</v>
      </c>
      <c r="D435" s="108">
        <v>540</v>
      </c>
      <c r="N435" s="108"/>
      <c r="P435" s="40"/>
      <c r="W435" s="49">
        <f t="shared" si="18"/>
        <v>540</v>
      </c>
      <c r="X435" s="10">
        <f t="shared" si="19"/>
        <v>82.417186269567551</v>
      </c>
      <c r="Y435">
        <f t="shared" si="20"/>
        <v>4258.6282528462461</v>
      </c>
      <c r="AD435" s="108">
        <v>540</v>
      </c>
    </row>
    <row r="436" spans="3:30">
      <c r="C436" s="10">
        <v>435</v>
      </c>
      <c r="D436" s="108">
        <v>500</v>
      </c>
      <c r="N436" s="108"/>
      <c r="P436" s="40"/>
      <c r="W436" s="49">
        <f t="shared" si="18"/>
        <v>463.33333333333331</v>
      </c>
      <c r="X436" s="10">
        <f t="shared" si="19"/>
        <v>69.628644595081312</v>
      </c>
      <c r="Y436">
        <f t="shared" si="20"/>
        <v>4287.9508288420229</v>
      </c>
      <c r="AD436" s="108">
        <v>500</v>
      </c>
    </row>
    <row r="437" spans="3:30">
      <c r="C437" s="10">
        <v>436</v>
      </c>
      <c r="D437" s="108">
        <v>350</v>
      </c>
      <c r="N437" s="108"/>
      <c r="P437" s="40"/>
      <c r="W437" s="49">
        <f t="shared" si="18"/>
        <v>390</v>
      </c>
      <c r="X437" s="10">
        <f t="shared" si="19"/>
        <v>80.300362067354001</v>
      </c>
      <c r="Y437">
        <f t="shared" si="20"/>
        <v>4327.9451223100732</v>
      </c>
      <c r="AD437" s="108">
        <v>350</v>
      </c>
    </row>
    <row r="438" spans="3:30">
      <c r="C438" s="10">
        <v>437</v>
      </c>
      <c r="D438" s="108">
        <v>320</v>
      </c>
      <c r="N438" s="108"/>
      <c r="P438" s="40"/>
      <c r="W438" s="49">
        <f t="shared" si="18"/>
        <v>333.33333333333331</v>
      </c>
      <c r="X438" s="10">
        <f t="shared" si="19"/>
        <v>76.93190832495003</v>
      </c>
      <c r="Y438">
        <f t="shared" si="20"/>
        <v>4364.5709620357193</v>
      </c>
      <c r="AD438" s="108">
        <v>320</v>
      </c>
    </row>
    <row r="439" spans="3:30">
      <c r="C439" s="10">
        <v>438</v>
      </c>
      <c r="D439" s="108">
        <v>330</v>
      </c>
      <c r="N439" s="108"/>
      <c r="P439" s="40"/>
      <c r="W439" s="49">
        <f t="shared" si="18"/>
        <v>306.66666666666669</v>
      </c>
      <c r="X439" s="10">
        <f t="shared" si="19"/>
        <v>45.663827973410044</v>
      </c>
      <c r="Y439">
        <f t="shared" si="20"/>
        <v>4369.9287214098249</v>
      </c>
      <c r="AD439" s="108">
        <v>330</v>
      </c>
    </row>
    <row r="440" spans="3:30">
      <c r="C440" s="10">
        <v>439</v>
      </c>
      <c r="D440" s="108">
        <v>270</v>
      </c>
      <c r="N440" s="108"/>
      <c r="P440" s="40"/>
      <c r="W440" s="49">
        <f t="shared" si="18"/>
        <v>290</v>
      </c>
      <c r="X440" s="10">
        <f t="shared" si="19"/>
        <v>24.190601174530279</v>
      </c>
      <c r="Y440">
        <f t="shared" si="20"/>
        <v>4353.8132539850512</v>
      </c>
      <c r="AD440" s="108">
        <v>270</v>
      </c>
    </row>
    <row r="441" spans="3:30">
      <c r="C441" s="10">
        <v>440</v>
      </c>
      <c r="D441" s="108">
        <v>270</v>
      </c>
      <c r="N441" s="108"/>
      <c r="P441" s="40"/>
      <c r="W441" s="49">
        <f t="shared" si="18"/>
        <v>300</v>
      </c>
      <c r="X441" s="10">
        <f t="shared" si="19"/>
        <v>42.207599807161294</v>
      </c>
      <c r="Y441">
        <f t="shared" si="20"/>
        <v>4355.7147851929085</v>
      </c>
      <c r="AD441" s="108">
        <v>270</v>
      </c>
    </row>
    <row r="442" spans="3:30">
      <c r="C442" s="10">
        <v>441</v>
      </c>
      <c r="D442" s="108">
        <v>360</v>
      </c>
      <c r="N442" s="108"/>
      <c r="P442" s="40"/>
      <c r="W442" s="49">
        <f t="shared" si="18"/>
        <v>363.33333333333331</v>
      </c>
      <c r="X442" s="10">
        <f t="shared" si="19"/>
        <v>66.694438659817422</v>
      </c>
      <c r="Y442">
        <f t="shared" si="20"/>
        <v>4382.1031552534214</v>
      </c>
      <c r="AD442" s="108">
        <v>360</v>
      </c>
    </row>
    <row r="443" spans="3:30">
      <c r="C443" s="10">
        <v>442</v>
      </c>
      <c r="D443" s="108">
        <v>460</v>
      </c>
      <c r="N443" s="108"/>
      <c r="P443" s="40"/>
      <c r="W443" s="49">
        <f t="shared" si="18"/>
        <v>423.33333333333331</v>
      </c>
      <c r="X443" s="10">
        <f t="shared" si="19"/>
        <v>67.467413258934513</v>
      </c>
      <c r="Y443">
        <f t="shared" si="20"/>
        <v>4409.2644999130516</v>
      </c>
      <c r="AD443" s="108">
        <v>460</v>
      </c>
    </row>
    <row r="444" spans="3:30">
      <c r="C444" s="10">
        <v>443</v>
      </c>
      <c r="D444" s="108">
        <v>450</v>
      </c>
      <c r="N444" s="108"/>
      <c r="P444" s="40"/>
      <c r="W444" s="49">
        <f t="shared" si="18"/>
        <v>426.66666666666669</v>
      </c>
      <c r="X444" s="10">
        <f t="shared" si="19"/>
        <v>66.499791144200032</v>
      </c>
      <c r="Y444">
        <f t="shared" si="20"/>
        <v>4435.4582224579472</v>
      </c>
      <c r="AD444" s="108">
        <v>450</v>
      </c>
    </row>
    <row r="445" spans="3:30">
      <c r="C445" s="10">
        <v>444</v>
      </c>
      <c r="D445" s="108">
        <v>370</v>
      </c>
      <c r="N445" s="108"/>
      <c r="P445" s="40"/>
      <c r="W445" s="49">
        <f t="shared" si="18"/>
        <v>363.33333333333331</v>
      </c>
      <c r="X445" s="10">
        <f t="shared" si="19"/>
        <v>64.893074446439272</v>
      </c>
      <c r="Y445">
        <f t="shared" si="20"/>
        <v>4460.0452283050827</v>
      </c>
      <c r="AD445" s="108">
        <v>370</v>
      </c>
    </row>
    <row r="446" spans="3:30">
      <c r="C446" s="10">
        <v>445</v>
      </c>
      <c r="D446" s="108">
        <v>270</v>
      </c>
      <c r="N446" s="108"/>
      <c r="P446" s="40"/>
      <c r="W446" s="49">
        <f t="shared" si="18"/>
        <v>296.66666666666669</v>
      </c>
      <c r="X446" s="10">
        <f t="shared" si="19"/>
        <v>68.556546004010443</v>
      </c>
      <c r="Y446">
        <f t="shared" si="20"/>
        <v>4488.2957057097892</v>
      </c>
      <c r="AD446" s="108">
        <v>270</v>
      </c>
    </row>
    <row r="447" spans="3:30">
      <c r="C447" s="10">
        <v>446</v>
      </c>
      <c r="D447" s="108">
        <v>250</v>
      </c>
      <c r="N447" s="108"/>
      <c r="P447" s="40"/>
      <c r="W447" s="49">
        <f t="shared" si="18"/>
        <v>256.66666666666669</v>
      </c>
      <c r="X447" s="10">
        <f t="shared" si="19"/>
        <v>60.369234254249442</v>
      </c>
      <c r="Y447">
        <f t="shared" si="20"/>
        <v>4508.3588713647341</v>
      </c>
      <c r="AD447" s="108">
        <v>250</v>
      </c>
    </row>
    <row r="448" spans="3:30">
      <c r="C448" s="10">
        <v>447</v>
      </c>
      <c r="D448" s="108">
        <v>250</v>
      </c>
      <c r="N448" s="108"/>
      <c r="P448" s="40"/>
      <c r="W448" s="49">
        <f t="shared" si="18"/>
        <v>253.33333333333334</v>
      </c>
      <c r="X448" s="10">
        <f t="shared" si="19"/>
        <v>27.487370837451081</v>
      </c>
      <c r="Y448">
        <f t="shared" si="20"/>
        <v>4495.5401736028807</v>
      </c>
      <c r="AD448" s="108">
        <v>250</v>
      </c>
    </row>
    <row r="449" spans="3:30">
      <c r="C449" s="10">
        <v>448</v>
      </c>
      <c r="D449" s="108">
        <v>260</v>
      </c>
      <c r="N449" s="108"/>
      <c r="P449" s="40"/>
      <c r="W449" s="49">
        <f t="shared" si="18"/>
        <v>296.66666666666669</v>
      </c>
      <c r="X449" s="10">
        <f t="shared" si="19"/>
        <v>48.419463487779822</v>
      </c>
      <c r="Y449">
        <f t="shared" si="20"/>
        <v>4503.6535684913561</v>
      </c>
      <c r="AD449" s="108">
        <v>260</v>
      </c>
    </row>
    <row r="450" spans="3:30">
      <c r="C450" s="10">
        <v>449</v>
      </c>
      <c r="D450" s="108">
        <v>380</v>
      </c>
      <c r="N450" s="108"/>
      <c r="P450" s="40"/>
      <c r="W450" s="49">
        <f t="shared" si="18"/>
        <v>353.33333333333331</v>
      </c>
      <c r="X450" s="10">
        <f t="shared" si="19"/>
        <v>61.734197258173779</v>
      </c>
      <c r="Y450">
        <f t="shared" si="20"/>
        <v>4525.0816971502254</v>
      </c>
      <c r="AD450" s="108">
        <v>380</v>
      </c>
    </row>
    <row r="451" spans="3:30">
      <c r="C451" s="10">
        <v>450</v>
      </c>
      <c r="D451" s="108">
        <v>420</v>
      </c>
      <c r="N451" s="108"/>
      <c r="P451" s="40"/>
      <c r="W451" s="49">
        <f t="shared" ref="W451:W514" si="21">AVERAGE(D450:D452)</f>
        <v>420</v>
      </c>
      <c r="X451" s="10">
        <f t="shared" si="19"/>
        <v>65.799921197746357</v>
      </c>
      <c r="Y451">
        <f t="shared" si="20"/>
        <v>4550.575549748668</v>
      </c>
      <c r="AD451" s="108">
        <v>420</v>
      </c>
    </row>
    <row r="452" spans="3:30">
      <c r="C452" s="10">
        <v>451</v>
      </c>
      <c r="D452" s="108">
        <v>460</v>
      </c>
      <c r="N452" s="108"/>
      <c r="P452" s="40"/>
      <c r="W452" s="49">
        <f t="shared" si="21"/>
        <v>420</v>
      </c>
      <c r="X452" s="10">
        <f t="shared" si="19"/>
        <v>50.479185296002441</v>
      </c>
      <c r="Y452">
        <f t="shared" si="20"/>
        <v>4560.7486664453663</v>
      </c>
      <c r="AD452" s="108">
        <v>460</v>
      </c>
    </row>
    <row r="453" spans="3:30">
      <c r="C453" s="10">
        <v>452</v>
      </c>
      <c r="D453" s="108">
        <v>380</v>
      </c>
      <c r="N453" s="108"/>
      <c r="P453" s="40"/>
      <c r="W453" s="49">
        <f t="shared" si="21"/>
        <v>366.66666666666669</v>
      </c>
      <c r="X453" s="10">
        <f t="shared" ref="X453:X516" si="22">SQRT(SUMXMY2(D452:D454,W451:W453)/3)</f>
        <v>69.708387294924989</v>
      </c>
      <c r="Y453">
        <f t="shared" si="20"/>
        <v>4590.1509851409874</v>
      </c>
      <c r="AD453" s="108">
        <v>380</v>
      </c>
    </row>
    <row r="454" spans="3:30">
      <c r="C454" s="10">
        <v>453</v>
      </c>
      <c r="D454" s="108">
        <v>260</v>
      </c>
      <c r="N454" s="108"/>
      <c r="P454" s="40"/>
      <c r="W454" s="49">
        <f t="shared" si="21"/>
        <v>273.33333333333331</v>
      </c>
      <c r="X454" s="10">
        <f t="shared" si="22"/>
        <v>85.027228754262183</v>
      </c>
      <c r="Y454">
        <f t="shared" ref="Y454:Y517" si="23">Y453+X454-$Z$2</f>
        <v>4634.8721452959453</v>
      </c>
      <c r="AD454" s="108">
        <v>260</v>
      </c>
    </row>
    <row r="455" spans="3:30">
      <c r="C455" s="10">
        <v>454</v>
      </c>
      <c r="D455" s="108">
        <v>180</v>
      </c>
      <c r="N455" s="108"/>
      <c r="P455" s="40"/>
      <c r="W455" s="49">
        <f t="shared" si="21"/>
        <v>213.33333333333334</v>
      </c>
      <c r="X455" s="10">
        <f t="shared" si="22"/>
        <v>82.192186706253025</v>
      </c>
      <c r="Y455">
        <f t="shared" si="23"/>
        <v>4676.758263402894</v>
      </c>
      <c r="AD455" s="108">
        <v>180</v>
      </c>
    </row>
    <row r="456" spans="3:30">
      <c r="C456" s="10">
        <v>455</v>
      </c>
      <c r="D456" s="108">
        <v>200</v>
      </c>
      <c r="N456" s="108"/>
      <c r="P456" s="40"/>
      <c r="W456" s="49">
        <f t="shared" si="21"/>
        <v>210</v>
      </c>
      <c r="X456" s="10">
        <f t="shared" si="22"/>
        <v>59.129487536222527</v>
      </c>
      <c r="Y456">
        <f t="shared" si="23"/>
        <v>4695.5816823398127</v>
      </c>
      <c r="AD456" s="108">
        <v>200</v>
      </c>
    </row>
    <row r="457" spans="3:30">
      <c r="C457" s="10">
        <v>456</v>
      </c>
      <c r="D457" s="108">
        <v>250</v>
      </c>
      <c r="N457" s="38"/>
      <c r="P457" s="40"/>
      <c r="W457" s="49">
        <f t="shared" si="21"/>
        <v>250</v>
      </c>
      <c r="X457" s="10">
        <f t="shared" si="22"/>
        <v>37.76143437325873</v>
      </c>
      <c r="Y457">
        <f t="shared" si="23"/>
        <v>4693.037048113767</v>
      </c>
      <c r="AD457" s="108">
        <v>250</v>
      </c>
    </row>
    <row r="458" spans="3:30">
      <c r="C458" s="10">
        <v>457</v>
      </c>
      <c r="D458" s="108">
        <v>300</v>
      </c>
      <c r="N458" s="38"/>
      <c r="P458" s="40"/>
      <c r="W458" s="49">
        <f t="shared" si="21"/>
        <v>286.66666666666669</v>
      </c>
      <c r="X458" s="10">
        <f t="shared" si="22"/>
        <v>39.346513799168378</v>
      </c>
      <c r="Y458">
        <f t="shared" si="23"/>
        <v>4692.0774933136308</v>
      </c>
      <c r="AD458" s="108">
        <v>300</v>
      </c>
    </row>
    <row r="459" spans="3:30">
      <c r="C459" s="10">
        <v>458</v>
      </c>
      <c r="D459" s="110">
        <v>310</v>
      </c>
      <c r="N459" s="38"/>
      <c r="P459" s="40"/>
      <c r="W459" s="49">
        <f t="shared" si="21"/>
        <v>303.33333333333331</v>
      </c>
      <c r="X459" s="10">
        <f t="shared" si="22"/>
        <v>31.914236925211263</v>
      </c>
      <c r="Y459">
        <f t="shared" si="23"/>
        <v>4683.685661639538</v>
      </c>
      <c r="AD459" s="108"/>
    </row>
    <row r="460" spans="3:30">
      <c r="C460" s="10">
        <v>459</v>
      </c>
      <c r="D460" s="110">
        <v>300</v>
      </c>
      <c r="N460" s="38"/>
      <c r="P460" s="40"/>
      <c r="W460" s="49">
        <f t="shared" si="21"/>
        <v>306.66666666666669</v>
      </c>
      <c r="X460" s="10">
        <f t="shared" si="22"/>
        <v>13.743685418725521</v>
      </c>
      <c r="Y460">
        <f t="shared" si="23"/>
        <v>4657.1232784589592</v>
      </c>
      <c r="AD460" s="108"/>
    </row>
    <row r="461" spans="3:30">
      <c r="C461" s="10">
        <v>460</v>
      </c>
      <c r="D461" s="110">
        <v>310</v>
      </c>
      <c r="N461" s="38"/>
      <c r="P461" s="40"/>
      <c r="W461" s="49">
        <f t="shared" si="21"/>
        <v>306.66666666666669</v>
      </c>
      <c r="X461" s="10">
        <f t="shared" si="22"/>
        <v>3.3333333333333144</v>
      </c>
      <c r="Y461">
        <f t="shared" si="23"/>
        <v>4620.1505431929882</v>
      </c>
      <c r="AD461" s="108"/>
    </row>
    <row r="462" spans="3:30">
      <c r="C462" s="10">
        <v>461</v>
      </c>
      <c r="D462" s="110">
        <v>310</v>
      </c>
      <c r="N462" s="38"/>
      <c r="P462" s="40"/>
      <c r="W462" s="49">
        <f t="shared" si="21"/>
        <v>313.33333333333331</v>
      </c>
      <c r="X462" s="10">
        <f t="shared" si="22"/>
        <v>4.714045207910317</v>
      </c>
      <c r="Y462">
        <f t="shared" si="23"/>
        <v>4584.5585198015942</v>
      </c>
      <c r="AD462" s="108"/>
    </row>
    <row r="463" spans="3:30">
      <c r="C463" s="10">
        <v>462</v>
      </c>
      <c r="D463" s="110">
        <v>320</v>
      </c>
      <c r="N463" s="38"/>
      <c r="P463" s="40"/>
      <c r="W463" s="49">
        <f t="shared" si="21"/>
        <v>316.66666666666669</v>
      </c>
      <c r="X463" s="10">
        <f t="shared" si="22"/>
        <v>4.714045207910317</v>
      </c>
      <c r="Y463">
        <f t="shared" si="23"/>
        <v>4548.9664964102003</v>
      </c>
      <c r="AD463" s="108"/>
    </row>
    <row r="464" spans="3:30">
      <c r="C464" s="10">
        <v>463</v>
      </c>
      <c r="D464" s="110">
        <v>320</v>
      </c>
      <c r="N464" s="38"/>
      <c r="P464" s="40"/>
      <c r="W464" s="49">
        <f t="shared" si="21"/>
        <v>320</v>
      </c>
      <c r="X464" s="10">
        <f t="shared" si="22"/>
        <v>4.3033148291193575</v>
      </c>
      <c r="Y464">
        <f t="shared" si="23"/>
        <v>4512.9637426400159</v>
      </c>
      <c r="AD464" s="108"/>
    </row>
    <row r="465" spans="3:30">
      <c r="C465" s="10">
        <v>464</v>
      </c>
      <c r="D465" s="110">
        <v>320</v>
      </c>
      <c r="N465" s="38"/>
      <c r="P465" s="40"/>
      <c r="W465" s="49">
        <f t="shared" si="21"/>
        <v>323.33333333333331</v>
      </c>
      <c r="X465" s="10">
        <f t="shared" si="22"/>
        <v>4.3033148291193575</v>
      </c>
      <c r="Y465">
        <f t="shared" si="23"/>
        <v>4476.9609888698315</v>
      </c>
      <c r="AD465" s="108"/>
    </row>
    <row r="466" spans="3:30">
      <c r="C466" s="10">
        <v>465</v>
      </c>
      <c r="D466" s="110">
        <v>330</v>
      </c>
      <c r="N466" s="108"/>
      <c r="P466" s="40"/>
      <c r="W466" s="49">
        <f t="shared" si="21"/>
        <v>323.33333333333331</v>
      </c>
      <c r="X466" s="10">
        <f t="shared" si="22"/>
        <v>4.3033148291193575</v>
      </c>
      <c r="Y466">
        <f t="shared" si="23"/>
        <v>4440.958235099647</v>
      </c>
      <c r="AD466" s="108"/>
    </row>
    <row r="467" spans="3:30">
      <c r="C467" s="10">
        <v>466</v>
      </c>
      <c r="D467" s="110">
        <v>320</v>
      </c>
      <c r="N467" s="108"/>
      <c r="P467" s="40"/>
      <c r="W467" s="49">
        <f t="shared" si="21"/>
        <v>320</v>
      </c>
      <c r="X467" s="10">
        <f t="shared" si="22"/>
        <v>7.2008229982309588</v>
      </c>
      <c r="Y467">
        <f t="shared" si="23"/>
        <v>4407.8529894985741</v>
      </c>
      <c r="AD467" s="108"/>
    </row>
    <row r="468" spans="3:30">
      <c r="C468" s="10">
        <v>467</v>
      </c>
      <c r="D468" s="110">
        <v>310</v>
      </c>
      <c r="N468" s="108"/>
      <c r="P468" s="40"/>
      <c r="W468" s="49">
        <f t="shared" si="21"/>
        <v>310</v>
      </c>
      <c r="X468" s="10">
        <f t="shared" si="22"/>
        <v>8.3887049280786083</v>
      </c>
      <c r="Y468">
        <f t="shared" si="23"/>
        <v>4375.9356258273483</v>
      </c>
      <c r="AD468" s="108"/>
    </row>
    <row r="469" spans="3:30">
      <c r="C469" s="10">
        <v>468</v>
      </c>
      <c r="D469" s="110">
        <v>300</v>
      </c>
      <c r="N469" s="108"/>
      <c r="P469" s="40"/>
      <c r="W469" s="49">
        <f t="shared" si="21"/>
        <v>320</v>
      </c>
      <c r="X469" s="10">
        <f t="shared" si="22"/>
        <v>19.148542155126762</v>
      </c>
      <c r="Y469">
        <f t="shared" si="23"/>
        <v>4354.7780993831711</v>
      </c>
      <c r="AD469" s="108"/>
    </row>
    <row r="470" spans="3:30">
      <c r="C470" s="10">
        <v>469</v>
      </c>
      <c r="D470" s="110">
        <v>350</v>
      </c>
      <c r="N470" s="108"/>
      <c r="P470" s="40"/>
      <c r="W470" s="49">
        <f t="shared" si="21"/>
        <v>316.66666666666669</v>
      </c>
      <c r="X470" s="10">
        <f t="shared" si="22"/>
        <v>20.637972912229682</v>
      </c>
      <c r="Y470">
        <f t="shared" si="23"/>
        <v>4335.110003696097</v>
      </c>
      <c r="AD470" s="108"/>
    </row>
    <row r="471" spans="3:30">
      <c r="C471" s="10">
        <v>470</v>
      </c>
      <c r="D471" s="110">
        <v>300</v>
      </c>
      <c r="N471" s="108"/>
      <c r="P471" s="40"/>
      <c r="W471" s="49">
        <f t="shared" si="21"/>
        <v>316.66666666666669</v>
      </c>
      <c r="X471" s="10">
        <f t="shared" si="22"/>
        <v>22.026919557332238</v>
      </c>
      <c r="Y471">
        <f t="shared" si="23"/>
        <v>4316.8308546541248</v>
      </c>
      <c r="AD471" s="108"/>
    </row>
    <row r="472" spans="3:30">
      <c r="C472" s="10">
        <v>471</v>
      </c>
      <c r="D472" s="110">
        <v>300</v>
      </c>
      <c r="N472" s="108"/>
      <c r="P472" s="40"/>
      <c r="W472" s="49">
        <f t="shared" si="21"/>
        <v>300</v>
      </c>
      <c r="X472" s="10">
        <f t="shared" si="22"/>
        <v>13.608276348795449</v>
      </c>
      <c r="Y472">
        <f t="shared" si="23"/>
        <v>4290.1330624036163</v>
      </c>
      <c r="AD472" s="108"/>
    </row>
    <row r="473" spans="3:30">
      <c r="C473" s="10">
        <v>472</v>
      </c>
      <c r="D473" s="110">
        <v>300</v>
      </c>
      <c r="N473" s="108"/>
      <c r="P473" s="40"/>
      <c r="W473" s="49">
        <f t="shared" si="21"/>
        <v>306.66666666666669</v>
      </c>
      <c r="X473" s="10">
        <f t="shared" si="22"/>
        <v>12.322818340454909</v>
      </c>
      <c r="Y473">
        <f t="shared" si="23"/>
        <v>4262.1498121447676</v>
      </c>
      <c r="AD473" s="108"/>
    </row>
    <row r="474" spans="3:30">
      <c r="C474" s="10">
        <v>473</v>
      </c>
      <c r="D474" s="110">
        <v>320</v>
      </c>
      <c r="N474" s="108"/>
      <c r="P474" s="40"/>
      <c r="W474" s="49">
        <f t="shared" si="21"/>
        <v>326.66666666666669</v>
      </c>
      <c r="X474" s="10">
        <f t="shared" si="22"/>
        <v>20.727509006864022</v>
      </c>
      <c r="Y474">
        <f t="shared" si="23"/>
        <v>4242.5712525523277</v>
      </c>
      <c r="AD474" s="108"/>
    </row>
    <row r="475" spans="3:30">
      <c r="C475" s="10">
        <v>474</v>
      </c>
      <c r="D475" s="110">
        <v>360</v>
      </c>
      <c r="N475" s="108"/>
      <c r="P475" s="40"/>
      <c r="W475" s="49">
        <f t="shared" si="21"/>
        <v>326.66666666666669</v>
      </c>
      <c r="X475" s="10">
        <f t="shared" si="22"/>
        <v>25.819888974716111</v>
      </c>
      <c r="Y475">
        <f t="shared" si="23"/>
        <v>4228.0850729277399</v>
      </c>
      <c r="AD475" s="108"/>
    </row>
    <row r="476" spans="3:30">
      <c r="C476" s="10">
        <v>475</v>
      </c>
      <c r="D476" s="110">
        <v>300</v>
      </c>
      <c r="N476" s="108"/>
      <c r="P476" s="40"/>
      <c r="W476" s="49">
        <f t="shared" si="21"/>
        <v>323.33333333333331</v>
      </c>
      <c r="X476" s="10">
        <f t="shared" si="22"/>
        <v>25.819888974716111</v>
      </c>
      <c r="Y476">
        <f t="shared" si="23"/>
        <v>4213.5988933031522</v>
      </c>
      <c r="AD476" s="108"/>
    </row>
    <row r="477" spans="3:30">
      <c r="C477" s="10">
        <v>476</v>
      </c>
      <c r="D477" s="110">
        <v>310</v>
      </c>
      <c r="N477" s="108"/>
      <c r="P477" s="40"/>
      <c r="W477" s="49">
        <f t="shared" si="21"/>
        <v>310</v>
      </c>
      <c r="X477" s="10">
        <f t="shared" si="22"/>
        <v>18.155705153742439</v>
      </c>
      <c r="Y477">
        <f t="shared" si="23"/>
        <v>4191.4485298575901</v>
      </c>
      <c r="AD477" s="108"/>
    </row>
    <row r="478" spans="3:30">
      <c r="C478" s="10">
        <v>477</v>
      </c>
      <c r="D478" s="110">
        <v>320</v>
      </c>
      <c r="N478" s="108"/>
      <c r="P478" s="40"/>
      <c r="W478" s="49">
        <f t="shared" si="21"/>
        <v>316.66666666666669</v>
      </c>
      <c r="X478" s="10">
        <f t="shared" si="22"/>
        <v>9.8130676292531529</v>
      </c>
      <c r="Y478">
        <f t="shared" si="23"/>
        <v>4160.955528887539</v>
      </c>
      <c r="AD478" s="108"/>
    </row>
    <row r="479" spans="3:30">
      <c r="C479" s="10">
        <v>478</v>
      </c>
      <c r="D479" s="110">
        <v>320</v>
      </c>
      <c r="N479" s="108"/>
      <c r="P479" s="40"/>
      <c r="W479" s="49">
        <f t="shared" si="21"/>
        <v>320</v>
      </c>
      <c r="X479" s="10">
        <f t="shared" si="22"/>
        <v>6.085806194501842</v>
      </c>
      <c r="Y479">
        <f t="shared" si="23"/>
        <v>4126.7352664827367</v>
      </c>
      <c r="AD479" s="108"/>
    </row>
    <row r="480" spans="3:30">
      <c r="C480" s="10">
        <v>479</v>
      </c>
      <c r="D480" s="110">
        <v>320</v>
      </c>
      <c r="N480" s="108"/>
      <c r="P480" s="40"/>
      <c r="W480" s="49">
        <f t="shared" si="21"/>
        <v>320</v>
      </c>
      <c r="X480" s="10">
        <f t="shared" si="22"/>
        <v>1.9245008972987416</v>
      </c>
      <c r="Y480">
        <f t="shared" si="23"/>
        <v>4088.3536987807311</v>
      </c>
      <c r="AD480" s="108"/>
    </row>
    <row r="481" spans="3:30">
      <c r="C481" s="10">
        <v>480</v>
      </c>
      <c r="D481" s="110">
        <v>320</v>
      </c>
      <c r="N481" s="108"/>
      <c r="P481" s="40"/>
      <c r="W481" s="49">
        <f t="shared" si="21"/>
        <v>330</v>
      </c>
      <c r="X481" s="10">
        <f t="shared" si="22"/>
        <v>11.547005383792516</v>
      </c>
      <c r="Y481">
        <f t="shared" si="23"/>
        <v>4059.5946355652195</v>
      </c>
      <c r="AD481" s="108"/>
    </row>
    <row r="482" spans="3:30">
      <c r="C482" s="10">
        <v>481</v>
      </c>
      <c r="D482" s="110">
        <v>350</v>
      </c>
      <c r="N482" s="108"/>
      <c r="P482" s="40"/>
      <c r="W482" s="49">
        <f t="shared" si="21"/>
        <v>326.66666666666669</v>
      </c>
      <c r="X482" s="10">
        <f t="shared" si="22"/>
        <v>15.030832509409654</v>
      </c>
      <c r="Y482">
        <f t="shared" si="23"/>
        <v>4034.3193994753251</v>
      </c>
      <c r="AD482" s="108"/>
    </row>
    <row r="483" spans="3:30">
      <c r="C483" s="10">
        <v>482</v>
      </c>
      <c r="D483" s="110">
        <v>310</v>
      </c>
      <c r="N483" s="108"/>
      <c r="P483" s="40"/>
      <c r="W483" s="49">
        <f t="shared" si="21"/>
        <v>320</v>
      </c>
      <c r="X483" s="10">
        <f t="shared" si="22"/>
        <v>18.954135676924427</v>
      </c>
      <c r="Y483">
        <f t="shared" si="23"/>
        <v>4012.9674665529456</v>
      </c>
      <c r="AD483" s="108"/>
    </row>
    <row r="484" spans="3:30">
      <c r="C484" s="10">
        <v>483</v>
      </c>
      <c r="D484" s="110">
        <v>300</v>
      </c>
      <c r="N484" s="108"/>
      <c r="P484" s="40"/>
      <c r="W484" s="49">
        <f t="shared" si="21"/>
        <v>303.33333333333331</v>
      </c>
      <c r="X484" s="10">
        <f t="shared" si="22"/>
        <v>15.153535218873179</v>
      </c>
      <c r="Y484">
        <f t="shared" si="23"/>
        <v>3987.8149331725144</v>
      </c>
      <c r="AD484" s="108"/>
    </row>
    <row r="485" spans="3:30">
      <c r="C485" s="10">
        <v>484</v>
      </c>
      <c r="D485" s="110">
        <v>300</v>
      </c>
      <c r="N485" s="108"/>
      <c r="P485" s="40"/>
      <c r="W485" s="49">
        <f t="shared" si="21"/>
        <v>300</v>
      </c>
      <c r="X485" s="10">
        <f t="shared" si="22"/>
        <v>11.706281947614151</v>
      </c>
      <c r="Y485">
        <f t="shared" si="23"/>
        <v>3959.2151465208244</v>
      </c>
      <c r="AD485" s="108"/>
    </row>
    <row r="486" spans="3:30">
      <c r="C486" s="10">
        <v>485</v>
      </c>
      <c r="D486" s="110">
        <v>300</v>
      </c>
      <c r="N486" s="108"/>
      <c r="P486" s="40"/>
      <c r="W486" s="49">
        <f t="shared" si="21"/>
        <v>296.66666666666669</v>
      </c>
      <c r="X486" s="10">
        <f t="shared" si="22"/>
        <v>4.3033148291193575</v>
      </c>
      <c r="Y486">
        <f t="shared" si="23"/>
        <v>3923.2123927506395</v>
      </c>
      <c r="AD486" s="108"/>
    </row>
    <row r="487" spans="3:30">
      <c r="C487" s="10">
        <v>486</v>
      </c>
      <c r="D487" s="110">
        <v>290</v>
      </c>
      <c r="N487" s="108"/>
      <c r="P487" s="40"/>
      <c r="W487" s="49">
        <f t="shared" si="21"/>
        <v>290</v>
      </c>
      <c r="X487" s="10">
        <f t="shared" si="22"/>
        <v>6.9388866648871153</v>
      </c>
      <c r="Y487">
        <f t="shared" si="23"/>
        <v>3889.8452108162223</v>
      </c>
      <c r="AD487" s="108"/>
    </row>
    <row r="488" spans="3:30">
      <c r="C488" s="10">
        <v>487</v>
      </c>
      <c r="D488" s="110">
        <v>280</v>
      </c>
      <c r="N488" s="108"/>
      <c r="P488" s="40"/>
      <c r="W488" s="49">
        <f t="shared" si="21"/>
        <v>296.66666666666669</v>
      </c>
      <c r="X488" s="10">
        <f t="shared" si="22"/>
        <v>15.153535218873166</v>
      </c>
      <c r="Y488">
        <f t="shared" si="23"/>
        <v>3864.6926774357912</v>
      </c>
      <c r="AD488" s="108"/>
    </row>
    <row r="489" spans="3:30">
      <c r="C489" s="10">
        <v>488</v>
      </c>
      <c r="D489" s="110">
        <v>320</v>
      </c>
      <c r="N489" s="108"/>
      <c r="P489" s="40"/>
      <c r="W489" s="49">
        <f t="shared" si="21"/>
        <v>300</v>
      </c>
      <c r="X489" s="10">
        <f t="shared" si="22"/>
        <v>14.65656217585879</v>
      </c>
      <c r="Y489">
        <f t="shared" si="23"/>
        <v>3839.0431710123457</v>
      </c>
      <c r="AD489" s="108"/>
    </row>
    <row r="490" spans="3:30">
      <c r="C490" s="10">
        <v>489</v>
      </c>
      <c r="D490" s="110">
        <v>300</v>
      </c>
      <c r="N490" s="108"/>
      <c r="P490" s="40"/>
      <c r="W490" s="49">
        <f t="shared" si="21"/>
        <v>296.66666666666669</v>
      </c>
      <c r="X490" s="10">
        <f t="shared" si="22"/>
        <v>20.457725155024409</v>
      </c>
      <c r="Y490">
        <f t="shared" si="23"/>
        <v>3819.1948275680661</v>
      </c>
      <c r="AD490" s="108"/>
    </row>
    <row r="491" spans="3:30">
      <c r="C491" s="10">
        <v>490</v>
      </c>
      <c r="D491" s="110">
        <v>270</v>
      </c>
      <c r="N491" s="108"/>
      <c r="P491" s="40"/>
      <c r="W491" s="49">
        <f t="shared" si="21"/>
        <v>306.66666666666669</v>
      </c>
      <c r="X491" s="10">
        <f t="shared" si="22"/>
        <v>29.376231258671741</v>
      </c>
      <c r="Y491">
        <f t="shared" si="23"/>
        <v>3808.2649902274338</v>
      </c>
      <c r="AD491" s="108"/>
    </row>
    <row r="492" spans="3:30">
      <c r="C492" s="10">
        <v>491</v>
      </c>
      <c r="D492" s="110">
        <v>350</v>
      </c>
      <c r="N492" s="108"/>
      <c r="P492" s="40"/>
      <c r="W492" s="49">
        <f t="shared" si="21"/>
        <v>306.66666666666669</v>
      </c>
      <c r="X492" s="10">
        <f t="shared" si="22"/>
        <v>29.627314724385297</v>
      </c>
      <c r="Y492">
        <f t="shared" si="23"/>
        <v>3797.5862363525148</v>
      </c>
      <c r="AD492" s="108"/>
    </row>
    <row r="493" spans="3:30">
      <c r="C493" s="10">
        <v>492</v>
      </c>
      <c r="D493" s="110">
        <v>300</v>
      </c>
      <c r="N493" s="108"/>
      <c r="P493" s="40"/>
      <c r="W493" s="49">
        <f t="shared" si="21"/>
        <v>300</v>
      </c>
      <c r="X493" s="10">
        <f t="shared" si="22"/>
        <v>38.393672318157762</v>
      </c>
      <c r="Y493">
        <f t="shared" si="23"/>
        <v>3795.6738400713684</v>
      </c>
      <c r="AD493" s="108"/>
    </row>
    <row r="494" spans="3:30">
      <c r="C494" s="10">
        <v>493</v>
      </c>
      <c r="D494" s="110">
        <v>250</v>
      </c>
      <c r="N494" s="108"/>
      <c r="P494" s="40"/>
      <c r="W494" s="49">
        <f t="shared" si="21"/>
        <v>266.66666666666669</v>
      </c>
      <c r="X494" s="10">
        <f t="shared" si="22"/>
        <v>30.671497204093917</v>
      </c>
      <c r="Y494">
        <f t="shared" si="23"/>
        <v>3786.0392686761584</v>
      </c>
      <c r="AD494" s="108"/>
    </row>
    <row r="495" spans="3:30">
      <c r="C495" s="10">
        <v>494</v>
      </c>
      <c r="D495" s="110">
        <v>250</v>
      </c>
      <c r="N495" s="108"/>
      <c r="P495" s="40"/>
      <c r="W495" s="49">
        <f t="shared" si="21"/>
        <v>266.66666666666669</v>
      </c>
      <c r="X495" s="10">
        <f t="shared" si="22"/>
        <v>36.004114991154779</v>
      </c>
      <c r="Y495">
        <f t="shared" si="23"/>
        <v>3781.7373150680091</v>
      </c>
      <c r="AD495" s="108"/>
    </row>
    <row r="496" spans="3:30">
      <c r="C496" s="10">
        <v>495</v>
      </c>
      <c r="D496" s="110">
        <v>300</v>
      </c>
      <c r="N496" s="108"/>
      <c r="P496" s="40"/>
      <c r="W496" s="49">
        <f t="shared" si="21"/>
        <v>283.33333333333331</v>
      </c>
      <c r="X496" s="10">
        <f t="shared" si="22"/>
        <v>23.570226039551585</v>
      </c>
      <c r="Y496">
        <f t="shared" si="23"/>
        <v>3765.0014725082565</v>
      </c>
      <c r="AD496" s="108"/>
    </row>
    <row r="497" spans="3:30">
      <c r="C497" s="10">
        <v>496</v>
      </c>
      <c r="D497" s="110">
        <v>300</v>
      </c>
      <c r="N497" s="108"/>
      <c r="P497" s="40"/>
      <c r="W497" s="49">
        <f t="shared" si="21"/>
        <v>283.33333333333331</v>
      </c>
      <c r="X497" s="10">
        <f t="shared" si="22"/>
        <v>28.867513459481277</v>
      </c>
      <c r="Y497">
        <f t="shared" si="23"/>
        <v>3753.5629173684338</v>
      </c>
      <c r="AD497" s="108"/>
    </row>
    <row r="498" spans="3:30">
      <c r="C498" s="10">
        <v>497</v>
      </c>
      <c r="D498" s="110">
        <v>250</v>
      </c>
      <c r="N498" s="108"/>
      <c r="P498" s="40"/>
      <c r="W498" s="49">
        <f t="shared" si="21"/>
        <v>273.33333333333331</v>
      </c>
      <c r="X498" s="10">
        <f t="shared" si="22"/>
        <v>21.602468994692863</v>
      </c>
      <c r="Y498">
        <f t="shared" si="23"/>
        <v>3734.8593177638227</v>
      </c>
      <c r="AD498" s="108"/>
    </row>
    <row r="499" spans="3:30">
      <c r="C499" s="10">
        <v>498</v>
      </c>
      <c r="D499" s="110">
        <v>270</v>
      </c>
      <c r="N499" s="108"/>
      <c r="P499" s="40"/>
      <c r="W499" s="49">
        <f t="shared" si="21"/>
        <v>280</v>
      </c>
      <c r="X499" s="10">
        <f t="shared" si="22"/>
        <v>30.123203803835455</v>
      </c>
      <c r="Y499">
        <f t="shared" si="23"/>
        <v>3724.6764529683542</v>
      </c>
      <c r="AD499" s="108"/>
    </row>
    <row r="500" spans="3:30">
      <c r="C500" s="10">
        <v>499</v>
      </c>
      <c r="D500" s="110">
        <v>320</v>
      </c>
      <c r="N500" s="108"/>
      <c r="P500" s="40"/>
      <c r="W500" s="49">
        <f t="shared" si="21"/>
        <v>313.33333333333331</v>
      </c>
      <c r="X500" s="10">
        <f t="shared" si="22"/>
        <v>31.387659759612305</v>
      </c>
      <c r="Y500">
        <f t="shared" si="23"/>
        <v>3715.7580441286623</v>
      </c>
      <c r="AD500" s="108"/>
    </row>
    <row r="501" spans="3:30">
      <c r="C501" s="10">
        <v>500</v>
      </c>
      <c r="D501" s="110">
        <v>350</v>
      </c>
      <c r="N501" s="108"/>
      <c r="P501" s="40"/>
      <c r="W501" s="49">
        <f t="shared" si="21"/>
        <v>333.33333333333331</v>
      </c>
      <c r="X501" s="10">
        <f t="shared" si="22"/>
        <v>31.387659759612305</v>
      </c>
      <c r="Y501">
        <f t="shared" si="23"/>
        <v>3706.8396352889704</v>
      </c>
      <c r="AD501" s="108"/>
    </row>
    <row r="502" spans="3:30">
      <c r="C502" s="10">
        <v>501</v>
      </c>
      <c r="D502" s="110">
        <v>330</v>
      </c>
      <c r="N502" s="108"/>
      <c r="P502" s="40"/>
      <c r="W502" s="49">
        <f t="shared" si="21"/>
        <v>320</v>
      </c>
      <c r="X502" s="10">
        <f t="shared" si="22"/>
        <v>31.387659759612305</v>
      </c>
      <c r="Y502">
        <f t="shared" si="23"/>
        <v>3697.9212264492785</v>
      </c>
      <c r="AD502" s="108"/>
    </row>
    <row r="503" spans="3:30">
      <c r="C503" s="10">
        <v>502</v>
      </c>
      <c r="D503" s="110">
        <v>280</v>
      </c>
      <c r="N503" s="108"/>
      <c r="P503" s="40"/>
      <c r="W503" s="49">
        <f t="shared" si="21"/>
        <v>300</v>
      </c>
      <c r="X503" s="10">
        <f t="shared" si="22"/>
        <v>23.882428066894086</v>
      </c>
      <c r="Y503">
        <f t="shared" si="23"/>
        <v>3681.4975859168685</v>
      </c>
      <c r="AD503" s="108"/>
    </row>
    <row r="504" spans="3:30">
      <c r="C504" s="10">
        <v>503</v>
      </c>
      <c r="D504" s="110">
        <v>290</v>
      </c>
      <c r="N504" s="108"/>
      <c r="P504" s="40"/>
      <c r="W504" s="49">
        <f t="shared" si="21"/>
        <v>270.33333333333331</v>
      </c>
      <c r="X504" s="10">
        <f t="shared" si="22"/>
        <v>29.214405376140743</v>
      </c>
      <c r="Y504">
        <f t="shared" si="23"/>
        <v>3670.4059226937052</v>
      </c>
      <c r="AD504" s="108"/>
    </row>
    <row r="505" spans="3:30">
      <c r="C505" s="10">
        <v>504</v>
      </c>
      <c r="D505" s="110">
        <v>241</v>
      </c>
      <c r="N505" s="108"/>
      <c r="P505" s="40"/>
      <c r="W505" s="49">
        <f t="shared" si="21"/>
        <v>260.33333333333331</v>
      </c>
      <c r="X505" s="10">
        <f t="shared" si="22"/>
        <v>18.861090656182643</v>
      </c>
      <c r="Y505">
        <f t="shared" si="23"/>
        <v>3648.9609447505836</v>
      </c>
      <c r="AD505" s="108"/>
    </row>
    <row r="506" spans="3:30">
      <c r="C506" s="10">
        <v>505</v>
      </c>
      <c r="D506" s="110">
        <v>250</v>
      </c>
      <c r="N506" s="38"/>
      <c r="P506" s="40"/>
      <c r="W506" s="49">
        <f t="shared" si="21"/>
        <v>247</v>
      </c>
      <c r="X506" s="10">
        <f t="shared" si="22"/>
        <v>18.039052286841649</v>
      </c>
      <c r="Y506">
        <f t="shared" si="23"/>
        <v>3626.693928438121</v>
      </c>
      <c r="AD506" s="108"/>
    </row>
    <row r="507" spans="3:30">
      <c r="C507" s="10">
        <v>506</v>
      </c>
      <c r="D507" s="110">
        <v>250</v>
      </c>
      <c r="N507" s="108"/>
      <c r="P507" s="40"/>
      <c r="W507" s="49">
        <f t="shared" si="21"/>
        <v>196.66666666666666</v>
      </c>
      <c r="X507" s="10">
        <f t="shared" si="22"/>
        <v>61.89656844434257</v>
      </c>
      <c r="Y507">
        <f t="shared" si="23"/>
        <v>3648.2844282831593</v>
      </c>
      <c r="AD507" s="108"/>
    </row>
    <row r="508" spans="3:30">
      <c r="C508" s="10">
        <v>507</v>
      </c>
      <c r="D508" s="110">
        <v>90</v>
      </c>
      <c r="N508" s="108"/>
      <c r="P508" s="40"/>
      <c r="W508" s="49">
        <f t="shared" si="21"/>
        <v>230</v>
      </c>
      <c r="X508" s="10">
        <f t="shared" si="22"/>
        <v>92.71241876141832</v>
      </c>
      <c r="Y508">
        <f t="shared" si="23"/>
        <v>3700.6907784452733</v>
      </c>
      <c r="AD508" s="108"/>
    </row>
    <row r="509" spans="3:30">
      <c r="C509" s="10">
        <v>508</v>
      </c>
      <c r="D509" s="110">
        <v>350</v>
      </c>
      <c r="N509" s="108"/>
      <c r="P509" s="40"/>
      <c r="W509" s="49">
        <f t="shared" si="21"/>
        <v>313.33333333333331</v>
      </c>
      <c r="X509" s="10">
        <f t="shared" si="22"/>
        <v>142.15276081528424</v>
      </c>
      <c r="Y509">
        <f t="shared" si="23"/>
        <v>3802.5374706612533</v>
      </c>
      <c r="AD509" s="108"/>
    </row>
    <row r="510" spans="3:30">
      <c r="C510" s="10">
        <v>509</v>
      </c>
      <c r="D510" s="110">
        <v>500</v>
      </c>
      <c r="N510" s="108"/>
      <c r="P510" s="40"/>
      <c r="W510" s="49">
        <f t="shared" si="21"/>
        <v>433.33333333333331</v>
      </c>
      <c r="X510" s="10">
        <f t="shared" si="22"/>
        <v>128.48115584554574</v>
      </c>
      <c r="Y510">
        <f t="shared" si="23"/>
        <v>3890.712557907495</v>
      </c>
      <c r="AD510" s="108"/>
    </row>
    <row r="511" spans="3:30">
      <c r="C511" s="10">
        <v>510</v>
      </c>
      <c r="D511" s="110">
        <v>450</v>
      </c>
      <c r="N511" s="108"/>
      <c r="P511" s="40"/>
      <c r="W511" s="49">
        <f t="shared" si="21"/>
        <v>446.66666666666669</v>
      </c>
      <c r="X511" s="10">
        <f t="shared" si="22"/>
        <v>113.03883305208781</v>
      </c>
      <c r="Y511">
        <f t="shared" si="23"/>
        <v>3963.4453223602786</v>
      </c>
      <c r="AD511" s="108"/>
    </row>
    <row r="512" spans="3:30">
      <c r="C512" s="10">
        <v>511</v>
      </c>
      <c r="D512" s="110">
        <v>390</v>
      </c>
      <c r="N512" s="108"/>
      <c r="P512" s="40"/>
      <c r="W512" s="49">
        <f t="shared" si="21"/>
        <v>403.33333333333331</v>
      </c>
      <c r="X512" s="10">
        <f t="shared" si="22"/>
        <v>39.157800414902447</v>
      </c>
      <c r="Y512">
        <f t="shared" si="23"/>
        <v>3962.2970541758768</v>
      </c>
      <c r="AD512" s="108"/>
    </row>
    <row r="513" spans="3:30">
      <c r="C513" s="10">
        <v>512</v>
      </c>
      <c r="D513" s="110">
        <v>370</v>
      </c>
      <c r="N513" s="108"/>
      <c r="P513" s="40"/>
      <c r="W513" s="49">
        <f t="shared" si="21"/>
        <v>353.33333333333331</v>
      </c>
      <c r="X513" s="10">
        <f t="shared" si="22"/>
        <v>48.87626099538393</v>
      </c>
      <c r="Y513">
        <f t="shared" si="23"/>
        <v>3970.8672465719565</v>
      </c>
      <c r="AD513" s="108"/>
    </row>
    <row r="514" spans="3:30">
      <c r="C514" s="10">
        <v>513</v>
      </c>
      <c r="D514" s="110">
        <v>300</v>
      </c>
      <c r="N514" s="108"/>
      <c r="P514" s="40"/>
      <c r="W514" s="49">
        <f t="shared" si="21"/>
        <v>290</v>
      </c>
      <c r="X514" s="10">
        <f t="shared" si="22"/>
        <v>63.391785891537381</v>
      </c>
      <c r="Y514">
        <f t="shared" si="23"/>
        <v>3993.9529638641898</v>
      </c>
      <c r="AD514" s="108"/>
    </row>
    <row r="515" spans="3:30">
      <c r="C515" s="10">
        <v>514</v>
      </c>
      <c r="D515" s="110">
        <v>200</v>
      </c>
      <c r="N515" s="108"/>
      <c r="P515" s="40"/>
      <c r="W515" s="49">
        <f t="shared" ref="W515:W578" si="24">AVERAGE(D514:D516)</f>
        <v>226.66666666666666</v>
      </c>
      <c r="X515" s="10">
        <f t="shared" si="22"/>
        <v>66.136783064147238</v>
      </c>
      <c r="Y515">
        <f t="shared" si="23"/>
        <v>4019.7836783290327</v>
      </c>
      <c r="AD515" s="108"/>
    </row>
    <row r="516" spans="3:30">
      <c r="C516" s="10">
        <v>515</v>
      </c>
      <c r="D516" s="110">
        <v>180</v>
      </c>
      <c r="N516" s="108"/>
      <c r="P516" s="40"/>
      <c r="W516" s="49">
        <f t="shared" si="24"/>
        <v>186.66666666666666</v>
      </c>
      <c r="X516" s="10">
        <f t="shared" si="22"/>
        <v>58.657827616957825</v>
      </c>
      <c r="Y516">
        <f t="shared" si="23"/>
        <v>4038.1354373466866</v>
      </c>
      <c r="AD516" s="108"/>
    </row>
    <row r="517" spans="3:30">
      <c r="C517" s="10">
        <v>516</v>
      </c>
      <c r="D517" s="110">
        <v>180</v>
      </c>
      <c r="N517" s="108"/>
      <c r="P517" s="40"/>
      <c r="W517" s="49">
        <f t="shared" si="24"/>
        <v>163.33333333333334</v>
      </c>
      <c r="X517" s="10">
        <f t="shared" ref="X517:X580" si="25">SQRT(SUMXMY2(D516:D518,W515:W517)/3)</f>
        <v>33.333333333333336</v>
      </c>
      <c r="Y517">
        <f t="shared" si="23"/>
        <v>4031.1627020807159</v>
      </c>
      <c r="AD517" s="108"/>
    </row>
    <row r="518" spans="3:30">
      <c r="C518" s="10">
        <v>517</v>
      </c>
      <c r="D518" s="110">
        <v>130</v>
      </c>
      <c r="N518" s="108"/>
      <c r="P518" s="40"/>
      <c r="W518" s="49">
        <f t="shared" si="24"/>
        <v>203.33333333333334</v>
      </c>
      <c r="X518" s="10">
        <f t="shared" si="25"/>
        <v>59.16079783099616</v>
      </c>
      <c r="Y518">
        <f t="shared" ref="Y518:Y581" si="26">Y517+X518-$Z$2</f>
        <v>4050.017431312408</v>
      </c>
      <c r="AD518" s="108"/>
    </row>
    <row r="519" spans="3:30">
      <c r="C519" s="10">
        <v>518</v>
      </c>
      <c r="D519" s="110">
        <v>300</v>
      </c>
      <c r="N519" s="108"/>
      <c r="P519" s="40"/>
      <c r="W519" s="49">
        <f t="shared" si="24"/>
        <v>253.33333333333334</v>
      </c>
      <c r="X519" s="10">
        <f t="shared" si="25"/>
        <v>73.786478737262186</v>
      </c>
      <c r="Y519">
        <f t="shared" si="26"/>
        <v>4083.4978414503657</v>
      </c>
      <c r="AD519" s="108"/>
    </row>
    <row r="520" spans="3:30">
      <c r="C520" s="10">
        <v>519</v>
      </c>
      <c r="D520" s="110">
        <v>330</v>
      </c>
      <c r="N520" s="108"/>
      <c r="P520" s="40"/>
      <c r="W520" s="49">
        <f t="shared" si="24"/>
        <v>316.66666666666669</v>
      </c>
      <c r="X520" s="10">
        <f t="shared" si="25"/>
        <v>71.258527754773155</v>
      </c>
      <c r="Y520">
        <f t="shared" si="26"/>
        <v>4114.4503006058349</v>
      </c>
      <c r="AD520" s="108"/>
    </row>
    <row r="521" spans="3:30">
      <c r="C521" s="10">
        <v>520</v>
      </c>
      <c r="D521" s="110">
        <v>320</v>
      </c>
      <c r="N521" s="108"/>
      <c r="P521" s="40"/>
      <c r="W521" s="49">
        <f t="shared" si="24"/>
        <v>310</v>
      </c>
      <c r="X521" s="10">
        <f t="shared" si="25"/>
        <v>47.570610285794764</v>
      </c>
      <c r="Y521">
        <f t="shared" si="26"/>
        <v>4121.7148422923256</v>
      </c>
      <c r="AD521" s="108"/>
    </row>
    <row r="522" spans="3:30">
      <c r="C522" s="10">
        <v>521</v>
      </c>
      <c r="D522" s="110">
        <v>280</v>
      </c>
      <c r="N522" s="108"/>
      <c r="P522" s="40"/>
      <c r="W522" s="49">
        <f t="shared" si="24"/>
        <v>300</v>
      </c>
      <c r="X522" s="10">
        <f t="shared" si="25"/>
        <v>17.427096823731244</v>
      </c>
      <c r="Y522">
        <f t="shared" si="26"/>
        <v>4098.8358705167529</v>
      </c>
      <c r="AD522" s="108"/>
    </row>
    <row r="523" spans="3:30">
      <c r="C523" s="10">
        <v>522</v>
      </c>
      <c r="D523" s="110">
        <v>300</v>
      </c>
      <c r="N523" s="108"/>
      <c r="P523" s="40"/>
      <c r="W523" s="49">
        <f t="shared" si="24"/>
        <v>296.66666666666669</v>
      </c>
      <c r="X523" s="10">
        <f t="shared" si="25"/>
        <v>18.95413567692442</v>
      </c>
      <c r="Y523">
        <f t="shared" si="26"/>
        <v>4077.4839375943729</v>
      </c>
      <c r="AD523" s="108"/>
    </row>
    <row r="524" spans="3:30">
      <c r="C524" s="10">
        <v>523</v>
      </c>
      <c r="D524" s="110">
        <v>310</v>
      </c>
      <c r="N524" s="108"/>
      <c r="P524" s="40"/>
      <c r="W524" s="49">
        <f t="shared" si="24"/>
        <v>336.66666666666669</v>
      </c>
      <c r="X524" s="10">
        <f t="shared" si="25"/>
        <v>37.367048268444961</v>
      </c>
      <c r="Y524">
        <f t="shared" si="26"/>
        <v>4074.5449172635135</v>
      </c>
      <c r="AD524" s="108"/>
    </row>
    <row r="525" spans="3:30">
      <c r="C525" s="10">
        <v>524</v>
      </c>
      <c r="D525" s="110">
        <v>400</v>
      </c>
      <c r="N525" s="108"/>
      <c r="P525" s="40"/>
      <c r="W525" s="49">
        <f t="shared" si="24"/>
        <v>370</v>
      </c>
      <c r="X525" s="10">
        <f t="shared" si="25"/>
        <v>41.186117761890294</v>
      </c>
      <c r="Y525">
        <f t="shared" si="26"/>
        <v>4075.4249664260997</v>
      </c>
      <c r="AD525" s="108"/>
    </row>
    <row r="526" spans="3:30">
      <c r="C526" s="10">
        <v>525</v>
      </c>
      <c r="D526" s="110">
        <v>400</v>
      </c>
      <c r="N526" s="108"/>
      <c r="P526" s="40"/>
      <c r="W526" s="49">
        <f t="shared" si="24"/>
        <v>396.66666666666669</v>
      </c>
      <c r="X526" s="10">
        <f t="shared" si="25"/>
        <v>40.642980351493058</v>
      </c>
      <c r="Y526">
        <f t="shared" si="26"/>
        <v>4075.7618781782885</v>
      </c>
      <c r="AD526" s="108"/>
    </row>
    <row r="527" spans="3:30">
      <c r="C527" s="10">
        <v>526</v>
      </c>
      <c r="D527" s="110">
        <v>390</v>
      </c>
      <c r="N527" s="108"/>
      <c r="P527" s="40"/>
      <c r="W527" s="49">
        <f t="shared" si="24"/>
        <v>376.66666666666669</v>
      </c>
      <c r="X527" s="10">
        <f t="shared" si="25"/>
        <v>27.621784210346796</v>
      </c>
      <c r="Y527">
        <f t="shared" si="26"/>
        <v>4063.0775937893313</v>
      </c>
      <c r="AD527" s="108"/>
    </row>
    <row r="528" spans="3:30">
      <c r="C528" s="10">
        <v>527</v>
      </c>
      <c r="D528" s="110">
        <v>340</v>
      </c>
      <c r="N528" s="38"/>
      <c r="P528" s="40"/>
      <c r="W528" s="49">
        <f t="shared" si="24"/>
        <v>343.33333333333331</v>
      </c>
      <c r="X528" s="10">
        <f t="shared" si="25"/>
        <v>32.998316455372219</v>
      </c>
      <c r="Y528">
        <f t="shared" si="26"/>
        <v>4055.7698416453995</v>
      </c>
      <c r="AD528" s="108"/>
    </row>
    <row r="529" spans="3:30">
      <c r="C529" s="10">
        <v>528</v>
      </c>
      <c r="D529" s="110">
        <v>300</v>
      </c>
      <c r="N529" s="108"/>
      <c r="P529" s="40"/>
      <c r="W529" s="49">
        <f t="shared" si="24"/>
        <v>330</v>
      </c>
      <c r="X529" s="10">
        <f t="shared" si="25"/>
        <v>34.747768380248644</v>
      </c>
      <c r="Y529">
        <f t="shared" si="26"/>
        <v>4050.211541426344</v>
      </c>
      <c r="AD529" s="108"/>
    </row>
    <row r="530" spans="3:30">
      <c r="C530" s="10">
        <v>529</v>
      </c>
      <c r="D530" s="110">
        <v>350</v>
      </c>
      <c r="N530" s="108"/>
      <c r="P530" s="40"/>
      <c r="W530" s="49">
        <f t="shared" si="24"/>
        <v>316.66666666666669</v>
      </c>
      <c r="X530" s="10">
        <f t="shared" si="25"/>
        <v>29.186501192363767</v>
      </c>
      <c r="Y530">
        <f t="shared" si="26"/>
        <v>4039.0919740194036</v>
      </c>
      <c r="AD530" s="108"/>
    </row>
    <row r="531" spans="3:30">
      <c r="C531" s="10">
        <v>530</v>
      </c>
      <c r="D531" s="110">
        <v>300</v>
      </c>
      <c r="N531" s="108"/>
      <c r="P531" s="40"/>
      <c r="W531" s="49">
        <f t="shared" si="24"/>
        <v>316.66666666666669</v>
      </c>
      <c r="X531" s="10">
        <f t="shared" si="25"/>
        <v>17.847087115787801</v>
      </c>
      <c r="Y531">
        <f t="shared" si="26"/>
        <v>4016.6329925358873</v>
      </c>
      <c r="AD531" s="108"/>
    </row>
    <row r="532" spans="3:30">
      <c r="C532" s="10">
        <v>531</v>
      </c>
      <c r="D532" s="110">
        <v>300</v>
      </c>
      <c r="N532" s="108"/>
      <c r="P532" s="40"/>
      <c r="W532" s="49">
        <f t="shared" si="24"/>
        <v>303.33333333333331</v>
      </c>
      <c r="X532" s="10">
        <f t="shared" si="25"/>
        <v>14.142135623730967</v>
      </c>
      <c r="Y532">
        <f t="shared" si="26"/>
        <v>3990.4690595603142</v>
      </c>
      <c r="AD532" s="108"/>
    </row>
    <row r="533" spans="3:30">
      <c r="C533" s="10">
        <v>532</v>
      </c>
      <c r="D533" s="110">
        <v>310</v>
      </c>
      <c r="N533" s="108"/>
      <c r="P533" s="40"/>
      <c r="W533" s="49">
        <f t="shared" si="24"/>
        <v>330</v>
      </c>
      <c r="X533" s="10">
        <f t="shared" si="25"/>
        <v>30.671497204093917</v>
      </c>
      <c r="Y533">
        <f t="shared" si="26"/>
        <v>3980.8344881651042</v>
      </c>
      <c r="AD533" s="108"/>
    </row>
    <row r="534" spans="3:30">
      <c r="C534" s="10">
        <v>533</v>
      </c>
      <c r="D534" s="110">
        <v>380</v>
      </c>
      <c r="N534" s="108"/>
      <c r="P534" s="40"/>
      <c r="W534" s="49">
        <f t="shared" si="24"/>
        <v>343.33333333333331</v>
      </c>
      <c r="X534" s="10">
        <f t="shared" si="25"/>
        <v>29.186501192363771</v>
      </c>
      <c r="Y534">
        <f t="shared" si="26"/>
        <v>3969.7149207581638</v>
      </c>
      <c r="AD534" s="108"/>
    </row>
    <row r="535" spans="3:30">
      <c r="C535" s="10">
        <v>534</v>
      </c>
      <c r="D535" s="110">
        <v>340</v>
      </c>
      <c r="N535" s="108"/>
      <c r="P535" s="40"/>
      <c r="W535" s="49">
        <f t="shared" si="24"/>
        <v>350</v>
      </c>
      <c r="X535" s="10">
        <f t="shared" si="25"/>
        <v>31.150768375280414</v>
      </c>
      <c r="Y535">
        <f t="shared" si="26"/>
        <v>3960.5596205341399</v>
      </c>
      <c r="AD535" s="108"/>
    </row>
    <row r="536" spans="3:30">
      <c r="C536" s="10">
        <v>535</v>
      </c>
      <c r="D536" s="110">
        <v>330</v>
      </c>
      <c r="N536" s="108"/>
      <c r="P536" s="40"/>
      <c r="W536" s="49">
        <f t="shared" si="24"/>
        <v>356.66666666666669</v>
      </c>
      <c r="X536" s="10">
        <f t="shared" si="25"/>
        <v>27.621784210346775</v>
      </c>
      <c r="Y536">
        <f t="shared" si="26"/>
        <v>3947.8753361451827</v>
      </c>
      <c r="AD536" s="108"/>
    </row>
    <row r="537" spans="3:30">
      <c r="C537" s="10">
        <v>536</v>
      </c>
      <c r="D537" s="110">
        <v>400</v>
      </c>
      <c r="N537" s="108"/>
      <c r="P537" s="40"/>
      <c r="W537" s="49">
        <f t="shared" si="24"/>
        <v>393.33333333333331</v>
      </c>
      <c r="X537" s="10">
        <f t="shared" si="25"/>
        <v>42.774170122044794</v>
      </c>
      <c r="Y537">
        <f t="shared" si="26"/>
        <v>3950.3434376679234</v>
      </c>
      <c r="AD537" s="108"/>
    </row>
    <row r="538" spans="3:30">
      <c r="C538" s="10">
        <v>537</v>
      </c>
      <c r="D538" s="110">
        <v>450</v>
      </c>
      <c r="N538" s="108"/>
      <c r="P538" s="40"/>
      <c r="W538" s="49">
        <f t="shared" si="24"/>
        <v>433.33333333333331</v>
      </c>
      <c r="X538" s="10">
        <f t="shared" si="25"/>
        <v>42.295258468165073</v>
      </c>
      <c r="Y538">
        <f t="shared" si="26"/>
        <v>3952.3326275367845</v>
      </c>
      <c r="AD538" s="108"/>
    </row>
    <row r="539" spans="3:30">
      <c r="C539" s="10">
        <v>538</v>
      </c>
      <c r="D539" s="110">
        <v>450</v>
      </c>
      <c r="N539" s="108"/>
      <c r="P539" s="40"/>
      <c r="W539" s="49">
        <f t="shared" si="24"/>
        <v>433.33333333333331</v>
      </c>
      <c r="X539" s="10">
        <f t="shared" si="25"/>
        <v>39.157800414902447</v>
      </c>
      <c r="Y539">
        <f t="shared" si="26"/>
        <v>3951.1843593523827</v>
      </c>
      <c r="AD539" s="108"/>
    </row>
    <row r="540" spans="3:30">
      <c r="C540" s="10">
        <v>539</v>
      </c>
      <c r="D540" s="110">
        <v>400</v>
      </c>
      <c r="N540" s="108"/>
      <c r="P540" s="40"/>
      <c r="W540" s="49">
        <f t="shared" si="24"/>
        <v>423.33333333333331</v>
      </c>
      <c r="X540" s="10">
        <f t="shared" si="25"/>
        <v>21.602468994692863</v>
      </c>
      <c r="Y540">
        <f t="shared" si="26"/>
        <v>3932.4807597477716</v>
      </c>
      <c r="AD540" s="108"/>
    </row>
    <row r="541" spans="3:30">
      <c r="C541" s="10">
        <v>540</v>
      </c>
      <c r="D541" s="110">
        <v>420</v>
      </c>
      <c r="N541" s="108"/>
      <c r="P541" s="40"/>
      <c r="W541" s="49">
        <f t="shared" si="24"/>
        <v>406.66666666666669</v>
      </c>
      <c r="X541" s="10">
        <f t="shared" si="25"/>
        <v>19.720265943665382</v>
      </c>
      <c r="Y541">
        <f t="shared" si="26"/>
        <v>3911.8949570921327</v>
      </c>
      <c r="AD541" s="108"/>
    </row>
    <row r="542" spans="3:30">
      <c r="C542" s="10">
        <v>541</v>
      </c>
      <c r="D542" s="110">
        <v>400</v>
      </c>
      <c r="N542" s="108"/>
      <c r="P542" s="40"/>
      <c r="W542" s="49">
        <f t="shared" si="24"/>
        <v>396.66666666666669</v>
      </c>
      <c r="X542" s="10">
        <f t="shared" si="25"/>
        <v>15.986105077709077</v>
      </c>
      <c r="Y542">
        <f t="shared" si="26"/>
        <v>3887.5749935705376</v>
      </c>
      <c r="AD542" s="108"/>
    </row>
    <row r="543" spans="3:30">
      <c r="C543" s="10">
        <v>542</v>
      </c>
      <c r="D543" s="110">
        <v>370</v>
      </c>
      <c r="N543" s="108"/>
      <c r="P543" s="40"/>
      <c r="W543" s="49">
        <f t="shared" si="24"/>
        <v>443.33333333333331</v>
      </c>
      <c r="X543" s="10">
        <f t="shared" si="25"/>
        <v>69.201798306755663</v>
      </c>
      <c r="Y543">
        <f t="shared" si="26"/>
        <v>3916.4707232779892</v>
      </c>
      <c r="AD543" s="108"/>
    </row>
    <row r="544" spans="3:30">
      <c r="C544" s="10">
        <v>543</v>
      </c>
      <c r="D544" s="110">
        <v>560</v>
      </c>
      <c r="N544" s="108"/>
      <c r="P544" s="40"/>
      <c r="W544" s="49">
        <f t="shared" si="24"/>
        <v>420</v>
      </c>
      <c r="X544" s="10">
        <f t="shared" si="25"/>
        <v>86.452727395230724</v>
      </c>
      <c r="Y544">
        <f t="shared" si="26"/>
        <v>3962.6173820739159</v>
      </c>
      <c r="AD544" s="108"/>
    </row>
    <row r="545" spans="3:30">
      <c r="C545" s="10">
        <v>544</v>
      </c>
      <c r="D545" s="110">
        <v>330</v>
      </c>
      <c r="N545" s="108"/>
      <c r="P545" s="40"/>
      <c r="W545" s="49">
        <f t="shared" si="24"/>
        <v>393.33333333333331</v>
      </c>
      <c r="X545" s="10">
        <f t="shared" si="25"/>
        <v>103.905227473387</v>
      </c>
      <c r="Y545">
        <f t="shared" si="26"/>
        <v>4026.216540947999</v>
      </c>
      <c r="AD545" s="108"/>
    </row>
    <row r="546" spans="3:30">
      <c r="C546" s="10">
        <v>545</v>
      </c>
      <c r="D546" s="110">
        <v>290</v>
      </c>
      <c r="N546" s="108"/>
      <c r="P546" s="40"/>
      <c r="W546" s="49">
        <f t="shared" si="24"/>
        <v>310</v>
      </c>
      <c r="X546" s="10">
        <f t="shared" si="25"/>
        <v>79.115480528523989</v>
      </c>
      <c r="Y546">
        <f t="shared" si="26"/>
        <v>4065.0259528772185</v>
      </c>
      <c r="AD546" s="108"/>
    </row>
    <row r="547" spans="3:30">
      <c r="C547" s="10">
        <v>546</v>
      </c>
      <c r="D547" s="110">
        <v>310</v>
      </c>
      <c r="N547" s="108"/>
      <c r="P547" s="40"/>
      <c r="W547" s="49">
        <f t="shared" si="24"/>
        <v>300</v>
      </c>
      <c r="X547" s="10">
        <f t="shared" si="25"/>
        <v>59.659527816261317</v>
      </c>
      <c r="Y547">
        <f t="shared" si="26"/>
        <v>4084.3794120941757</v>
      </c>
      <c r="AD547" s="108"/>
    </row>
    <row r="548" spans="3:30">
      <c r="C548" s="10">
        <v>547</v>
      </c>
      <c r="D548" s="110">
        <v>300</v>
      </c>
      <c r="N548" s="108"/>
      <c r="P548" s="40"/>
      <c r="W548" s="49">
        <f t="shared" si="24"/>
        <v>303.33333333333331</v>
      </c>
      <c r="X548" s="10">
        <f t="shared" si="25"/>
        <v>1.9245008972987416</v>
      </c>
      <c r="Y548">
        <f t="shared" si="26"/>
        <v>4045.9978443921705</v>
      </c>
      <c r="AD548" s="108"/>
    </row>
    <row r="549" spans="3:30">
      <c r="C549" s="10">
        <v>548</v>
      </c>
      <c r="D549" s="110">
        <v>300</v>
      </c>
      <c r="N549" s="108"/>
      <c r="P549" s="40"/>
      <c r="W549" s="49">
        <f t="shared" si="24"/>
        <v>300</v>
      </c>
      <c r="X549" s="10">
        <f t="shared" si="25"/>
        <v>1.9245008972987416</v>
      </c>
      <c r="Y549">
        <f t="shared" si="26"/>
        <v>4007.6162766901653</v>
      </c>
      <c r="AD549" s="108"/>
    </row>
    <row r="550" spans="3:30">
      <c r="C550" s="10">
        <v>549</v>
      </c>
      <c r="D550" s="110">
        <v>300</v>
      </c>
      <c r="N550" s="108"/>
      <c r="P550" s="40"/>
      <c r="W550" s="49">
        <f t="shared" si="24"/>
        <v>303.33333333333331</v>
      </c>
      <c r="X550" s="10">
        <f t="shared" si="25"/>
        <v>4.3033148291193575</v>
      </c>
      <c r="Y550">
        <f t="shared" si="26"/>
        <v>3971.6135229199804</v>
      </c>
      <c r="AD550" s="108"/>
    </row>
    <row r="551" spans="3:30">
      <c r="C551" s="10">
        <v>550</v>
      </c>
      <c r="D551" s="110">
        <v>310</v>
      </c>
      <c r="N551" s="108"/>
      <c r="P551" s="40"/>
      <c r="W551" s="49">
        <f t="shared" si="24"/>
        <v>306.66666666666669</v>
      </c>
      <c r="X551" s="10">
        <f t="shared" si="25"/>
        <v>4.3033148291193575</v>
      </c>
      <c r="Y551">
        <f t="shared" si="26"/>
        <v>3935.6107691497955</v>
      </c>
      <c r="AD551" s="108"/>
    </row>
    <row r="552" spans="3:30">
      <c r="C552" s="10">
        <v>551</v>
      </c>
      <c r="D552" s="110">
        <v>310</v>
      </c>
      <c r="N552" s="108"/>
      <c r="P552" s="40"/>
      <c r="W552" s="49">
        <f t="shared" si="24"/>
        <v>316.66666666666669</v>
      </c>
      <c r="X552" s="10">
        <f t="shared" si="25"/>
        <v>8.8191710368819614</v>
      </c>
      <c r="Y552">
        <f t="shared" si="26"/>
        <v>3904.1238715873733</v>
      </c>
      <c r="AD552" s="108"/>
    </row>
    <row r="553" spans="3:30">
      <c r="C553" s="10">
        <v>552</v>
      </c>
      <c r="D553" s="110">
        <v>330</v>
      </c>
      <c r="N553" s="108"/>
      <c r="P553" s="40"/>
      <c r="W553" s="49">
        <f t="shared" si="24"/>
        <v>300</v>
      </c>
      <c r="X553" s="10">
        <f t="shared" si="25"/>
        <v>24.419178862039896</v>
      </c>
      <c r="Y553">
        <f t="shared" si="26"/>
        <v>3888.2369818501093</v>
      </c>
      <c r="AD553" s="108"/>
    </row>
    <row r="554" spans="3:30">
      <c r="C554" s="10">
        <v>553</v>
      </c>
      <c r="D554" s="110">
        <v>260</v>
      </c>
      <c r="N554" s="108"/>
      <c r="P554" s="40"/>
      <c r="W554" s="49">
        <f t="shared" si="24"/>
        <v>300</v>
      </c>
      <c r="X554" s="10">
        <f t="shared" si="25"/>
        <v>25.018511664883778</v>
      </c>
      <c r="Y554">
        <f t="shared" si="26"/>
        <v>3872.9494249156887</v>
      </c>
      <c r="AD554" s="108"/>
    </row>
    <row r="555" spans="3:30">
      <c r="C555" s="10">
        <v>554</v>
      </c>
      <c r="D555" s="110">
        <v>310</v>
      </c>
      <c r="N555" s="108"/>
      <c r="P555" s="40"/>
      <c r="W555" s="49">
        <f t="shared" si="24"/>
        <v>286.66666666666669</v>
      </c>
      <c r="X555" s="10">
        <f t="shared" si="25"/>
        <v>23.882428066894086</v>
      </c>
      <c r="Y555">
        <f t="shared" si="26"/>
        <v>3856.5257843832787</v>
      </c>
      <c r="AD555" s="108"/>
    </row>
    <row r="556" spans="3:30">
      <c r="C556" s="10">
        <v>555</v>
      </c>
      <c r="D556" s="110">
        <v>290</v>
      </c>
      <c r="N556" s="108"/>
      <c r="P556" s="40"/>
      <c r="W556" s="49">
        <f t="shared" si="24"/>
        <v>286.66666666666669</v>
      </c>
      <c r="X556" s="10">
        <f t="shared" si="25"/>
        <v>16.555182695279274</v>
      </c>
      <c r="Y556">
        <f t="shared" si="26"/>
        <v>3832.7748984792538</v>
      </c>
      <c r="AD556" s="108"/>
    </row>
    <row r="557" spans="3:30">
      <c r="C557" s="10">
        <v>556</v>
      </c>
      <c r="D557" s="110">
        <v>260</v>
      </c>
      <c r="N557" s="108"/>
      <c r="P557" s="40"/>
      <c r="W557" s="49">
        <f t="shared" si="24"/>
        <v>283.33333333333331</v>
      </c>
      <c r="X557" s="10">
        <f t="shared" si="25"/>
        <v>18.257418583505551</v>
      </c>
      <c r="Y557">
        <f t="shared" si="26"/>
        <v>3810.7262484634552</v>
      </c>
      <c r="AD557" s="108"/>
    </row>
    <row r="558" spans="3:30">
      <c r="C558" s="10">
        <v>557</v>
      </c>
      <c r="D558" s="110">
        <v>300</v>
      </c>
      <c r="N558" s="108"/>
      <c r="P558" s="40"/>
      <c r="W558" s="49">
        <f t="shared" si="24"/>
        <v>283.33333333333331</v>
      </c>
      <c r="X558" s="10">
        <f t="shared" si="25"/>
        <v>18.559214542766757</v>
      </c>
      <c r="Y558">
        <f t="shared" si="26"/>
        <v>3788.9793944069179</v>
      </c>
      <c r="AD558" s="108"/>
    </row>
    <row r="559" spans="3:30">
      <c r="C559" s="10">
        <v>558</v>
      </c>
      <c r="D559" s="110">
        <v>290</v>
      </c>
      <c r="N559" s="108"/>
      <c r="P559" s="40"/>
      <c r="W559" s="49">
        <f t="shared" si="24"/>
        <v>283.33333333333331</v>
      </c>
      <c r="X559" s="10">
        <f t="shared" si="25"/>
        <v>16.996731711975947</v>
      </c>
      <c r="Y559">
        <f t="shared" si="26"/>
        <v>3765.6700575195896</v>
      </c>
      <c r="AD559" s="108"/>
    </row>
    <row r="560" spans="3:30">
      <c r="C560" s="10">
        <v>559</v>
      </c>
      <c r="D560" s="110">
        <v>260</v>
      </c>
      <c r="N560" s="108"/>
      <c r="P560" s="40"/>
      <c r="W560" s="49">
        <f t="shared" si="24"/>
        <v>286.66666666666669</v>
      </c>
      <c r="X560" s="10">
        <f t="shared" si="25"/>
        <v>19.436506316150986</v>
      </c>
      <c r="Y560">
        <f t="shared" si="26"/>
        <v>3744.8004952364363</v>
      </c>
      <c r="AD560" s="108"/>
    </row>
    <row r="561" spans="3:30">
      <c r="C561" s="10">
        <v>560</v>
      </c>
      <c r="D561" s="110">
        <v>310</v>
      </c>
      <c r="N561" s="38"/>
      <c r="P561" s="40"/>
      <c r="W561" s="49">
        <f t="shared" si="24"/>
        <v>273.33333333333331</v>
      </c>
      <c r="X561" s="10">
        <f t="shared" si="25"/>
        <v>23.333333333333314</v>
      </c>
      <c r="Y561">
        <f t="shared" si="26"/>
        <v>3727.8277599704656</v>
      </c>
      <c r="AD561" s="108"/>
    </row>
    <row r="562" spans="3:30">
      <c r="C562" s="10">
        <v>561</v>
      </c>
      <c r="D562" s="110">
        <v>250</v>
      </c>
      <c r="N562" s="108"/>
      <c r="P562" s="40"/>
      <c r="W562" s="49">
        <f t="shared" si="24"/>
        <v>266.66666666666669</v>
      </c>
      <c r="X562" s="10">
        <f t="shared" si="25"/>
        <v>24.494897427831773</v>
      </c>
      <c r="Y562">
        <f t="shared" si="26"/>
        <v>3712.0165887989933</v>
      </c>
      <c r="AD562" s="108"/>
    </row>
    <row r="563" spans="3:30">
      <c r="C563" s="10">
        <v>562</v>
      </c>
      <c r="D563" s="110">
        <v>240</v>
      </c>
      <c r="N563" s="108"/>
      <c r="P563" s="40"/>
      <c r="W563" s="49">
        <f t="shared" si="24"/>
        <v>266.66666666666669</v>
      </c>
      <c r="X563" s="10">
        <f t="shared" si="25"/>
        <v>32.317865716108855</v>
      </c>
      <c r="Y563">
        <f t="shared" si="26"/>
        <v>3704.028385915798</v>
      </c>
      <c r="AD563" s="108"/>
    </row>
    <row r="564" spans="3:30">
      <c r="C564" s="10">
        <v>563</v>
      </c>
      <c r="D564" s="110">
        <v>310</v>
      </c>
      <c r="N564" s="108"/>
      <c r="P564" s="40"/>
      <c r="W564" s="49">
        <f t="shared" si="24"/>
        <v>300</v>
      </c>
      <c r="X564" s="10">
        <f t="shared" si="25"/>
        <v>41.186117761890308</v>
      </c>
      <c r="Y564">
        <f t="shared" si="26"/>
        <v>3704.9084350783842</v>
      </c>
      <c r="AD564" s="108"/>
    </row>
    <row r="565" spans="3:30">
      <c r="C565" s="10">
        <v>564</v>
      </c>
      <c r="D565" s="110">
        <v>350</v>
      </c>
      <c r="N565" s="108"/>
      <c r="P565" s="40"/>
      <c r="W565" s="49">
        <f t="shared" si="24"/>
        <v>320</v>
      </c>
      <c r="X565" s="10">
        <f t="shared" si="25"/>
        <v>39.90729999126215</v>
      </c>
      <c r="Y565">
        <f t="shared" si="26"/>
        <v>3704.5096664703424</v>
      </c>
      <c r="AD565" s="108"/>
    </row>
    <row r="566" spans="3:30">
      <c r="C566" s="10">
        <v>565</v>
      </c>
      <c r="D566" s="110">
        <v>300</v>
      </c>
      <c r="N566" s="108"/>
      <c r="P566" s="40"/>
      <c r="W566" s="49">
        <f t="shared" si="24"/>
        <v>316.66666666666669</v>
      </c>
      <c r="X566" s="10">
        <f t="shared" si="25"/>
        <v>32.546263368615136</v>
      </c>
      <c r="Y566">
        <f t="shared" si="26"/>
        <v>3696.7498612396535</v>
      </c>
      <c r="AD566" s="108"/>
    </row>
    <row r="567" spans="3:30">
      <c r="C567" s="10">
        <v>566</v>
      </c>
      <c r="D567" s="110">
        <v>300</v>
      </c>
      <c r="N567" s="108"/>
      <c r="P567" s="40"/>
      <c r="W567" s="49">
        <f t="shared" si="24"/>
        <v>303.33333333333331</v>
      </c>
      <c r="X567" s="10">
        <f t="shared" si="25"/>
        <v>15.515822270854388</v>
      </c>
      <c r="Y567">
        <f t="shared" si="26"/>
        <v>3671.9596149112035</v>
      </c>
      <c r="AD567" s="108"/>
    </row>
    <row r="568" spans="3:30">
      <c r="C568" s="10">
        <v>567</v>
      </c>
      <c r="D568" s="110">
        <v>310</v>
      </c>
      <c r="N568" s="108"/>
      <c r="P568" s="40"/>
      <c r="W568" s="49">
        <f t="shared" si="24"/>
        <v>303.33333333333331</v>
      </c>
      <c r="X568" s="10">
        <f t="shared" si="25"/>
        <v>10.54092553389461</v>
      </c>
      <c r="Y568">
        <f t="shared" si="26"/>
        <v>3642.1944718457939</v>
      </c>
      <c r="AD568" s="108"/>
    </row>
    <row r="569" spans="3:30">
      <c r="C569" s="10">
        <v>568</v>
      </c>
      <c r="D569" s="110">
        <v>300</v>
      </c>
      <c r="N569" s="108"/>
      <c r="P569" s="40"/>
      <c r="W569" s="49">
        <f t="shared" si="24"/>
        <v>300</v>
      </c>
      <c r="X569" s="10">
        <f t="shared" si="25"/>
        <v>7.2008229982309588</v>
      </c>
      <c r="Y569">
        <f t="shared" si="26"/>
        <v>3609.089226244721</v>
      </c>
      <c r="AD569" s="108"/>
    </row>
    <row r="570" spans="3:30">
      <c r="C570" s="10">
        <v>569</v>
      </c>
      <c r="D570" s="110">
        <v>290</v>
      </c>
      <c r="N570" s="108"/>
      <c r="P570" s="40"/>
      <c r="W570" s="49">
        <f t="shared" si="24"/>
        <v>290</v>
      </c>
      <c r="X570" s="10">
        <f t="shared" si="25"/>
        <v>8.3887049280786083</v>
      </c>
      <c r="Y570">
        <f t="shared" si="26"/>
        <v>3577.1718625734957</v>
      </c>
      <c r="AD570" s="108"/>
    </row>
    <row r="571" spans="3:30">
      <c r="C571" s="10">
        <v>570</v>
      </c>
      <c r="D571" s="110">
        <v>280</v>
      </c>
      <c r="N571" s="108"/>
      <c r="P571" s="40"/>
      <c r="W571" s="49">
        <f t="shared" si="24"/>
        <v>276.66666666666669</v>
      </c>
      <c r="X571" s="10">
        <f t="shared" si="25"/>
        <v>12.619796324000616</v>
      </c>
      <c r="Y571">
        <f t="shared" si="26"/>
        <v>3549.4855902981922</v>
      </c>
      <c r="AD571" s="108"/>
    </row>
    <row r="572" spans="3:30">
      <c r="C572" s="10">
        <v>571</v>
      </c>
      <c r="D572" s="110">
        <v>260</v>
      </c>
      <c r="N572" s="108"/>
      <c r="P572" s="40"/>
      <c r="W572" s="49">
        <f t="shared" si="24"/>
        <v>283.33333333333331</v>
      </c>
      <c r="X572" s="10">
        <f t="shared" si="25"/>
        <v>19.051586888313622</v>
      </c>
      <c r="Y572">
        <f t="shared" si="26"/>
        <v>3528.2311085872016</v>
      </c>
      <c r="AD572" s="108"/>
    </row>
    <row r="573" spans="3:30">
      <c r="C573" s="10">
        <v>572</v>
      </c>
      <c r="D573" s="110">
        <v>310</v>
      </c>
      <c r="N573" s="108"/>
      <c r="P573" s="40"/>
      <c r="W573" s="49">
        <f t="shared" si="24"/>
        <v>276.66666666666669</v>
      </c>
      <c r="X573" s="10">
        <f t="shared" si="25"/>
        <v>20.548046676563271</v>
      </c>
      <c r="Y573">
        <f t="shared" si="26"/>
        <v>3508.4730866644609</v>
      </c>
      <c r="AD573" s="108"/>
    </row>
    <row r="574" spans="3:30">
      <c r="C574" s="10">
        <v>573</v>
      </c>
      <c r="D574" s="110">
        <v>260</v>
      </c>
      <c r="N574" s="108"/>
      <c r="P574" s="40"/>
      <c r="W574" s="49">
        <f t="shared" si="24"/>
        <v>266.66666666666669</v>
      </c>
      <c r="X574" s="10">
        <f t="shared" si="25"/>
        <v>27.888667551135871</v>
      </c>
      <c r="Y574">
        <f t="shared" si="26"/>
        <v>3496.0556856162925</v>
      </c>
      <c r="AD574" s="108"/>
    </row>
    <row r="575" spans="3:30">
      <c r="C575" s="10">
        <v>574</v>
      </c>
      <c r="D575" s="110">
        <v>230</v>
      </c>
      <c r="N575" s="108"/>
      <c r="P575" s="40"/>
      <c r="W575" s="49">
        <f t="shared" si="24"/>
        <v>276.66666666666669</v>
      </c>
      <c r="X575" s="10">
        <f t="shared" si="25"/>
        <v>43.333333333333329</v>
      </c>
      <c r="Y575">
        <f t="shared" si="26"/>
        <v>3499.0829503503219</v>
      </c>
      <c r="AD575" s="108"/>
    </row>
    <row r="576" spans="3:30">
      <c r="C576" s="10">
        <v>575</v>
      </c>
      <c r="D576" s="110">
        <v>340</v>
      </c>
      <c r="N576" s="108"/>
      <c r="P576" s="40"/>
      <c r="W576" s="49">
        <f t="shared" si="24"/>
        <v>296.66666666666669</v>
      </c>
      <c r="X576" s="10">
        <f t="shared" si="25"/>
        <v>44.347115652166899</v>
      </c>
      <c r="Y576">
        <f t="shared" si="26"/>
        <v>3503.1239974031846</v>
      </c>
      <c r="AD576" s="108"/>
    </row>
    <row r="577" spans="3:30">
      <c r="C577" s="10">
        <v>576</v>
      </c>
      <c r="D577" s="110">
        <v>320</v>
      </c>
      <c r="N577" s="108"/>
      <c r="P577" s="40"/>
      <c r="W577" s="49">
        <f t="shared" si="24"/>
        <v>303.33333333333331</v>
      </c>
      <c r="X577" s="10">
        <f t="shared" si="25"/>
        <v>49.665548085837777</v>
      </c>
      <c r="Y577">
        <f t="shared" si="26"/>
        <v>3512.4834768897181</v>
      </c>
      <c r="AD577" s="108"/>
    </row>
    <row r="578" spans="3:30">
      <c r="C578" s="10">
        <v>577</v>
      </c>
      <c r="D578" s="110">
        <v>250</v>
      </c>
      <c r="N578" s="108"/>
      <c r="P578" s="40"/>
      <c r="W578" s="49">
        <f t="shared" si="24"/>
        <v>273.33333333333331</v>
      </c>
      <c r="X578" s="10">
        <f t="shared" si="25"/>
        <v>36.209268304000702</v>
      </c>
      <c r="Y578">
        <f t="shared" si="26"/>
        <v>3508.3866765944144</v>
      </c>
      <c r="AD578" s="108"/>
    </row>
    <row r="579" spans="3:30">
      <c r="C579" s="10">
        <v>578</v>
      </c>
      <c r="D579" s="110">
        <v>250</v>
      </c>
      <c r="N579" s="108"/>
      <c r="P579" s="40"/>
      <c r="W579" s="49">
        <f t="shared" ref="W579:W642" si="27">AVERAGE(D578:D580)</f>
        <v>263.33333333333331</v>
      </c>
      <c r="X579" s="10">
        <f t="shared" si="25"/>
        <v>36.968455021364719</v>
      </c>
      <c r="Y579">
        <f t="shared" si="26"/>
        <v>3505.049063016475</v>
      </c>
      <c r="AD579" s="108"/>
    </row>
    <row r="580" spans="3:30">
      <c r="C580" s="10">
        <v>579</v>
      </c>
      <c r="D580" s="110">
        <v>290</v>
      </c>
      <c r="N580" s="108"/>
      <c r="P580" s="40"/>
      <c r="W580" s="49">
        <f t="shared" si="27"/>
        <v>280</v>
      </c>
      <c r="X580" s="10">
        <f t="shared" si="25"/>
        <v>23.49152723540664</v>
      </c>
      <c r="Y580">
        <f t="shared" si="26"/>
        <v>3488.2345216525773</v>
      </c>
      <c r="AD580" s="108"/>
    </row>
    <row r="581" spans="3:30">
      <c r="C581" s="10">
        <v>580</v>
      </c>
      <c r="D581" s="110">
        <v>300</v>
      </c>
      <c r="N581" s="108"/>
      <c r="P581" s="40"/>
      <c r="W581" s="49">
        <f t="shared" si="27"/>
        <v>286.66666666666669</v>
      </c>
      <c r="X581" s="10">
        <f t="shared" ref="X581:X644" si="28">SQRT(SUMXMY2(D580:D582,W579:W581)/3)</f>
        <v>21.516574145596774</v>
      </c>
      <c r="Y581">
        <f t="shared" si="26"/>
        <v>3469.4450271988699</v>
      </c>
      <c r="AD581" s="108"/>
    </row>
    <row r="582" spans="3:30">
      <c r="C582" s="10">
        <v>581</v>
      </c>
      <c r="D582" s="110">
        <v>270</v>
      </c>
      <c r="N582" s="108"/>
      <c r="P582" s="40"/>
      <c r="W582" s="49">
        <f t="shared" si="27"/>
        <v>280</v>
      </c>
      <c r="X582" s="10">
        <f t="shared" si="28"/>
        <v>16.101529717988271</v>
      </c>
      <c r="Y582">
        <f t="shared" ref="Y582:Y645" si="29">Y581+X582-$Z$2</f>
        <v>3445.2404883175541</v>
      </c>
      <c r="AD582" s="108"/>
    </row>
    <row r="583" spans="3:30">
      <c r="C583" s="10">
        <v>582</v>
      </c>
      <c r="D583" s="110">
        <v>270</v>
      </c>
      <c r="N583" s="108"/>
      <c r="P583" s="40"/>
      <c r="W583" s="49">
        <f t="shared" si="27"/>
        <v>273.33333333333331</v>
      </c>
      <c r="X583" s="10">
        <f t="shared" si="28"/>
        <v>11.863420280034802</v>
      </c>
      <c r="Y583">
        <f t="shared" si="29"/>
        <v>3416.7978399982849</v>
      </c>
      <c r="AD583" s="108"/>
    </row>
    <row r="584" spans="3:30">
      <c r="C584" s="10">
        <v>583</v>
      </c>
      <c r="D584" s="110">
        <v>280</v>
      </c>
      <c r="N584" s="108"/>
      <c r="P584" s="40"/>
      <c r="W584" s="49">
        <f t="shared" si="27"/>
        <v>276.66666666666669</v>
      </c>
      <c r="X584" s="10">
        <f t="shared" si="28"/>
        <v>7.2008229982309579</v>
      </c>
      <c r="Y584">
        <f t="shared" si="29"/>
        <v>3383.6925943972119</v>
      </c>
      <c r="AD584" s="108"/>
    </row>
    <row r="585" spans="3:30">
      <c r="C585" s="10">
        <v>584</v>
      </c>
      <c r="D585" s="110">
        <v>280</v>
      </c>
      <c r="N585" s="108"/>
      <c r="P585" s="40"/>
      <c r="W585" s="49">
        <f t="shared" si="27"/>
        <v>276.66666666666669</v>
      </c>
      <c r="X585" s="10">
        <f t="shared" si="28"/>
        <v>5.7735026918962689</v>
      </c>
      <c r="Y585">
        <f t="shared" si="29"/>
        <v>3349.1600284898041</v>
      </c>
      <c r="AD585" s="108"/>
    </row>
    <row r="586" spans="3:30">
      <c r="C586" s="10">
        <v>585</v>
      </c>
      <c r="D586" s="110">
        <v>270</v>
      </c>
      <c r="N586" s="108"/>
      <c r="P586" s="40"/>
      <c r="W586" s="49">
        <f t="shared" si="27"/>
        <v>283.33333333333331</v>
      </c>
      <c r="X586" s="10">
        <f t="shared" si="28"/>
        <v>10.54092553389461</v>
      </c>
      <c r="Y586">
        <f t="shared" si="29"/>
        <v>3319.3948854243945</v>
      </c>
      <c r="AD586" s="108"/>
    </row>
    <row r="587" spans="3:30">
      <c r="C587" s="10">
        <v>586</v>
      </c>
      <c r="D587" s="110">
        <v>300</v>
      </c>
      <c r="N587" s="108"/>
      <c r="P587" s="40"/>
      <c r="W587" s="49">
        <f t="shared" si="27"/>
        <v>286.66666666666669</v>
      </c>
      <c r="X587" s="10">
        <f t="shared" si="28"/>
        <v>10.54092553389461</v>
      </c>
      <c r="Y587">
        <f t="shared" si="29"/>
        <v>3289.6297423589849</v>
      </c>
      <c r="AD587" s="108"/>
    </row>
    <row r="588" spans="3:30">
      <c r="C588" s="10">
        <v>587</v>
      </c>
      <c r="D588" s="110">
        <v>290</v>
      </c>
      <c r="N588" s="108"/>
      <c r="P588" s="40"/>
      <c r="W588" s="49">
        <f t="shared" si="27"/>
        <v>286.66666666666669</v>
      </c>
      <c r="X588" s="10">
        <f t="shared" si="28"/>
        <v>13.743685418725548</v>
      </c>
      <c r="Y588">
        <f t="shared" si="29"/>
        <v>3263.0673591784062</v>
      </c>
      <c r="AD588" s="108"/>
    </row>
    <row r="589" spans="3:30">
      <c r="C589" s="10">
        <v>588</v>
      </c>
      <c r="D589" s="110">
        <v>270</v>
      </c>
      <c r="N589" s="108"/>
      <c r="P589" s="40"/>
      <c r="W589" s="49">
        <f t="shared" si="27"/>
        <v>313.33333333333331</v>
      </c>
      <c r="X589" s="10">
        <f t="shared" si="28"/>
        <v>39.721250959376633</v>
      </c>
      <c r="Y589">
        <f t="shared" si="29"/>
        <v>3262.4825415384785</v>
      </c>
      <c r="AD589" s="108"/>
    </row>
    <row r="590" spans="3:30">
      <c r="C590" s="10">
        <v>589</v>
      </c>
      <c r="D590" s="110">
        <v>380</v>
      </c>
      <c r="N590" s="108"/>
      <c r="P590" s="40"/>
      <c r="W590" s="49">
        <f t="shared" si="27"/>
        <v>320</v>
      </c>
      <c r="X590" s="10">
        <f t="shared" si="28"/>
        <v>40.092485672597157</v>
      </c>
      <c r="Y590">
        <f t="shared" si="29"/>
        <v>3262.2689586117717</v>
      </c>
      <c r="AD590" s="108"/>
    </row>
    <row r="591" spans="3:30">
      <c r="C591" s="10">
        <v>590</v>
      </c>
      <c r="D591" s="110">
        <v>310</v>
      </c>
      <c r="N591" s="108"/>
      <c r="P591" s="40"/>
      <c r="W591" s="49">
        <f t="shared" si="27"/>
        <v>313.33333333333331</v>
      </c>
      <c r="X591" s="10">
        <f t="shared" si="28"/>
        <v>53.40273262532407</v>
      </c>
      <c r="Y591">
        <f t="shared" si="29"/>
        <v>3275.3656226377916</v>
      </c>
      <c r="AD591" s="108"/>
    </row>
    <row r="592" spans="3:30">
      <c r="C592" s="10">
        <v>591</v>
      </c>
      <c r="D592" s="110">
        <v>250</v>
      </c>
      <c r="N592" s="108"/>
      <c r="P592" s="40"/>
      <c r="W592" s="49">
        <f t="shared" si="27"/>
        <v>270</v>
      </c>
      <c r="X592" s="10">
        <f t="shared" si="28"/>
        <v>38.777618592478092</v>
      </c>
      <c r="Y592">
        <f t="shared" si="29"/>
        <v>3273.8371726309656</v>
      </c>
      <c r="AD592" s="108"/>
    </row>
    <row r="593" spans="3:30">
      <c r="C593" s="10">
        <v>592</v>
      </c>
      <c r="D593" s="110">
        <v>250</v>
      </c>
      <c r="N593" s="108"/>
      <c r="P593" s="40"/>
      <c r="W593" s="49">
        <f t="shared" si="27"/>
        <v>273.33333333333331</v>
      </c>
      <c r="X593" s="10">
        <f t="shared" si="28"/>
        <v>46.864659353251426</v>
      </c>
      <c r="Y593">
        <f t="shared" si="29"/>
        <v>3280.3957633849127</v>
      </c>
      <c r="AD593" s="108"/>
    </row>
    <row r="594" spans="3:30">
      <c r="C594" s="10">
        <v>593</v>
      </c>
      <c r="D594" s="110">
        <v>320</v>
      </c>
      <c r="N594" s="108"/>
      <c r="P594" s="40"/>
      <c r="W594" s="49">
        <f t="shared" si="27"/>
        <v>296.66666666666669</v>
      </c>
      <c r="X594" s="10">
        <f t="shared" si="28"/>
        <v>32.260513646573287</v>
      </c>
      <c r="Y594">
        <f t="shared" si="29"/>
        <v>3272.3502084321817</v>
      </c>
      <c r="AD594" s="108"/>
    </row>
    <row r="595" spans="3:30">
      <c r="C595" s="10">
        <v>594</v>
      </c>
      <c r="D595" s="110">
        <v>320</v>
      </c>
      <c r="N595" s="108"/>
      <c r="P595" s="40"/>
      <c r="W595" s="49">
        <f t="shared" si="27"/>
        <v>306.66666666666669</v>
      </c>
      <c r="X595" s="10">
        <f t="shared" si="28"/>
        <v>33.829638550307408</v>
      </c>
      <c r="Y595">
        <f t="shared" si="29"/>
        <v>3265.8737783831848</v>
      </c>
      <c r="AD595" s="108"/>
    </row>
    <row r="596" spans="3:30">
      <c r="C596" s="10">
        <v>595</v>
      </c>
      <c r="D596" s="110">
        <v>280</v>
      </c>
      <c r="N596" s="108"/>
      <c r="P596" s="40"/>
      <c r="W596" s="49">
        <f t="shared" si="27"/>
        <v>283.33333333333331</v>
      </c>
      <c r="X596" s="10">
        <f t="shared" si="28"/>
        <v>28.087165910587856</v>
      </c>
      <c r="Y596">
        <f t="shared" si="29"/>
        <v>3253.6548756944685</v>
      </c>
      <c r="AD596" s="108"/>
    </row>
    <row r="597" spans="3:30">
      <c r="C597" s="10">
        <v>596</v>
      </c>
      <c r="D597" s="110">
        <v>250</v>
      </c>
      <c r="N597" s="38"/>
      <c r="P597" s="40"/>
      <c r="W597" s="49">
        <f t="shared" si="27"/>
        <v>270</v>
      </c>
      <c r="X597" s="10">
        <f t="shared" si="28"/>
        <v>25.312857221987816</v>
      </c>
      <c r="Y597">
        <f t="shared" si="29"/>
        <v>3238.6616643171524</v>
      </c>
      <c r="AD597" s="108"/>
    </row>
    <row r="598" spans="3:30">
      <c r="C598" s="10">
        <v>597</v>
      </c>
      <c r="D598" s="110">
        <v>280</v>
      </c>
      <c r="N598" s="108"/>
      <c r="P598" s="40"/>
      <c r="W598" s="49">
        <f t="shared" si="27"/>
        <v>286.66666666666669</v>
      </c>
      <c r="X598" s="10">
        <f t="shared" si="28"/>
        <v>32.087842395985874</v>
      </c>
      <c r="Y598">
        <f t="shared" si="29"/>
        <v>3230.443438113834</v>
      </c>
      <c r="AD598" s="108"/>
    </row>
    <row r="599" spans="3:30">
      <c r="C599" s="10">
        <v>598</v>
      </c>
      <c r="D599" s="110">
        <v>330</v>
      </c>
      <c r="N599" s="108"/>
      <c r="P599" s="40"/>
      <c r="W599" s="49">
        <f t="shared" si="27"/>
        <v>293.33333333333331</v>
      </c>
      <c r="X599" s="10">
        <f t="shared" si="28"/>
        <v>28.995529668221963</v>
      </c>
      <c r="Y599">
        <f t="shared" si="29"/>
        <v>3219.1328991827518</v>
      </c>
      <c r="AD599" s="108"/>
    </row>
    <row r="600" spans="3:30">
      <c r="C600" s="10">
        <v>599</v>
      </c>
      <c r="D600" s="110">
        <v>270</v>
      </c>
      <c r="N600" s="108"/>
      <c r="P600" s="40"/>
      <c r="W600" s="49">
        <f t="shared" si="27"/>
        <v>283.33333333333331</v>
      </c>
      <c r="X600" s="10">
        <f t="shared" si="28"/>
        <v>34.318767136623322</v>
      </c>
      <c r="Y600">
        <f t="shared" si="29"/>
        <v>3213.1455977200708</v>
      </c>
      <c r="AD600" s="108"/>
    </row>
    <row r="601" spans="3:30">
      <c r="C601" s="10">
        <v>600</v>
      </c>
      <c r="D601" s="110">
        <v>250</v>
      </c>
      <c r="N601" s="108"/>
      <c r="P601" s="40"/>
      <c r="W601" s="49">
        <f t="shared" si="27"/>
        <v>290</v>
      </c>
      <c r="X601" s="10">
        <f t="shared" si="28"/>
        <v>41.855129337416351</v>
      </c>
      <c r="Y601">
        <f t="shared" si="29"/>
        <v>3214.6946584581829</v>
      </c>
      <c r="AD601" s="108"/>
    </row>
    <row r="602" spans="3:30">
      <c r="C602" s="10">
        <v>601</v>
      </c>
      <c r="D602" s="110">
        <v>350</v>
      </c>
      <c r="N602" s="108"/>
      <c r="P602" s="40"/>
      <c r="W602" s="49">
        <f t="shared" si="27"/>
        <v>316.66666666666669</v>
      </c>
      <c r="X602" s="10">
        <f t="shared" si="28"/>
        <v>44.053839114664456</v>
      </c>
      <c r="Y602">
        <f t="shared" si="29"/>
        <v>3218.442428973543</v>
      </c>
      <c r="AD602" s="108"/>
    </row>
    <row r="603" spans="3:30">
      <c r="C603" s="10">
        <v>602</v>
      </c>
      <c r="D603" s="110">
        <v>350</v>
      </c>
      <c r="N603" s="108"/>
      <c r="P603" s="40"/>
      <c r="W603" s="49">
        <f t="shared" si="27"/>
        <v>306.66666666666669</v>
      </c>
      <c r="X603" s="10">
        <f t="shared" si="28"/>
        <v>63.82847385042254</v>
      </c>
      <c r="Y603">
        <f t="shared" si="29"/>
        <v>3241.9648342246614</v>
      </c>
      <c r="AD603" s="108"/>
    </row>
    <row r="604" spans="3:30">
      <c r="C604" s="10">
        <v>603</v>
      </c>
      <c r="D604" s="110">
        <v>220</v>
      </c>
      <c r="N604" s="108"/>
      <c r="P604" s="40"/>
      <c r="W604" s="49">
        <f t="shared" si="27"/>
        <v>273.33333333333331</v>
      </c>
      <c r="X604" s="10">
        <f t="shared" si="28"/>
        <v>55.277079839256672</v>
      </c>
      <c r="Y604">
        <f t="shared" si="29"/>
        <v>3256.935845464614</v>
      </c>
      <c r="AD604" s="108"/>
    </row>
    <row r="605" spans="3:30">
      <c r="C605" s="10">
        <v>604</v>
      </c>
      <c r="D605" s="110">
        <v>250</v>
      </c>
      <c r="N605" s="108"/>
      <c r="P605" s="40"/>
      <c r="W605" s="49">
        <f t="shared" si="27"/>
        <v>263.33333333333331</v>
      </c>
      <c r="X605" s="10">
        <f t="shared" si="28"/>
        <v>61.282587702834128</v>
      </c>
      <c r="Y605">
        <f t="shared" si="29"/>
        <v>3277.9123645681439</v>
      </c>
      <c r="AD605" s="108"/>
    </row>
    <row r="606" spans="3:30">
      <c r="C606" s="10">
        <v>605</v>
      </c>
      <c r="D606" s="110">
        <v>320</v>
      </c>
      <c r="N606" s="108"/>
      <c r="P606" s="40"/>
      <c r="W606" s="49">
        <f t="shared" si="27"/>
        <v>296.66666666666669</v>
      </c>
      <c r="X606" s="10">
        <f t="shared" si="28"/>
        <v>37.859388972001824</v>
      </c>
      <c r="Y606">
        <f t="shared" si="29"/>
        <v>3275.4656849408416</v>
      </c>
      <c r="AD606" s="108"/>
    </row>
    <row r="607" spans="3:30">
      <c r="C607" s="10">
        <v>606</v>
      </c>
      <c r="D607" s="110">
        <v>320</v>
      </c>
      <c r="N607" s="108"/>
      <c r="P607" s="40"/>
      <c r="W607" s="49">
        <f t="shared" si="27"/>
        <v>300</v>
      </c>
      <c r="X607" s="10">
        <f t="shared" si="28"/>
        <v>42.251451870736766</v>
      </c>
      <c r="Y607">
        <f t="shared" si="29"/>
        <v>3277.4110682122741</v>
      </c>
      <c r="AD607" s="108"/>
    </row>
    <row r="608" spans="3:30">
      <c r="C608" s="10">
        <v>607</v>
      </c>
      <c r="D608" s="110">
        <v>260</v>
      </c>
      <c r="N608" s="108"/>
      <c r="P608" s="40"/>
      <c r="W608" s="49">
        <f t="shared" si="27"/>
        <v>280</v>
      </c>
      <c r="X608" s="10">
        <f t="shared" si="28"/>
        <v>29.122983160180343</v>
      </c>
      <c r="Y608">
        <f t="shared" si="29"/>
        <v>3266.2279827731504</v>
      </c>
      <c r="AD608" s="108"/>
    </row>
    <row r="609" spans="3:30">
      <c r="C609" s="10">
        <v>608</v>
      </c>
      <c r="D609" s="110">
        <v>260</v>
      </c>
      <c r="N609" s="108"/>
      <c r="P609" s="40"/>
      <c r="W609" s="49">
        <f t="shared" si="27"/>
        <v>263.33333333333331</v>
      </c>
      <c r="X609" s="10">
        <f t="shared" si="28"/>
        <v>26.105200276601625</v>
      </c>
      <c r="Y609">
        <f t="shared" si="29"/>
        <v>3252.0271144504477</v>
      </c>
      <c r="AD609" s="108"/>
    </row>
    <row r="610" spans="3:30">
      <c r="C610" s="10">
        <v>609</v>
      </c>
      <c r="D610" s="110">
        <v>270</v>
      </c>
      <c r="N610" s="108"/>
      <c r="P610" s="40"/>
      <c r="W610" s="49">
        <f t="shared" si="27"/>
        <v>273.33333333333331</v>
      </c>
      <c r="X610" s="10">
        <f t="shared" si="28"/>
        <v>15.515822270854388</v>
      </c>
      <c r="Y610">
        <f t="shared" si="29"/>
        <v>3227.2368681219978</v>
      </c>
      <c r="AD610" s="108"/>
    </row>
    <row r="611" spans="3:30">
      <c r="C611" s="10">
        <v>610</v>
      </c>
      <c r="D611" s="110">
        <v>290</v>
      </c>
      <c r="N611" s="108"/>
      <c r="P611" s="40"/>
      <c r="W611" s="49">
        <f t="shared" si="27"/>
        <v>286.66666666666669</v>
      </c>
      <c r="X611" s="10">
        <f t="shared" si="28"/>
        <v>12.909944487358061</v>
      </c>
      <c r="Y611">
        <f t="shared" si="29"/>
        <v>3199.8407440100518</v>
      </c>
      <c r="AD611" s="108"/>
    </row>
    <row r="612" spans="3:30">
      <c r="C612" s="10">
        <v>611</v>
      </c>
      <c r="D612" s="110">
        <v>300</v>
      </c>
      <c r="N612" s="108"/>
      <c r="P612" s="40"/>
      <c r="W612" s="49">
        <f t="shared" si="27"/>
        <v>303.33333333333331</v>
      </c>
      <c r="X612" s="10">
        <f t="shared" si="28"/>
        <v>15.634719199411439</v>
      </c>
      <c r="Y612">
        <f t="shared" si="29"/>
        <v>3175.1693946101591</v>
      </c>
      <c r="AD612" s="108"/>
    </row>
    <row r="613" spans="3:30">
      <c r="C613" s="10">
        <v>612</v>
      </c>
      <c r="D613" s="110">
        <v>320</v>
      </c>
      <c r="N613" s="108"/>
      <c r="P613" s="40"/>
      <c r="W613" s="49">
        <f t="shared" si="27"/>
        <v>300</v>
      </c>
      <c r="X613" s="10">
        <f t="shared" si="28"/>
        <v>16.887426837300737</v>
      </c>
      <c r="Y613">
        <f t="shared" si="29"/>
        <v>3151.7507528481556</v>
      </c>
      <c r="AD613" s="108"/>
    </row>
    <row r="614" spans="3:30">
      <c r="C614" s="10">
        <v>613</v>
      </c>
      <c r="D614" s="110">
        <v>280</v>
      </c>
      <c r="N614" s="108"/>
      <c r="P614" s="40"/>
      <c r="W614" s="49">
        <f t="shared" si="27"/>
        <v>293.33333333333331</v>
      </c>
      <c r="X614" s="10">
        <f t="shared" si="28"/>
        <v>16.887426837300737</v>
      </c>
      <c r="Y614">
        <f t="shared" si="29"/>
        <v>3128.3321110861521</v>
      </c>
      <c r="AD614" s="108"/>
    </row>
    <row r="615" spans="3:30">
      <c r="C615" s="10">
        <v>614</v>
      </c>
      <c r="D615" s="110">
        <v>280</v>
      </c>
      <c r="N615" s="108"/>
      <c r="P615" s="40"/>
      <c r="W615" s="49">
        <f t="shared" si="27"/>
        <v>280</v>
      </c>
      <c r="X615" s="10">
        <f t="shared" si="28"/>
        <v>13.877773329774211</v>
      </c>
      <c r="Y615">
        <f t="shared" si="29"/>
        <v>3101.9038158166222</v>
      </c>
      <c r="AD615" s="108"/>
    </row>
    <row r="616" spans="3:30">
      <c r="C616" s="10">
        <v>615</v>
      </c>
      <c r="D616" s="110">
        <v>280</v>
      </c>
      <c r="N616" s="108"/>
      <c r="P616" s="40"/>
      <c r="W616" s="49">
        <f t="shared" si="27"/>
        <v>280</v>
      </c>
      <c r="X616" s="10">
        <f t="shared" si="28"/>
        <v>7.6980035891949994</v>
      </c>
      <c r="Y616">
        <f t="shared" si="29"/>
        <v>3069.2957508065133</v>
      </c>
      <c r="AD616" s="108"/>
    </row>
    <row r="617" spans="3:30">
      <c r="C617" s="10">
        <v>616</v>
      </c>
      <c r="D617" s="110">
        <v>280</v>
      </c>
      <c r="N617" s="108"/>
      <c r="P617" s="40"/>
      <c r="W617" s="49">
        <f t="shared" si="27"/>
        <v>276.66666666666669</v>
      </c>
      <c r="X617" s="10">
        <f t="shared" si="28"/>
        <v>3.8490017945975161</v>
      </c>
      <c r="Y617">
        <f t="shared" si="29"/>
        <v>3032.8386840018065</v>
      </c>
      <c r="AD617" s="108"/>
    </row>
    <row r="618" spans="3:30">
      <c r="C618" s="10">
        <v>617</v>
      </c>
      <c r="D618" s="110">
        <v>270</v>
      </c>
      <c r="N618" s="108"/>
      <c r="P618" s="40"/>
      <c r="W618" s="49">
        <f t="shared" si="27"/>
        <v>280</v>
      </c>
      <c r="X618" s="10">
        <f t="shared" si="28"/>
        <v>6.9388866648871153</v>
      </c>
      <c r="Y618">
        <f t="shared" si="29"/>
        <v>2999.4715020673893</v>
      </c>
      <c r="AD618" s="108"/>
    </row>
    <row r="619" spans="3:30">
      <c r="C619" s="10">
        <v>618</v>
      </c>
      <c r="D619" s="110">
        <v>290</v>
      </c>
      <c r="N619" s="108"/>
      <c r="P619" s="40"/>
      <c r="W619" s="49">
        <f t="shared" si="27"/>
        <v>293.33333333333331</v>
      </c>
      <c r="X619" s="10">
        <f t="shared" si="28"/>
        <v>16.887426837300751</v>
      </c>
      <c r="Y619">
        <f t="shared" si="29"/>
        <v>2976.0528603053858</v>
      </c>
      <c r="AD619" s="108"/>
    </row>
    <row r="620" spans="3:30">
      <c r="C620" s="10">
        <v>619</v>
      </c>
      <c r="D620" s="110">
        <v>320</v>
      </c>
      <c r="N620" s="108"/>
      <c r="P620" s="40"/>
      <c r="W620" s="49">
        <f t="shared" si="27"/>
        <v>296.66666666666669</v>
      </c>
      <c r="X620" s="10">
        <f t="shared" si="28"/>
        <v>19.051586888313622</v>
      </c>
      <c r="Y620">
        <f t="shared" si="29"/>
        <v>2954.7983785943952</v>
      </c>
      <c r="AD620" s="108"/>
    </row>
    <row r="621" spans="3:30">
      <c r="C621" s="10">
        <v>620</v>
      </c>
      <c r="D621" s="110">
        <v>280</v>
      </c>
      <c r="N621" s="108"/>
      <c r="P621" s="40"/>
      <c r="W621" s="49">
        <f t="shared" si="27"/>
        <v>300</v>
      </c>
      <c r="X621" s="10">
        <f t="shared" si="28"/>
        <v>18.155705153742449</v>
      </c>
      <c r="Y621">
        <f t="shared" si="29"/>
        <v>2932.6480151488336</v>
      </c>
      <c r="AD621" s="108"/>
    </row>
    <row r="622" spans="3:30">
      <c r="C622" s="10">
        <v>621</v>
      </c>
      <c r="D622" s="110">
        <v>300</v>
      </c>
      <c r="N622" s="108"/>
      <c r="P622" s="40"/>
      <c r="W622" s="49">
        <f t="shared" si="27"/>
        <v>300</v>
      </c>
      <c r="X622" s="10">
        <f t="shared" si="28"/>
        <v>15.030832509409654</v>
      </c>
      <c r="Y622">
        <f t="shared" si="29"/>
        <v>2907.3727790589392</v>
      </c>
      <c r="AD622" s="108"/>
    </row>
    <row r="623" spans="3:30">
      <c r="C623" s="10">
        <v>622</v>
      </c>
      <c r="D623" s="110">
        <v>320</v>
      </c>
      <c r="N623" s="108"/>
      <c r="P623" s="40"/>
      <c r="W623" s="49">
        <f t="shared" si="27"/>
        <v>313.33333333333331</v>
      </c>
      <c r="X623" s="10">
        <f t="shared" si="28"/>
        <v>12.171612389003695</v>
      </c>
      <c r="Y623">
        <f t="shared" si="29"/>
        <v>2879.2383228486387</v>
      </c>
      <c r="AD623" s="108"/>
    </row>
    <row r="624" spans="3:30">
      <c r="C624" s="10">
        <v>623</v>
      </c>
      <c r="D624" s="110">
        <v>320</v>
      </c>
      <c r="N624" s="108"/>
      <c r="P624" s="40"/>
      <c r="W624" s="49">
        <f t="shared" si="27"/>
        <v>313.33333333333331</v>
      </c>
      <c r="X624" s="10">
        <f t="shared" si="28"/>
        <v>14.401645996461909</v>
      </c>
      <c r="Y624">
        <f t="shared" si="29"/>
        <v>2853.3339002457965</v>
      </c>
      <c r="AD624" s="108"/>
    </row>
    <row r="625" spans="3:30">
      <c r="C625" s="10">
        <v>624</v>
      </c>
      <c r="D625" s="110">
        <v>300</v>
      </c>
      <c r="N625" s="108"/>
      <c r="P625" s="40"/>
      <c r="W625" s="49">
        <f t="shared" si="27"/>
        <v>323.33333333333331</v>
      </c>
      <c r="X625" s="10">
        <f t="shared" si="28"/>
        <v>17.638342073763944</v>
      </c>
      <c r="Y625">
        <f t="shared" si="29"/>
        <v>2830.6661737202562</v>
      </c>
      <c r="AD625" s="108"/>
    </row>
    <row r="626" spans="3:30">
      <c r="C626" s="10">
        <v>625</v>
      </c>
      <c r="D626" s="110">
        <v>350</v>
      </c>
      <c r="N626" s="108"/>
      <c r="P626" s="40"/>
      <c r="W626" s="49">
        <f t="shared" si="27"/>
        <v>316.66666666666669</v>
      </c>
      <c r="X626" s="10">
        <f t="shared" si="28"/>
        <v>19.720265943665396</v>
      </c>
      <c r="Y626">
        <f t="shared" si="29"/>
        <v>2810.0803710646173</v>
      </c>
      <c r="AD626" s="108"/>
    </row>
    <row r="627" spans="3:30">
      <c r="C627" s="10">
        <v>626</v>
      </c>
      <c r="D627" s="110">
        <v>300</v>
      </c>
      <c r="N627" s="108"/>
      <c r="P627" s="40"/>
      <c r="W627" s="49">
        <f t="shared" si="27"/>
        <v>300</v>
      </c>
      <c r="X627" s="10">
        <f t="shared" si="28"/>
        <v>34.102242784939577</v>
      </c>
      <c r="Y627">
        <f t="shared" si="29"/>
        <v>2803.876545250253</v>
      </c>
      <c r="AD627" s="108"/>
    </row>
    <row r="628" spans="3:30">
      <c r="C628" s="10">
        <v>627</v>
      </c>
      <c r="D628" s="110">
        <v>250</v>
      </c>
      <c r="N628" s="108"/>
      <c r="P628" s="40"/>
      <c r="W628" s="49">
        <f t="shared" si="27"/>
        <v>266.66666666666669</v>
      </c>
      <c r="X628" s="10">
        <f t="shared" si="28"/>
        <v>31.914236925211274</v>
      </c>
      <c r="Y628">
        <f t="shared" si="29"/>
        <v>2795.4847135761602</v>
      </c>
      <c r="AD628" s="108"/>
    </row>
    <row r="629" spans="3:30">
      <c r="C629" s="10">
        <v>628</v>
      </c>
      <c r="D629" s="110">
        <v>250</v>
      </c>
      <c r="N629" s="108"/>
      <c r="P629" s="40"/>
      <c r="W629" s="49">
        <f t="shared" si="27"/>
        <v>260</v>
      </c>
      <c r="X629" s="10">
        <f t="shared" si="28"/>
        <v>32.546263368615136</v>
      </c>
      <c r="Y629">
        <f t="shared" si="29"/>
        <v>2787.7249083454712</v>
      </c>
      <c r="AD629" s="108"/>
    </row>
    <row r="630" spans="3:30">
      <c r="C630" s="10">
        <v>629</v>
      </c>
      <c r="D630" s="110">
        <v>280</v>
      </c>
      <c r="N630" s="108"/>
      <c r="P630" s="40"/>
      <c r="W630" s="49">
        <f t="shared" si="27"/>
        <v>270</v>
      </c>
      <c r="X630" s="10">
        <f t="shared" si="28"/>
        <v>16.101529717988271</v>
      </c>
      <c r="Y630">
        <f t="shared" si="29"/>
        <v>2763.5203694641555</v>
      </c>
      <c r="AD630" s="108"/>
    </row>
    <row r="631" spans="3:30">
      <c r="C631" s="10">
        <v>630</v>
      </c>
      <c r="D631" s="110">
        <v>280</v>
      </c>
      <c r="N631" s="108"/>
      <c r="P631" s="40"/>
      <c r="W631" s="49">
        <f t="shared" si="27"/>
        <v>286.66666666666669</v>
      </c>
      <c r="X631" s="10">
        <f t="shared" si="28"/>
        <v>15.030832509409642</v>
      </c>
      <c r="Y631">
        <f t="shared" si="29"/>
        <v>2738.2451333742611</v>
      </c>
      <c r="AD631" s="108"/>
    </row>
    <row r="632" spans="3:30">
      <c r="C632" s="10">
        <v>631</v>
      </c>
      <c r="D632" s="110">
        <v>300</v>
      </c>
      <c r="N632" s="108"/>
      <c r="P632" s="40"/>
      <c r="W632" s="49">
        <f t="shared" si="27"/>
        <v>296.66666666666669</v>
      </c>
      <c r="X632" s="10">
        <f t="shared" si="28"/>
        <v>12.322818340454894</v>
      </c>
      <c r="Y632">
        <f t="shared" si="29"/>
        <v>2710.2618831154118</v>
      </c>
      <c r="AD632" s="108"/>
    </row>
    <row r="633" spans="3:30">
      <c r="C633" s="10">
        <v>632</v>
      </c>
      <c r="D633" s="110">
        <v>310</v>
      </c>
      <c r="N633" s="108"/>
      <c r="P633" s="40"/>
      <c r="W633" s="49">
        <f t="shared" si="27"/>
        <v>303.33333333333331</v>
      </c>
      <c r="X633" s="10">
        <f t="shared" si="28"/>
        <v>11.055415967851316</v>
      </c>
      <c r="Y633">
        <f t="shared" si="29"/>
        <v>2681.011230483959</v>
      </c>
      <c r="AD633" s="108"/>
    </row>
    <row r="634" spans="3:30">
      <c r="C634" s="10">
        <v>633</v>
      </c>
      <c r="D634" s="110">
        <v>300</v>
      </c>
      <c r="N634" s="108"/>
      <c r="P634" s="40"/>
      <c r="W634" s="49">
        <f t="shared" si="27"/>
        <v>303.33333333333331</v>
      </c>
      <c r="X634" s="10">
        <f t="shared" si="28"/>
        <v>8.1649658092772448</v>
      </c>
      <c r="Y634">
        <f t="shared" si="29"/>
        <v>2648.8701276939323</v>
      </c>
      <c r="AD634" s="108"/>
    </row>
    <row r="635" spans="3:30">
      <c r="C635" s="10">
        <v>634</v>
      </c>
      <c r="D635" s="110">
        <v>300</v>
      </c>
      <c r="N635" s="108"/>
      <c r="P635" s="40"/>
      <c r="W635" s="49">
        <f t="shared" si="27"/>
        <v>300</v>
      </c>
      <c r="X635" s="10">
        <f t="shared" si="28"/>
        <v>2.7216552697590712</v>
      </c>
      <c r="Y635">
        <f t="shared" si="29"/>
        <v>2611.2857143643873</v>
      </c>
      <c r="AD635" s="108"/>
    </row>
    <row r="636" spans="3:30">
      <c r="C636" s="10">
        <v>635</v>
      </c>
      <c r="D636" s="110">
        <v>300</v>
      </c>
      <c r="N636" s="108"/>
      <c r="P636" s="40"/>
      <c r="W636" s="49">
        <f t="shared" si="27"/>
        <v>310</v>
      </c>
      <c r="X636" s="10">
        <f t="shared" si="28"/>
        <v>11.706281947614151</v>
      </c>
      <c r="Y636">
        <f t="shared" si="29"/>
        <v>2582.6859277126973</v>
      </c>
      <c r="AD636" s="108"/>
    </row>
    <row r="637" spans="3:30">
      <c r="C637" s="10">
        <v>636</v>
      </c>
      <c r="D637" s="110">
        <v>330</v>
      </c>
      <c r="N637" s="108"/>
      <c r="P637" s="40"/>
      <c r="W637" s="49">
        <f t="shared" si="27"/>
        <v>296.66666666666669</v>
      </c>
      <c r="X637" s="10">
        <f t="shared" si="28"/>
        <v>24.113927126900794</v>
      </c>
      <c r="Y637">
        <f t="shared" si="29"/>
        <v>2566.493786240294</v>
      </c>
      <c r="AD637" s="108"/>
    </row>
    <row r="638" spans="3:30">
      <c r="C638" s="10">
        <v>637</v>
      </c>
      <c r="D638" s="110">
        <v>260</v>
      </c>
      <c r="N638" s="108"/>
      <c r="P638" s="40"/>
      <c r="W638" s="49">
        <f t="shared" si="27"/>
        <v>290</v>
      </c>
      <c r="X638" s="10">
        <f t="shared" si="28"/>
        <v>24.795459560468231</v>
      </c>
      <c r="Y638">
        <f t="shared" si="29"/>
        <v>2550.9831772014581</v>
      </c>
      <c r="AD638" s="108"/>
    </row>
    <row r="639" spans="3:30">
      <c r="C639" s="10">
        <v>638</v>
      </c>
      <c r="D639" s="110">
        <v>280</v>
      </c>
      <c r="N639" s="108"/>
      <c r="P639" s="40"/>
      <c r="W639" s="49">
        <f t="shared" si="27"/>
        <v>260</v>
      </c>
      <c r="X639" s="10">
        <f t="shared" si="28"/>
        <v>24.795459560468231</v>
      </c>
      <c r="Y639">
        <f t="shared" si="29"/>
        <v>2535.4725681626223</v>
      </c>
      <c r="AD639" s="108"/>
    </row>
    <row r="640" spans="3:30">
      <c r="C640" s="10">
        <v>639</v>
      </c>
      <c r="D640" s="110">
        <v>240</v>
      </c>
      <c r="N640" s="108"/>
      <c r="P640" s="40"/>
      <c r="W640" s="49">
        <f t="shared" si="27"/>
        <v>243.33333333333334</v>
      </c>
      <c r="X640" s="10">
        <f t="shared" si="28"/>
        <v>23.174059571793574</v>
      </c>
      <c r="Y640">
        <f t="shared" si="29"/>
        <v>2518.3405591351116</v>
      </c>
      <c r="AD640" s="108"/>
    </row>
    <row r="641" spans="3:30">
      <c r="C641" s="10">
        <v>640</v>
      </c>
      <c r="D641" s="110">
        <v>210</v>
      </c>
      <c r="N641" s="108"/>
      <c r="P641" s="40"/>
      <c r="W641" s="49">
        <f t="shared" si="27"/>
        <v>263.33333333333331</v>
      </c>
      <c r="X641" s="10">
        <f t="shared" si="28"/>
        <v>49.628247631393997</v>
      </c>
      <c r="Y641">
        <f t="shared" si="29"/>
        <v>2527.6627381672015</v>
      </c>
      <c r="AD641" s="108"/>
    </row>
    <row r="642" spans="3:30">
      <c r="C642" s="10">
        <v>641</v>
      </c>
      <c r="D642" s="110">
        <v>340</v>
      </c>
      <c r="N642" s="108"/>
      <c r="P642" s="40"/>
      <c r="W642" s="49">
        <f t="shared" si="27"/>
        <v>300</v>
      </c>
      <c r="X642" s="10">
        <f t="shared" si="28"/>
        <v>56.240225488194518</v>
      </c>
      <c r="Y642">
        <f t="shared" si="29"/>
        <v>2543.5968950560919</v>
      </c>
      <c r="AD642" s="108"/>
    </row>
    <row r="643" spans="3:30">
      <c r="C643" s="10">
        <v>642</v>
      </c>
      <c r="D643" s="110">
        <v>350</v>
      </c>
      <c r="N643" s="108"/>
      <c r="P643" s="40"/>
      <c r="W643" s="49">
        <f t="shared" ref="W643:W706" si="30">AVERAGE(D642:D644)</f>
        <v>320</v>
      </c>
      <c r="X643" s="10">
        <f t="shared" si="28"/>
        <v>60.215661799285463</v>
      </c>
      <c r="Y643">
        <f t="shared" si="29"/>
        <v>2563.5064882560732</v>
      </c>
      <c r="AD643" s="108"/>
    </row>
    <row r="644" spans="3:30">
      <c r="C644" s="10">
        <v>643</v>
      </c>
      <c r="D644" s="110">
        <v>270</v>
      </c>
      <c r="N644" s="108"/>
      <c r="P644" s="40"/>
      <c r="W644" s="49">
        <f t="shared" si="30"/>
        <v>283.33333333333331</v>
      </c>
      <c r="X644" s="10">
        <f t="shared" si="28"/>
        <v>51.135259995572667</v>
      </c>
      <c r="Y644">
        <f t="shared" si="29"/>
        <v>2574.3356796523417</v>
      </c>
      <c r="AD644" s="108"/>
    </row>
    <row r="645" spans="3:30">
      <c r="C645" s="10">
        <v>644</v>
      </c>
      <c r="D645" s="110">
        <v>230</v>
      </c>
      <c r="N645" s="108"/>
      <c r="P645" s="40"/>
      <c r="W645" s="49">
        <f t="shared" si="30"/>
        <v>253.33333333333334</v>
      </c>
      <c r="X645" s="10">
        <f t="shared" ref="X645:X708" si="31">SQRT(SUMXMY2(D644:D646,W643:W645)/3)</f>
        <v>42.382735828356992</v>
      </c>
      <c r="Y645">
        <f t="shared" si="29"/>
        <v>2576.4123468813946</v>
      </c>
      <c r="AD645" s="108"/>
    </row>
    <row r="646" spans="3:30">
      <c r="C646" s="10">
        <v>645</v>
      </c>
      <c r="D646" s="110">
        <v>260</v>
      </c>
      <c r="N646" s="108"/>
      <c r="P646" s="40"/>
      <c r="W646" s="49">
        <f t="shared" si="30"/>
        <v>246.66666666666666</v>
      </c>
      <c r="X646" s="10">
        <f t="shared" si="31"/>
        <v>31.091263510296042</v>
      </c>
      <c r="Y646">
        <f t="shared" ref="Y646:Y709" si="32">Y645+X646-$Z$2</f>
        <v>2567.1975417923863</v>
      </c>
      <c r="AD646" s="108"/>
    </row>
    <row r="647" spans="3:30">
      <c r="C647" s="10">
        <v>646</v>
      </c>
      <c r="D647" s="110">
        <v>250</v>
      </c>
      <c r="N647" s="108"/>
      <c r="P647" s="40"/>
      <c r="W647" s="49">
        <f t="shared" si="30"/>
        <v>270</v>
      </c>
      <c r="X647" s="10">
        <f t="shared" si="31"/>
        <v>17.847087115787787</v>
      </c>
      <c r="Y647">
        <f t="shared" si="32"/>
        <v>2544.7385603088701</v>
      </c>
      <c r="AD647" s="108"/>
    </row>
    <row r="648" spans="3:30">
      <c r="C648" s="10">
        <v>647</v>
      </c>
      <c r="D648" s="110">
        <v>300</v>
      </c>
      <c r="N648" s="108"/>
      <c r="P648" s="40"/>
      <c r="W648" s="49">
        <f t="shared" si="30"/>
        <v>280</v>
      </c>
      <c r="X648" s="10">
        <f t="shared" si="31"/>
        <v>18.358568490953676</v>
      </c>
      <c r="Y648">
        <f t="shared" si="32"/>
        <v>2522.7910602005195</v>
      </c>
      <c r="AD648" s="108"/>
    </row>
    <row r="649" spans="3:30">
      <c r="C649" s="10">
        <v>648</v>
      </c>
      <c r="D649" s="110">
        <v>290</v>
      </c>
      <c r="N649" s="108"/>
      <c r="P649" s="40"/>
      <c r="W649" s="49">
        <f t="shared" si="30"/>
        <v>300</v>
      </c>
      <c r="X649" s="10">
        <f t="shared" si="31"/>
        <v>19.148542155126762</v>
      </c>
      <c r="Y649">
        <f t="shared" si="32"/>
        <v>2501.6335337563423</v>
      </c>
      <c r="AD649" s="108"/>
    </row>
    <row r="650" spans="3:30">
      <c r="C650" s="10">
        <v>649</v>
      </c>
      <c r="D650" s="110">
        <v>310</v>
      </c>
      <c r="N650" s="108"/>
      <c r="P650" s="40"/>
      <c r="W650" s="49">
        <f t="shared" si="30"/>
        <v>276.66666666666669</v>
      </c>
      <c r="X650" s="10">
        <f t="shared" si="31"/>
        <v>28.153021020710959</v>
      </c>
      <c r="Y650">
        <f t="shared" si="32"/>
        <v>2489.4804861777493</v>
      </c>
      <c r="AD650" s="108"/>
    </row>
    <row r="651" spans="3:30">
      <c r="C651" s="10">
        <v>650</v>
      </c>
      <c r="D651" s="110">
        <v>230</v>
      </c>
      <c r="N651" s="108"/>
      <c r="P651" s="40"/>
      <c r="W651" s="49">
        <f t="shared" si="30"/>
        <v>263.33333333333331</v>
      </c>
      <c r="X651" s="10">
        <f t="shared" si="31"/>
        <v>28.609762643519414</v>
      </c>
      <c r="Y651">
        <f t="shared" si="32"/>
        <v>2477.7841802219646</v>
      </c>
      <c r="AD651" s="108"/>
    </row>
    <row r="652" spans="3:30">
      <c r="C652" s="10">
        <v>651</v>
      </c>
      <c r="D652" s="110">
        <v>250</v>
      </c>
      <c r="N652" s="108"/>
      <c r="P652" s="40"/>
      <c r="W652" s="49">
        <f t="shared" si="30"/>
        <v>273.33333333333331</v>
      </c>
      <c r="X652" s="10">
        <f t="shared" si="31"/>
        <v>47.609522856952346</v>
      </c>
      <c r="Y652">
        <f t="shared" si="32"/>
        <v>2485.0876344796129</v>
      </c>
      <c r="AD652" s="108"/>
    </row>
    <row r="653" spans="3:30">
      <c r="C653" s="10">
        <v>652</v>
      </c>
      <c r="D653" s="110">
        <v>340</v>
      </c>
      <c r="N653" s="108"/>
      <c r="P653" s="40"/>
      <c r="W653" s="49">
        <f t="shared" si="30"/>
        <v>300</v>
      </c>
      <c r="X653" s="10">
        <f t="shared" si="31"/>
        <v>39.674602380793623</v>
      </c>
      <c r="Y653">
        <f t="shared" si="32"/>
        <v>2484.4561682611024</v>
      </c>
      <c r="AD653" s="108"/>
    </row>
    <row r="654" spans="3:30">
      <c r="C654" s="10">
        <v>653</v>
      </c>
      <c r="D654" s="110">
        <v>310</v>
      </c>
      <c r="N654" s="108"/>
      <c r="P654" s="40"/>
      <c r="W654" s="49">
        <f t="shared" si="30"/>
        <v>296.66666666666669</v>
      </c>
      <c r="X654" s="10">
        <f t="shared" si="31"/>
        <v>50.844716393989124</v>
      </c>
      <c r="Y654">
        <f t="shared" si="32"/>
        <v>2494.9948160557874</v>
      </c>
      <c r="AD654" s="108"/>
    </row>
    <row r="655" spans="3:30">
      <c r="C655" s="10">
        <v>654</v>
      </c>
      <c r="D655" s="110">
        <v>240</v>
      </c>
      <c r="N655" s="108"/>
      <c r="P655" s="40"/>
      <c r="W655" s="49">
        <f t="shared" si="30"/>
        <v>266.66666666666669</v>
      </c>
      <c r="X655" s="10">
        <f t="shared" si="31"/>
        <v>34.587516480607526</v>
      </c>
      <c r="Y655">
        <f t="shared" si="32"/>
        <v>2489.2762639370908</v>
      </c>
      <c r="AD655" s="108"/>
    </row>
    <row r="656" spans="3:30">
      <c r="C656" s="10">
        <v>655</v>
      </c>
      <c r="D656" s="110">
        <v>250</v>
      </c>
      <c r="N656" s="108"/>
      <c r="P656" s="40"/>
      <c r="W656" s="49">
        <f t="shared" si="30"/>
        <v>300</v>
      </c>
      <c r="X656" s="10">
        <f t="shared" si="31"/>
        <v>72.085340370260425</v>
      </c>
      <c r="Y656">
        <f t="shared" si="32"/>
        <v>2521.055535708047</v>
      </c>
      <c r="AD656" s="108"/>
    </row>
    <row r="657" spans="3:30">
      <c r="C657" s="10">
        <v>656</v>
      </c>
      <c r="D657" s="110">
        <v>410</v>
      </c>
      <c r="N657" s="108"/>
      <c r="P657" s="40"/>
      <c r="W657" s="49">
        <f t="shared" si="30"/>
        <v>320</v>
      </c>
      <c r="X657" s="10">
        <f t="shared" si="31"/>
        <v>65.263000691504061</v>
      </c>
      <c r="Y657">
        <f t="shared" si="32"/>
        <v>2546.0124678002471</v>
      </c>
      <c r="AD657" s="108"/>
    </row>
    <row r="658" spans="3:30">
      <c r="C658" s="10">
        <v>657</v>
      </c>
      <c r="D658" s="110">
        <v>300</v>
      </c>
      <c r="N658" s="108"/>
      <c r="P658" s="40"/>
      <c r="W658" s="49">
        <f t="shared" si="30"/>
        <v>310</v>
      </c>
      <c r="X658" s="10">
        <f t="shared" si="31"/>
        <v>82.865352631040352</v>
      </c>
      <c r="Y658">
        <f t="shared" si="32"/>
        <v>2588.5717518319834</v>
      </c>
      <c r="AD658" s="108"/>
    </row>
    <row r="659" spans="3:30">
      <c r="C659" s="10">
        <v>658</v>
      </c>
      <c r="D659" s="110">
        <v>220</v>
      </c>
      <c r="N659" s="108"/>
      <c r="P659" s="40"/>
      <c r="W659" s="49">
        <f t="shared" si="30"/>
        <v>240</v>
      </c>
      <c r="X659" s="10">
        <f t="shared" si="31"/>
        <v>58.022983951764033</v>
      </c>
      <c r="Y659">
        <f t="shared" si="32"/>
        <v>2606.2886671844435</v>
      </c>
      <c r="AD659" s="108"/>
    </row>
    <row r="660" spans="3:30">
      <c r="C660" s="10">
        <v>659</v>
      </c>
      <c r="D660" s="110">
        <v>200</v>
      </c>
      <c r="N660" s="108"/>
      <c r="P660" s="40"/>
      <c r="W660" s="49">
        <f t="shared" si="30"/>
        <v>236.66666666666666</v>
      </c>
      <c r="X660" s="10">
        <f t="shared" si="31"/>
        <v>64.664375675339826</v>
      </c>
      <c r="Y660">
        <f t="shared" si="32"/>
        <v>2630.6469742604791</v>
      </c>
      <c r="AD660" s="108"/>
    </row>
    <row r="661" spans="3:30">
      <c r="C661" s="10">
        <v>660</v>
      </c>
      <c r="D661" s="110">
        <v>290</v>
      </c>
      <c r="N661" s="38"/>
      <c r="P661" s="40"/>
      <c r="W661" s="49">
        <f t="shared" si="30"/>
        <v>260</v>
      </c>
      <c r="X661" s="10">
        <f t="shared" si="31"/>
        <v>42.207599807161287</v>
      </c>
      <c r="Y661">
        <f t="shared" si="32"/>
        <v>2632.5485054683363</v>
      </c>
      <c r="AD661" s="108"/>
    </row>
    <row r="662" spans="3:30">
      <c r="C662" s="10">
        <v>661</v>
      </c>
      <c r="D662" s="110">
        <v>290</v>
      </c>
      <c r="N662" s="108"/>
      <c r="P662" s="40"/>
      <c r="W662" s="49">
        <f t="shared" si="30"/>
        <v>293.33333333333331</v>
      </c>
      <c r="X662" s="10">
        <f t="shared" si="31"/>
        <v>35.53819020382106</v>
      </c>
      <c r="Y662">
        <f t="shared" si="32"/>
        <v>2627.7806270728533</v>
      </c>
      <c r="AD662" s="108"/>
    </row>
    <row r="663" spans="3:30">
      <c r="C663" s="10">
        <v>662</v>
      </c>
      <c r="D663" s="110">
        <v>300</v>
      </c>
      <c r="N663" s="108"/>
      <c r="P663" s="40"/>
      <c r="W663" s="49">
        <f t="shared" si="30"/>
        <v>290</v>
      </c>
      <c r="X663" s="10">
        <f t="shared" si="31"/>
        <v>18.658728470829629</v>
      </c>
      <c r="Y663">
        <f t="shared" si="32"/>
        <v>2606.1332869443791</v>
      </c>
      <c r="AD663" s="108"/>
    </row>
    <row r="664" spans="3:30">
      <c r="C664" s="10">
        <v>663</v>
      </c>
      <c r="D664" s="110">
        <v>280</v>
      </c>
      <c r="N664" s="108"/>
      <c r="P664" s="40"/>
      <c r="W664" s="49">
        <f t="shared" si="30"/>
        <v>276.66666666666669</v>
      </c>
      <c r="X664" s="10">
        <f t="shared" si="31"/>
        <v>16.887426837300751</v>
      </c>
      <c r="Y664">
        <f t="shared" si="32"/>
        <v>2582.7146451823755</v>
      </c>
      <c r="AD664" s="108"/>
    </row>
    <row r="665" spans="3:30">
      <c r="C665" s="10">
        <v>664</v>
      </c>
      <c r="D665" s="110">
        <v>250</v>
      </c>
      <c r="N665" s="108"/>
      <c r="P665" s="40"/>
      <c r="W665" s="49">
        <f t="shared" si="30"/>
        <v>273.33333333333331</v>
      </c>
      <c r="X665" s="10">
        <f t="shared" si="31"/>
        <v>19.051586888313622</v>
      </c>
      <c r="Y665">
        <f t="shared" si="32"/>
        <v>2561.4601634713849</v>
      </c>
      <c r="AD665" s="108"/>
    </row>
    <row r="666" spans="3:30">
      <c r="C666" s="10">
        <v>665</v>
      </c>
      <c r="D666" s="110">
        <v>290</v>
      </c>
      <c r="N666" s="108"/>
      <c r="P666" s="40"/>
      <c r="W666" s="49">
        <f t="shared" si="30"/>
        <v>273.33333333333331</v>
      </c>
      <c r="X666" s="10">
        <f t="shared" si="31"/>
        <v>18.559214542766757</v>
      </c>
      <c r="Y666">
        <f t="shared" si="32"/>
        <v>2539.7133094148476</v>
      </c>
      <c r="AD666" s="108"/>
    </row>
    <row r="667" spans="3:30">
      <c r="C667" s="10">
        <v>666</v>
      </c>
      <c r="D667" s="110">
        <v>280</v>
      </c>
      <c r="N667" s="108"/>
      <c r="P667" s="40"/>
      <c r="W667" s="49">
        <f t="shared" si="30"/>
        <v>283.33333333333331</v>
      </c>
      <c r="X667" s="10">
        <f t="shared" si="31"/>
        <v>10.54092553389461</v>
      </c>
      <c r="Y667">
        <f t="shared" si="32"/>
        <v>2509.948166349438</v>
      </c>
      <c r="AD667" s="108"/>
    </row>
    <row r="668" spans="3:30">
      <c r="C668" s="10">
        <v>667</v>
      </c>
      <c r="D668" s="110">
        <v>280</v>
      </c>
      <c r="N668" s="108"/>
      <c r="P668" s="40"/>
      <c r="W668" s="49">
        <f t="shared" si="30"/>
        <v>270</v>
      </c>
      <c r="X668" s="10">
        <f t="shared" si="31"/>
        <v>12.322818340454909</v>
      </c>
      <c r="Y668">
        <f t="shared" si="32"/>
        <v>2481.9649160905888</v>
      </c>
      <c r="AD668" s="108"/>
    </row>
    <row r="669" spans="3:30">
      <c r="C669" s="10">
        <v>668</v>
      </c>
      <c r="D669" s="110">
        <v>250</v>
      </c>
      <c r="N669" s="108"/>
      <c r="P669" s="40"/>
      <c r="W669" s="49">
        <f t="shared" si="30"/>
        <v>270</v>
      </c>
      <c r="X669" s="10">
        <f t="shared" si="31"/>
        <v>13.052600138300811</v>
      </c>
      <c r="Y669">
        <f t="shared" si="32"/>
        <v>2454.7114476295856</v>
      </c>
      <c r="AD669" s="108"/>
    </row>
    <row r="670" spans="3:30">
      <c r="C670" s="10">
        <v>669</v>
      </c>
      <c r="D670" s="110">
        <v>280</v>
      </c>
      <c r="N670" s="108"/>
      <c r="P670" s="40"/>
      <c r="W670" s="49">
        <f t="shared" si="30"/>
        <v>273.33333333333331</v>
      </c>
      <c r="X670" s="10">
        <f t="shared" si="31"/>
        <v>16.101529717988271</v>
      </c>
      <c r="Y670">
        <f t="shared" si="32"/>
        <v>2430.5069087482698</v>
      </c>
      <c r="AD670" s="108"/>
    </row>
    <row r="671" spans="3:30">
      <c r="C671" s="10">
        <v>670</v>
      </c>
      <c r="D671" s="110">
        <v>290</v>
      </c>
      <c r="N671" s="108"/>
      <c r="P671" s="40"/>
      <c r="W671" s="49">
        <f t="shared" si="30"/>
        <v>286.66666666666669</v>
      </c>
      <c r="X671" s="10">
        <f t="shared" si="31"/>
        <v>11.385500851066228</v>
      </c>
      <c r="Y671">
        <f t="shared" si="32"/>
        <v>2401.586341000032</v>
      </c>
      <c r="AD671" s="108"/>
    </row>
    <row r="672" spans="3:30">
      <c r="C672" s="10">
        <v>671</v>
      </c>
      <c r="D672" s="110">
        <v>290</v>
      </c>
      <c r="N672" s="108"/>
      <c r="P672" s="40"/>
      <c r="W672" s="49">
        <f t="shared" si="30"/>
        <v>290</v>
      </c>
      <c r="X672" s="10">
        <f t="shared" si="31"/>
        <v>9.8130676292531724</v>
      </c>
      <c r="Y672">
        <f t="shared" si="32"/>
        <v>2371.0933400299809</v>
      </c>
      <c r="AD672" s="108"/>
    </row>
    <row r="673" spans="3:30">
      <c r="C673" s="10">
        <v>672</v>
      </c>
      <c r="D673" s="110">
        <v>290</v>
      </c>
      <c r="N673" s="108"/>
      <c r="P673" s="40"/>
      <c r="W673" s="49">
        <f t="shared" si="30"/>
        <v>276.66666666666669</v>
      </c>
      <c r="X673" s="10">
        <f t="shared" si="31"/>
        <v>15.515822270854388</v>
      </c>
      <c r="Y673">
        <f t="shared" si="32"/>
        <v>2346.303093701531</v>
      </c>
      <c r="AD673" s="108"/>
    </row>
    <row r="674" spans="3:30">
      <c r="C674" s="10">
        <v>673</v>
      </c>
      <c r="D674" s="110">
        <v>250</v>
      </c>
      <c r="N674" s="108"/>
      <c r="P674" s="40"/>
      <c r="W674" s="49">
        <f t="shared" si="30"/>
        <v>266.66666666666669</v>
      </c>
      <c r="X674" s="10">
        <f t="shared" si="31"/>
        <v>15.869840952317459</v>
      </c>
      <c r="Y674">
        <f t="shared" si="32"/>
        <v>2321.8668660545445</v>
      </c>
      <c r="AD674" s="108"/>
    </row>
    <row r="675" spans="3:30">
      <c r="C675" s="10">
        <v>674</v>
      </c>
      <c r="D675" s="110">
        <v>260</v>
      </c>
      <c r="N675" s="108"/>
      <c r="P675" s="40"/>
      <c r="W675" s="49">
        <f t="shared" si="30"/>
        <v>263.33333333333331</v>
      </c>
      <c r="X675" s="10">
        <f t="shared" si="31"/>
        <v>18.559214542766757</v>
      </c>
      <c r="Y675">
        <f t="shared" si="32"/>
        <v>2300.1200119980072</v>
      </c>
      <c r="AD675" s="108"/>
    </row>
    <row r="676" spans="3:30">
      <c r="C676" s="10">
        <v>675</v>
      </c>
      <c r="D676" s="110">
        <v>280</v>
      </c>
      <c r="N676" s="108"/>
      <c r="P676" s="40"/>
      <c r="W676" s="49">
        <f t="shared" si="30"/>
        <v>280</v>
      </c>
      <c r="X676" s="10">
        <f t="shared" si="31"/>
        <v>15.515822270854388</v>
      </c>
      <c r="Y676">
        <f t="shared" si="32"/>
        <v>2275.3297656695572</v>
      </c>
      <c r="AD676" s="108"/>
    </row>
    <row r="677" spans="3:30">
      <c r="C677" s="10">
        <v>676</v>
      </c>
      <c r="D677" s="110">
        <v>300</v>
      </c>
      <c r="N677" s="108"/>
      <c r="P677" s="40"/>
      <c r="W677" s="49">
        <f t="shared" si="30"/>
        <v>300</v>
      </c>
      <c r="X677" s="10">
        <f t="shared" si="31"/>
        <v>18.954135676924427</v>
      </c>
      <c r="Y677">
        <f t="shared" si="32"/>
        <v>2253.9778327471777</v>
      </c>
      <c r="AD677" s="108"/>
    </row>
    <row r="678" spans="3:30">
      <c r="C678" s="10">
        <v>677</v>
      </c>
      <c r="D678" s="110">
        <v>320</v>
      </c>
      <c r="N678" s="108"/>
      <c r="P678" s="40"/>
      <c r="W678" s="49">
        <f t="shared" si="30"/>
        <v>290</v>
      </c>
      <c r="X678" s="10">
        <f t="shared" si="31"/>
        <v>28.284271247461902</v>
      </c>
      <c r="Y678">
        <f t="shared" si="32"/>
        <v>2241.9560353953357</v>
      </c>
      <c r="AD678" s="108"/>
    </row>
    <row r="679" spans="3:30">
      <c r="C679" s="10">
        <v>678</v>
      </c>
      <c r="D679" s="110">
        <v>250</v>
      </c>
      <c r="N679" s="108"/>
      <c r="P679" s="40"/>
      <c r="W679" s="49">
        <f t="shared" si="30"/>
        <v>286.66666666666669</v>
      </c>
      <c r="X679" s="10">
        <f t="shared" si="31"/>
        <v>25.891511550513428</v>
      </c>
      <c r="Y679">
        <f t="shared" si="32"/>
        <v>2227.5414783465449</v>
      </c>
      <c r="AD679" s="108"/>
    </row>
    <row r="680" spans="3:30">
      <c r="C680" s="10">
        <v>679</v>
      </c>
      <c r="D680" s="110">
        <v>290</v>
      </c>
      <c r="N680" s="108"/>
      <c r="P680" s="40"/>
      <c r="W680" s="49">
        <f t="shared" si="30"/>
        <v>283.33333333333331</v>
      </c>
      <c r="X680" s="10">
        <f t="shared" si="31"/>
        <v>27.822186723442037</v>
      </c>
      <c r="Y680">
        <f t="shared" si="32"/>
        <v>2215.0575964706827</v>
      </c>
      <c r="AD680" s="108"/>
    </row>
    <row r="681" spans="3:30">
      <c r="C681" s="10">
        <v>680</v>
      </c>
      <c r="D681" s="110">
        <v>310</v>
      </c>
      <c r="N681" s="108"/>
      <c r="P681" s="40"/>
      <c r="W681" s="49">
        <f t="shared" si="30"/>
        <v>300</v>
      </c>
      <c r="X681" s="10">
        <f t="shared" si="31"/>
        <v>15.515822270854388</v>
      </c>
      <c r="Y681">
        <f t="shared" si="32"/>
        <v>2190.2673501422328</v>
      </c>
      <c r="AD681" s="108"/>
    </row>
    <row r="682" spans="3:30">
      <c r="C682" s="10">
        <v>681</v>
      </c>
      <c r="D682" s="110">
        <v>300</v>
      </c>
      <c r="N682" s="108"/>
      <c r="P682" s="40"/>
      <c r="W682" s="49">
        <f t="shared" si="30"/>
        <v>286.66666666666669</v>
      </c>
      <c r="X682" s="10">
        <f t="shared" si="31"/>
        <v>26.176042198643898</v>
      </c>
      <c r="Y682">
        <f t="shared" si="32"/>
        <v>2176.1373237415723</v>
      </c>
      <c r="AD682" s="108"/>
    </row>
    <row r="683" spans="3:30">
      <c r="C683" s="10">
        <v>682</v>
      </c>
      <c r="D683" s="110">
        <v>250</v>
      </c>
      <c r="N683" s="108"/>
      <c r="P683" s="40"/>
      <c r="W683" s="49">
        <f t="shared" si="30"/>
        <v>270</v>
      </c>
      <c r="X683" s="10">
        <f t="shared" si="31"/>
        <v>21.942686286812787</v>
      </c>
      <c r="Y683">
        <f t="shared" si="32"/>
        <v>2157.7739414290809</v>
      </c>
      <c r="AD683" s="108"/>
    </row>
    <row r="684" spans="3:30">
      <c r="C684" s="10">
        <v>683</v>
      </c>
      <c r="D684" s="110">
        <v>260</v>
      </c>
      <c r="N684" s="108"/>
      <c r="P684" s="40"/>
      <c r="W684" s="49">
        <f t="shared" si="30"/>
        <v>310</v>
      </c>
      <c r="X684" s="10">
        <f t="shared" si="31"/>
        <v>67.192371701070456</v>
      </c>
      <c r="Y684">
        <f t="shared" si="32"/>
        <v>2184.6602445308472</v>
      </c>
      <c r="AD684" s="108"/>
    </row>
    <row r="685" spans="3:30">
      <c r="C685" s="10">
        <v>684</v>
      </c>
      <c r="D685" s="110">
        <v>420</v>
      </c>
      <c r="N685" s="108"/>
      <c r="P685" s="40"/>
      <c r="W685" s="49">
        <f t="shared" si="30"/>
        <v>326.66666666666669</v>
      </c>
      <c r="X685" s="10">
        <f t="shared" si="31"/>
        <v>65.602619640557833</v>
      </c>
      <c r="Y685">
        <f t="shared" si="32"/>
        <v>2209.9567955721009</v>
      </c>
      <c r="AD685" s="108"/>
    </row>
    <row r="686" spans="3:30">
      <c r="C686" s="10">
        <v>685</v>
      </c>
      <c r="D686" s="110">
        <v>300</v>
      </c>
      <c r="N686" s="108"/>
      <c r="P686" s="40"/>
      <c r="W686" s="49">
        <f t="shared" si="30"/>
        <v>343.33333333333331</v>
      </c>
      <c r="X686" s="10">
        <f t="shared" si="31"/>
        <v>68.122982470974804</v>
      </c>
      <c r="Y686">
        <f t="shared" si="32"/>
        <v>2237.7737094437716</v>
      </c>
      <c r="AD686" s="108"/>
    </row>
    <row r="687" spans="3:30">
      <c r="C687" s="10">
        <v>686</v>
      </c>
      <c r="D687" s="110">
        <v>310</v>
      </c>
      <c r="N687" s="108"/>
      <c r="P687" s="40"/>
      <c r="W687" s="49">
        <f t="shared" si="30"/>
        <v>303.33333333333331</v>
      </c>
      <c r="X687" s="10">
        <f t="shared" si="31"/>
        <v>24.720661623652209</v>
      </c>
      <c r="Y687">
        <f t="shared" si="32"/>
        <v>2222.1883024681197</v>
      </c>
      <c r="AD687" s="108"/>
    </row>
    <row r="688" spans="3:30">
      <c r="C688" s="10">
        <v>687</v>
      </c>
      <c r="D688" s="110">
        <v>300</v>
      </c>
      <c r="N688" s="108"/>
      <c r="P688" s="40"/>
      <c r="W688" s="49">
        <f t="shared" si="30"/>
        <v>296.66666666666669</v>
      </c>
      <c r="X688" s="10">
        <f t="shared" si="31"/>
        <v>21.602468994692863</v>
      </c>
      <c r="Y688">
        <f t="shared" si="32"/>
        <v>2203.4847028635086</v>
      </c>
      <c r="AD688" s="108"/>
    </row>
    <row r="689" spans="3:30">
      <c r="C689" s="10">
        <v>688</v>
      </c>
      <c r="D689" s="110">
        <v>280</v>
      </c>
      <c r="N689" s="108"/>
      <c r="P689" s="40"/>
      <c r="W689" s="49">
        <f t="shared" si="30"/>
        <v>286.66666666666669</v>
      </c>
      <c r="X689" s="10">
        <f t="shared" si="31"/>
        <v>10.54092553389461</v>
      </c>
      <c r="Y689">
        <f t="shared" si="32"/>
        <v>2173.719559798099</v>
      </c>
      <c r="AD689" s="108"/>
    </row>
    <row r="690" spans="3:30">
      <c r="C690" s="10">
        <v>689</v>
      </c>
      <c r="D690" s="110">
        <v>280</v>
      </c>
      <c r="N690" s="108"/>
      <c r="P690" s="40"/>
      <c r="W690" s="49">
        <f t="shared" si="30"/>
        <v>273.33333333333331</v>
      </c>
      <c r="X690" s="10">
        <f t="shared" si="31"/>
        <v>12.909944487358061</v>
      </c>
      <c r="Y690">
        <f t="shared" si="32"/>
        <v>2146.3234356861531</v>
      </c>
      <c r="AD690" s="108"/>
    </row>
    <row r="691" spans="3:30">
      <c r="C691" s="10">
        <v>690</v>
      </c>
      <c r="D691" s="110">
        <v>260</v>
      </c>
      <c r="N691" s="108"/>
      <c r="P691" s="40"/>
      <c r="W691" s="49">
        <f t="shared" si="30"/>
        <v>280</v>
      </c>
      <c r="X691" s="10">
        <f t="shared" si="31"/>
        <v>14.401645996461909</v>
      </c>
      <c r="Y691">
        <f t="shared" si="32"/>
        <v>2120.4190130833108</v>
      </c>
      <c r="AD691" s="108"/>
    </row>
    <row r="692" spans="3:30">
      <c r="C692" s="10">
        <v>691</v>
      </c>
      <c r="D692" s="110">
        <v>300</v>
      </c>
      <c r="N692" s="108"/>
      <c r="P692" s="40"/>
      <c r="W692" s="49">
        <f t="shared" si="30"/>
        <v>286.66666666666669</v>
      </c>
      <c r="X692" s="10">
        <f t="shared" si="31"/>
        <v>15.869840952317434</v>
      </c>
      <c r="Y692">
        <f t="shared" si="32"/>
        <v>2095.9827854363243</v>
      </c>
      <c r="AD692" s="108"/>
    </row>
    <row r="693" spans="3:30">
      <c r="C693" s="10">
        <v>692</v>
      </c>
      <c r="D693" s="110">
        <v>300</v>
      </c>
      <c r="N693" s="108"/>
      <c r="P693" s="40"/>
      <c r="W693" s="49">
        <f t="shared" si="30"/>
        <v>290</v>
      </c>
      <c r="X693" s="10">
        <f t="shared" si="31"/>
        <v>18.053418676968796</v>
      </c>
      <c r="Y693">
        <f t="shared" si="32"/>
        <v>2073.7301355139889</v>
      </c>
      <c r="AD693" s="108"/>
    </row>
    <row r="694" spans="3:30">
      <c r="C694" s="10">
        <v>693</v>
      </c>
      <c r="D694" s="110">
        <v>270</v>
      </c>
      <c r="N694" s="108"/>
      <c r="P694" s="40"/>
      <c r="W694" s="49">
        <f t="shared" si="30"/>
        <v>290</v>
      </c>
      <c r="X694" s="10">
        <f t="shared" si="31"/>
        <v>15.030832509409642</v>
      </c>
      <c r="Y694">
        <f t="shared" si="32"/>
        <v>2048.4548994240945</v>
      </c>
      <c r="AD694" s="108"/>
    </row>
    <row r="695" spans="3:30">
      <c r="C695" s="10">
        <v>694</v>
      </c>
      <c r="D695" s="110">
        <v>300</v>
      </c>
      <c r="N695" s="108"/>
      <c r="P695" s="40"/>
      <c r="W695" s="49">
        <f t="shared" si="30"/>
        <v>286.66666666666669</v>
      </c>
      <c r="X695" s="10">
        <f t="shared" si="31"/>
        <v>13.052600138300811</v>
      </c>
      <c r="Y695">
        <f t="shared" si="32"/>
        <v>2021.2014309630915</v>
      </c>
      <c r="AD695" s="108"/>
    </row>
    <row r="696" spans="3:30">
      <c r="C696" s="10">
        <v>695</v>
      </c>
      <c r="D696" s="110">
        <v>290</v>
      </c>
      <c r="N696" s="108"/>
      <c r="P696" s="40"/>
      <c r="W696" s="49">
        <f t="shared" si="30"/>
        <v>293.33333333333331</v>
      </c>
      <c r="X696" s="10">
        <f t="shared" si="31"/>
        <v>6.3828473850422478</v>
      </c>
      <c r="Y696">
        <f t="shared" si="32"/>
        <v>1987.2782097488298</v>
      </c>
      <c r="AD696" s="108"/>
    </row>
    <row r="697" spans="3:30">
      <c r="C697" s="10">
        <v>696</v>
      </c>
      <c r="D697" s="110">
        <v>290</v>
      </c>
      <c r="N697" s="108"/>
      <c r="P697" s="40"/>
      <c r="W697" s="49">
        <f t="shared" si="30"/>
        <v>283.33333333333331</v>
      </c>
      <c r="X697" s="10">
        <f t="shared" si="31"/>
        <v>8.1649658092772448</v>
      </c>
      <c r="Y697">
        <f t="shared" si="32"/>
        <v>1955.1371069588031</v>
      </c>
      <c r="AD697" s="108"/>
    </row>
    <row r="698" spans="3:30">
      <c r="C698" s="10">
        <v>697</v>
      </c>
      <c r="D698" s="110">
        <v>270</v>
      </c>
      <c r="N698" s="108"/>
      <c r="P698" s="40"/>
      <c r="W698" s="49">
        <f t="shared" si="30"/>
        <v>276.66666666666669</v>
      </c>
      <c r="X698" s="10">
        <f t="shared" si="31"/>
        <v>8.8191710368819614</v>
      </c>
      <c r="Y698">
        <f t="shared" si="32"/>
        <v>1923.6502093963811</v>
      </c>
      <c r="AD698" s="108"/>
    </row>
    <row r="699" spans="3:30">
      <c r="C699" s="10">
        <v>698</v>
      </c>
      <c r="D699" s="110">
        <v>270</v>
      </c>
      <c r="N699" s="108"/>
      <c r="P699" s="40"/>
      <c r="W699" s="49">
        <f t="shared" si="30"/>
        <v>280</v>
      </c>
      <c r="X699" s="10">
        <f t="shared" si="31"/>
        <v>14.401645996461909</v>
      </c>
      <c r="Y699">
        <f t="shared" si="32"/>
        <v>1897.7457867935391</v>
      </c>
      <c r="AD699" s="108"/>
    </row>
    <row r="700" spans="3:30">
      <c r="C700" s="10">
        <v>699</v>
      </c>
      <c r="D700" s="110">
        <v>300</v>
      </c>
      <c r="N700" s="108"/>
      <c r="P700" s="40"/>
      <c r="W700" s="49">
        <f t="shared" si="30"/>
        <v>290</v>
      </c>
      <c r="X700" s="10">
        <f t="shared" si="31"/>
        <v>13.471506281091271</v>
      </c>
      <c r="Y700">
        <f t="shared" si="32"/>
        <v>1870.9112244753264</v>
      </c>
      <c r="AD700" s="108"/>
    </row>
    <row r="701" spans="3:30">
      <c r="C701" s="10">
        <v>700</v>
      </c>
      <c r="D701" s="110">
        <v>300</v>
      </c>
      <c r="N701" s="108"/>
      <c r="P701" s="40"/>
      <c r="W701" s="49">
        <f t="shared" si="30"/>
        <v>300</v>
      </c>
      <c r="X701" s="10">
        <f t="shared" si="31"/>
        <v>12.909944487358056</v>
      </c>
      <c r="Y701">
        <f t="shared" si="32"/>
        <v>1843.5151003633805</v>
      </c>
      <c r="AD701" s="108"/>
    </row>
    <row r="702" spans="3:30">
      <c r="C702" s="10">
        <v>701</v>
      </c>
      <c r="D702" s="110">
        <v>300</v>
      </c>
      <c r="N702" s="108"/>
      <c r="P702" s="40"/>
      <c r="W702" s="49">
        <f t="shared" si="30"/>
        <v>290</v>
      </c>
      <c r="X702" s="10">
        <f t="shared" si="31"/>
        <v>12.909944487358056</v>
      </c>
      <c r="Y702">
        <f t="shared" si="32"/>
        <v>1816.1189762514346</v>
      </c>
      <c r="AD702" s="108"/>
    </row>
    <row r="703" spans="3:30">
      <c r="C703" s="10">
        <v>702</v>
      </c>
      <c r="D703" s="110">
        <v>270</v>
      </c>
      <c r="N703" s="108"/>
      <c r="P703" s="40"/>
      <c r="W703" s="49">
        <f t="shared" si="30"/>
        <v>276.66666666666669</v>
      </c>
      <c r="X703" s="10">
        <f t="shared" si="31"/>
        <v>15.030832509409654</v>
      </c>
      <c r="Y703">
        <f t="shared" si="32"/>
        <v>1790.8437401615404</v>
      </c>
      <c r="AD703" s="108"/>
    </row>
    <row r="704" spans="3:30">
      <c r="C704" s="10">
        <v>703</v>
      </c>
      <c r="D704" s="110">
        <v>260</v>
      </c>
      <c r="N704" s="108"/>
      <c r="P704" s="40"/>
      <c r="W704" s="49">
        <f t="shared" si="30"/>
        <v>266.66666666666669</v>
      </c>
      <c r="X704" s="10">
        <f t="shared" si="31"/>
        <v>15.153535218873179</v>
      </c>
      <c r="Y704">
        <f t="shared" si="32"/>
        <v>1765.6912067811097</v>
      </c>
      <c r="AD704" s="108"/>
    </row>
    <row r="705" spans="3:30">
      <c r="C705" s="10">
        <v>704</v>
      </c>
      <c r="D705" s="110">
        <v>270</v>
      </c>
      <c r="N705" s="108"/>
      <c r="P705" s="40"/>
      <c r="W705" s="49">
        <f t="shared" si="30"/>
        <v>283.33333333333331</v>
      </c>
      <c r="X705" s="10">
        <f t="shared" si="31"/>
        <v>23.33333333333335</v>
      </c>
      <c r="Y705">
        <f t="shared" si="32"/>
        <v>1748.7184715151391</v>
      </c>
      <c r="AD705" s="108"/>
    </row>
    <row r="706" spans="3:30">
      <c r="C706" s="10">
        <v>705</v>
      </c>
      <c r="D706" s="110">
        <v>320</v>
      </c>
      <c r="N706" s="108"/>
      <c r="P706" s="40"/>
      <c r="W706" s="49">
        <f t="shared" si="30"/>
        <v>296.66666666666669</v>
      </c>
      <c r="X706" s="10">
        <f t="shared" si="31"/>
        <v>21.343747458109508</v>
      </c>
      <c r="Y706">
        <f t="shared" si="32"/>
        <v>1729.7561503739446</v>
      </c>
      <c r="AD706" s="108"/>
    </row>
    <row r="707" spans="3:30">
      <c r="C707" s="10">
        <v>706</v>
      </c>
      <c r="D707" s="110">
        <v>300</v>
      </c>
      <c r="N707" s="108"/>
      <c r="P707" s="40"/>
      <c r="W707" s="49">
        <f t="shared" ref="W707:W770" si="33">AVERAGE(D706:D708)</f>
        <v>283.33333333333331</v>
      </c>
      <c r="X707" s="10">
        <f t="shared" si="31"/>
        <v>37.416573867739416</v>
      </c>
      <c r="Y707">
        <f t="shared" si="32"/>
        <v>1726.86665564238</v>
      </c>
      <c r="AD707" s="108"/>
    </row>
    <row r="708" spans="3:30">
      <c r="C708" s="10">
        <v>707</v>
      </c>
      <c r="D708" s="110">
        <v>230</v>
      </c>
      <c r="N708" s="108"/>
      <c r="P708" s="40"/>
      <c r="W708" s="49">
        <f t="shared" si="33"/>
        <v>253.33333333333334</v>
      </c>
      <c r="X708" s="10">
        <f t="shared" si="31"/>
        <v>33.665016461206918</v>
      </c>
      <c r="Y708">
        <f t="shared" si="32"/>
        <v>1720.2256035042831</v>
      </c>
      <c r="AD708" s="108"/>
    </row>
    <row r="709" spans="3:30">
      <c r="C709" s="10">
        <v>708</v>
      </c>
      <c r="D709" s="110">
        <v>230</v>
      </c>
      <c r="N709" s="108"/>
      <c r="P709" s="40"/>
      <c r="W709" s="49">
        <f t="shared" si="33"/>
        <v>246.66666666666666</v>
      </c>
      <c r="X709" s="10">
        <f t="shared" ref="X709:X772" si="34">SQRT(SUMXMY2(D708:D710,W707:W709)/3)</f>
        <v>38.729833462074168</v>
      </c>
      <c r="Y709">
        <f t="shared" si="32"/>
        <v>1718.6493683670533</v>
      </c>
      <c r="AD709" s="108"/>
    </row>
    <row r="710" spans="3:30">
      <c r="C710" s="10">
        <v>709</v>
      </c>
      <c r="D710" s="110">
        <v>280</v>
      </c>
      <c r="N710" s="108"/>
      <c r="P710" s="40"/>
      <c r="W710" s="49">
        <f t="shared" si="33"/>
        <v>253.33333333333334</v>
      </c>
      <c r="X710" s="10">
        <f t="shared" si="34"/>
        <v>23.570226039551592</v>
      </c>
      <c r="Y710">
        <f t="shared" ref="Y710:Y773" si="35">Y709+X710-$Z$2</f>
        <v>1701.9135258073011</v>
      </c>
      <c r="AD710" s="108"/>
    </row>
    <row r="711" spans="3:30">
      <c r="C711" s="10">
        <v>710</v>
      </c>
      <c r="D711" s="110">
        <v>250</v>
      </c>
      <c r="N711" s="108"/>
      <c r="P711" s="40"/>
      <c r="W711" s="49">
        <f t="shared" si="33"/>
        <v>263.33333333333331</v>
      </c>
      <c r="X711" s="10">
        <f t="shared" si="34"/>
        <v>19.436506316151007</v>
      </c>
      <c r="Y711">
        <f t="shared" si="35"/>
        <v>1681.0439635241482</v>
      </c>
      <c r="AD711" s="108"/>
    </row>
    <row r="712" spans="3:30">
      <c r="C712" s="10">
        <v>711</v>
      </c>
      <c r="D712" s="110">
        <v>260</v>
      </c>
      <c r="N712" s="108"/>
      <c r="P712" s="40"/>
      <c r="W712" s="49">
        <f t="shared" si="33"/>
        <v>263.33333333333331</v>
      </c>
      <c r="X712" s="10">
        <f t="shared" si="34"/>
        <v>10.000000000000009</v>
      </c>
      <c r="Y712">
        <f t="shared" si="35"/>
        <v>1650.7378949248443</v>
      </c>
      <c r="AD712" s="108"/>
    </row>
    <row r="713" spans="3:30">
      <c r="C713" s="10">
        <v>712</v>
      </c>
      <c r="D713" s="111">
        <v>280</v>
      </c>
      <c r="N713" s="108"/>
      <c r="P713" s="40"/>
      <c r="W713" s="49">
        <f t="shared" si="33"/>
        <v>290</v>
      </c>
      <c r="X713" s="10">
        <f t="shared" si="34"/>
        <v>25.092421756969369</v>
      </c>
      <c r="Y713">
        <f t="shared" si="35"/>
        <v>1635.5242480825098</v>
      </c>
      <c r="AD713" s="38"/>
    </row>
    <row r="714" spans="3:30">
      <c r="C714" s="10">
        <v>713</v>
      </c>
      <c r="D714" s="111">
        <v>330</v>
      </c>
      <c r="N714" s="108"/>
      <c r="P714" s="40"/>
      <c r="W714" s="49">
        <f t="shared" si="33"/>
        <v>306.66666666666669</v>
      </c>
      <c r="X714" s="10">
        <f t="shared" si="34"/>
        <v>25.092421756969369</v>
      </c>
      <c r="Y714">
        <f t="shared" si="35"/>
        <v>1620.3106012401752</v>
      </c>
      <c r="AD714" s="38"/>
    </row>
    <row r="715" spans="3:30">
      <c r="C715" s="10">
        <v>714</v>
      </c>
      <c r="D715" s="111">
        <v>310</v>
      </c>
      <c r="N715" s="108"/>
      <c r="P715" s="40"/>
      <c r="W715" s="49">
        <f t="shared" si="33"/>
        <v>340</v>
      </c>
      <c r="X715" s="10">
        <f t="shared" si="34"/>
        <v>32.716515254078793</v>
      </c>
      <c r="Y715">
        <f t="shared" si="35"/>
        <v>1612.7210478949501</v>
      </c>
      <c r="AD715" s="38"/>
    </row>
    <row r="716" spans="3:30">
      <c r="C716" s="10">
        <v>715</v>
      </c>
      <c r="D716" s="111">
        <v>380</v>
      </c>
      <c r="N716" s="108"/>
      <c r="P716" s="40"/>
      <c r="W716" s="49">
        <f t="shared" si="33"/>
        <v>330</v>
      </c>
      <c r="X716" s="10">
        <f t="shared" si="34"/>
        <v>28.931592369536748</v>
      </c>
      <c r="Y716">
        <f t="shared" si="35"/>
        <v>1601.3465716651829</v>
      </c>
      <c r="AD716" s="38"/>
    </row>
    <row r="717" spans="3:30">
      <c r="C717" s="10">
        <v>716</v>
      </c>
      <c r="D717" s="111">
        <v>300</v>
      </c>
      <c r="N717" s="108"/>
      <c r="P717" s="40"/>
      <c r="W717" s="49">
        <f t="shared" si="33"/>
        <v>316.66666666666669</v>
      </c>
      <c r="X717" s="10">
        <f t="shared" si="34"/>
        <v>39.487456986481924</v>
      </c>
      <c r="Y717">
        <f t="shared" si="35"/>
        <v>1600.5279600523609</v>
      </c>
      <c r="AD717" s="38"/>
    </row>
    <row r="718" spans="3:30">
      <c r="C718" s="10">
        <v>717</v>
      </c>
      <c r="D718" s="111">
        <v>270</v>
      </c>
      <c r="N718" s="108"/>
      <c r="P718" s="40"/>
      <c r="W718" s="49">
        <f t="shared" si="33"/>
        <v>293.33333333333331</v>
      </c>
      <c r="X718" s="10">
        <f t="shared" si="34"/>
        <v>33.44425987398315</v>
      </c>
      <c r="Y718">
        <f t="shared" si="35"/>
        <v>1593.6661513270401</v>
      </c>
      <c r="AD718" s="38"/>
    </row>
    <row r="719" spans="3:30">
      <c r="C719" s="10">
        <v>718</v>
      </c>
      <c r="D719" s="111">
        <v>310</v>
      </c>
      <c r="N719" s="108"/>
      <c r="P719" s="40"/>
      <c r="W719" s="49">
        <f t="shared" si="33"/>
        <v>276.66666666666669</v>
      </c>
      <c r="X719" s="10">
        <f t="shared" si="34"/>
        <v>32.489314482696564</v>
      </c>
      <c r="Y719">
        <f t="shared" si="35"/>
        <v>1585.8493972104327</v>
      </c>
      <c r="AD719" s="38"/>
    </row>
    <row r="720" spans="3:30">
      <c r="C720" s="10">
        <v>719</v>
      </c>
      <c r="D720" s="111">
        <v>250</v>
      </c>
      <c r="N720" s="108"/>
      <c r="P720" s="40"/>
      <c r="W720" s="49">
        <f t="shared" si="33"/>
        <v>266.66666666666669</v>
      </c>
      <c r="X720" s="10">
        <f t="shared" si="34"/>
        <v>23.804761428476183</v>
      </c>
      <c r="Y720">
        <f t="shared" si="35"/>
        <v>1569.348090039605</v>
      </c>
      <c r="AD720" s="38"/>
    </row>
    <row r="721" spans="3:30">
      <c r="C721" s="10">
        <v>720</v>
      </c>
      <c r="D721" s="111">
        <v>240</v>
      </c>
      <c r="N721" s="108"/>
      <c r="P721" s="40"/>
      <c r="W721" s="49">
        <f t="shared" si="33"/>
        <v>250</v>
      </c>
      <c r="X721" s="10">
        <f t="shared" si="34"/>
        <v>22.525705480792563</v>
      </c>
      <c r="Y721">
        <f t="shared" si="35"/>
        <v>1551.5677269210937</v>
      </c>
      <c r="AD721" s="38"/>
    </row>
    <row r="722" spans="3:30">
      <c r="C722" s="10">
        <v>721</v>
      </c>
      <c r="D722" s="111">
        <v>260</v>
      </c>
      <c r="N722" s="108"/>
      <c r="P722" s="40"/>
      <c r="W722" s="49">
        <f t="shared" si="33"/>
        <v>256.66666666666669</v>
      </c>
      <c r="X722" s="10">
        <f t="shared" si="34"/>
        <v>18.155705153742439</v>
      </c>
      <c r="Y722">
        <f t="shared" si="35"/>
        <v>1529.4173634755323</v>
      </c>
      <c r="AD722" s="38"/>
    </row>
    <row r="723" spans="3:30">
      <c r="C723" s="10">
        <v>722</v>
      </c>
      <c r="D723" s="111">
        <v>270</v>
      </c>
      <c r="N723" s="108"/>
      <c r="P723" s="40"/>
      <c r="W723" s="49">
        <f t="shared" si="33"/>
        <v>280</v>
      </c>
      <c r="X723" s="10">
        <f t="shared" si="34"/>
        <v>19.81394944458556</v>
      </c>
      <c r="Y723">
        <f t="shared" si="35"/>
        <v>1508.925244320814</v>
      </c>
      <c r="AD723" s="38"/>
    </row>
    <row r="724" spans="3:30">
      <c r="C724" s="10">
        <v>723</v>
      </c>
      <c r="D724" s="111">
        <v>310</v>
      </c>
      <c r="N724" s="108"/>
      <c r="P724" s="40"/>
      <c r="W724" s="49">
        <f t="shared" si="33"/>
        <v>283.33333333333331</v>
      </c>
      <c r="X724" s="10">
        <f t="shared" si="34"/>
        <v>20.457725155024402</v>
      </c>
      <c r="Y724">
        <f t="shared" si="35"/>
        <v>1489.0769008765346</v>
      </c>
      <c r="AD724" s="38"/>
    </row>
    <row r="725" spans="3:30">
      <c r="C725" s="10">
        <v>724</v>
      </c>
      <c r="D725" s="111">
        <v>270</v>
      </c>
      <c r="N725" s="108"/>
      <c r="P725" s="40"/>
      <c r="W725" s="49">
        <f t="shared" si="33"/>
        <v>290</v>
      </c>
      <c r="X725" s="10">
        <f t="shared" si="34"/>
        <v>18.95413567692442</v>
      </c>
      <c r="Y725">
        <f t="shared" si="35"/>
        <v>1467.7249679541551</v>
      </c>
      <c r="AD725" s="38"/>
    </row>
    <row r="726" spans="3:30">
      <c r="C726" s="10">
        <v>725</v>
      </c>
      <c r="D726" s="111">
        <v>290</v>
      </c>
      <c r="N726" s="108"/>
      <c r="P726" s="40"/>
      <c r="W726" s="49">
        <f t="shared" si="33"/>
        <v>283.33333333333331</v>
      </c>
      <c r="X726" s="10">
        <f t="shared" si="34"/>
        <v>8.606629658238699</v>
      </c>
      <c r="Y726">
        <f t="shared" si="35"/>
        <v>1436.0255290130899</v>
      </c>
      <c r="AD726" s="38"/>
    </row>
    <row r="727" spans="3:30">
      <c r="C727" s="10">
        <v>726</v>
      </c>
      <c r="D727" s="111">
        <v>290</v>
      </c>
      <c r="N727" s="108"/>
      <c r="P727" s="40"/>
      <c r="W727" s="49">
        <f t="shared" si="33"/>
        <v>296.66666666666669</v>
      </c>
      <c r="X727" s="10">
        <f t="shared" si="34"/>
        <v>8.606629658238699</v>
      </c>
      <c r="Y727">
        <f t="shared" si="35"/>
        <v>1404.3260900720247</v>
      </c>
      <c r="AD727" s="38"/>
    </row>
    <row r="728" spans="3:30">
      <c r="C728" s="10">
        <v>727</v>
      </c>
      <c r="D728" s="111">
        <v>310</v>
      </c>
      <c r="N728" s="108"/>
      <c r="P728" s="40"/>
      <c r="W728" s="49">
        <f t="shared" si="33"/>
        <v>296.66666666666669</v>
      </c>
      <c r="X728" s="10">
        <f t="shared" si="34"/>
        <v>9.4280904158206322</v>
      </c>
      <c r="Y728">
        <f t="shared" si="35"/>
        <v>1373.4481118885415</v>
      </c>
      <c r="AD728" s="38"/>
    </row>
    <row r="729" spans="3:30">
      <c r="C729" s="10">
        <v>728</v>
      </c>
      <c r="D729" s="111">
        <v>290</v>
      </c>
      <c r="N729" s="108"/>
      <c r="P729" s="40"/>
      <c r="W729" s="49">
        <f t="shared" si="33"/>
        <v>290</v>
      </c>
      <c r="X729" s="10">
        <f t="shared" si="34"/>
        <v>14.401645996461909</v>
      </c>
      <c r="Y729">
        <f t="shared" si="35"/>
        <v>1347.5436892856994</v>
      </c>
      <c r="AD729" s="38"/>
    </row>
    <row r="730" spans="3:30">
      <c r="C730" s="10">
        <v>729</v>
      </c>
      <c r="D730" s="111">
        <v>270</v>
      </c>
      <c r="N730" s="108"/>
      <c r="P730" s="40"/>
      <c r="W730" s="49">
        <f t="shared" si="33"/>
        <v>270</v>
      </c>
      <c r="X730" s="10">
        <f t="shared" si="34"/>
        <v>16.777409856157224</v>
      </c>
      <c r="Y730">
        <f t="shared" si="35"/>
        <v>1324.0150305425527</v>
      </c>
      <c r="AD730" s="38"/>
    </row>
    <row r="731" spans="3:30">
      <c r="C731" s="10">
        <v>730</v>
      </c>
      <c r="D731" s="111">
        <v>250</v>
      </c>
      <c r="N731" s="108"/>
      <c r="P731" s="40"/>
      <c r="W731" s="49">
        <f t="shared" si="33"/>
        <v>266.66666666666669</v>
      </c>
      <c r="X731" s="10">
        <f t="shared" si="34"/>
        <v>18.053418676968796</v>
      </c>
      <c r="Y731">
        <f t="shared" si="35"/>
        <v>1301.7623806202175</v>
      </c>
      <c r="AD731" s="38"/>
    </row>
    <row r="732" spans="3:30">
      <c r="C732" s="10">
        <v>731</v>
      </c>
      <c r="D732" s="111">
        <v>280</v>
      </c>
      <c r="N732" s="108"/>
      <c r="P732" s="40"/>
      <c r="W732" s="49">
        <f t="shared" si="33"/>
        <v>270</v>
      </c>
      <c r="X732" s="10">
        <f t="shared" si="34"/>
        <v>15.030832509409642</v>
      </c>
      <c r="Y732">
        <f t="shared" si="35"/>
        <v>1276.4871445303233</v>
      </c>
      <c r="AD732" s="38"/>
    </row>
    <row r="733" spans="3:30">
      <c r="C733" s="10">
        <v>732</v>
      </c>
      <c r="D733" s="111">
        <v>280</v>
      </c>
      <c r="N733" s="108"/>
      <c r="P733" s="40"/>
      <c r="W733" s="49">
        <f t="shared" si="33"/>
        <v>270</v>
      </c>
      <c r="X733" s="10">
        <f t="shared" si="34"/>
        <v>15.030832509409642</v>
      </c>
      <c r="Y733">
        <f t="shared" si="35"/>
        <v>1251.2119084404292</v>
      </c>
      <c r="AD733" s="38"/>
    </row>
    <row r="734" spans="3:30">
      <c r="C734" s="10">
        <v>733</v>
      </c>
      <c r="D734" s="111">
        <v>250</v>
      </c>
      <c r="N734" s="108"/>
      <c r="P734" s="40"/>
      <c r="W734" s="49">
        <f t="shared" si="33"/>
        <v>273.33333333333331</v>
      </c>
      <c r="X734" s="10">
        <f t="shared" si="34"/>
        <v>16.101529717988271</v>
      </c>
      <c r="Y734">
        <f t="shared" si="35"/>
        <v>1227.0073695591136</v>
      </c>
      <c r="AD734" s="38"/>
    </row>
    <row r="735" spans="3:30">
      <c r="C735" s="10">
        <v>734</v>
      </c>
      <c r="D735" s="111">
        <v>290</v>
      </c>
      <c r="N735" s="108"/>
      <c r="P735" s="40"/>
      <c r="W735" s="49">
        <f t="shared" si="33"/>
        <v>283.33333333333331</v>
      </c>
      <c r="X735" s="10">
        <f t="shared" si="34"/>
        <v>21.516574145596774</v>
      </c>
      <c r="Y735">
        <f t="shared" si="35"/>
        <v>1208.2178751054064</v>
      </c>
      <c r="AD735" s="38"/>
    </row>
    <row r="736" spans="3:30">
      <c r="C736" s="10">
        <v>735</v>
      </c>
      <c r="D736" s="111">
        <v>310</v>
      </c>
      <c r="N736" s="108"/>
      <c r="P736" s="40"/>
      <c r="W736" s="49">
        <f t="shared" si="33"/>
        <v>290</v>
      </c>
      <c r="X736" s="10">
        <f t="shared" si="34"/>
        <v>21.516574145596774</v>
      </c>
      <c r="Y736">
        <f t="shared" si="35"/>
        <v>1189.4283806516992</v>
      </c>
      <c r="AD736" s="38"/>
    </row>
    <row r="737" spans="3:30">
      <c r="C737" s="10">
        <v>736</v>
      </c>
      <c r="D737" s="111">
        <v>270</v>
      </c>
      <c r="N737" s="108"/>
      <c r="P737" s="40"/>
      <c r="W737" s="49">
        <f t="shared" si="33"/>
        <v>290</v>
      </c>
      <c r="X737" s="10">
        <f t="shared" si="34"/>
        <v>19.245008972987534</v>
      </c>
      <c r="Y737">
        <f t="shared" si="35"/>
        <v>1168.3673210253828</v>
      </c>
      <c r="AD737" s="38"/>
    </row>
    <row r="738" spans="3:30">
      <c r="C738" s="10">
        <v>737</v>
      </c>
      <c r="D738" s="111">
        <v>290</v>
      </c>
      <c r="N738" s="108"/>
      <c r="P738" s="40"/>
      <c r="W738" s="49">
        <f t="shared" si="33"/>
        <v>283.33333333333331</v>
      </c>
      <c r="X738" s="10">
        <f t="shared" si="34"/>
        <v>12.171612389003695</v>
      </c>
      <c r="Y738">
        <f t="shared" si="35"/>
        <v>1140.2328648150826</v>
      </c>
      <c r="AD738" s="38"/>
    </row>
    <row r="739" spans="3:30">
      <c r="C739" s="10">
        <v>738</v>
      </c>
      <c r="D739" s="111">
        <v>290</v>
      </c>
      <c r="N739" s="108"/>
      <c r="P739" s="40"/>
      <c r="W739" s="49">
        <f t="shared" si="33"/>
        <v>296.66666666666669</v>
      </c>
      <c r="X739" s="10">
        <f t="shared" si="34"/>
        <v>8.606629658238699</v>
      </c>
      <c r="Y739">
        <f t="shared" si="35"/>
        <v>1108.5334258740174</v>
      </c>
      <c r="AD739" s="38"/>
    </row>
    <row r="740" spans="3:30">
      <c r="C740" s="10">
        <v>739</v>
      </c>
      <c r="D740" s="111">
        <v>310</v>
      </c>
      <c r="N740" s="108"/>
      <c r="P740" s="40"/>
      <c r="W740" s="49">
        <f t="shared" si="33"/>
        <v>296.66666666666669</v>
      </c>
      <c r="X740" s="10">
        <f t="shared" si="34"/>
        <v>9.4280904158206322</v>
      </c>
      <c r="Y740">
        <f t="shared" si="35"/>
        <v>1077.6554476905342</v>
      </c>
      <c r="AD740" s="38"/>
    </row>
    <row r="741" spans="3:30">
      <c r="C741" s="10">
        <v>740</v>
      </c>
      <c r="D741" s="111">
        <v>290</v>
      </c>
      <c r="N741" s="108"/>
      <c r="P741" s="40"/>
      <c r="W741" s="49">
        <f t="shared" si="33"/>
        <v>303.33333333333331</v>
      </c>
      <c r="X741" s="10">
        <f t="shared" si="34"/>
        <v>9.4280904158206322</v>
      </c>
      <c r="Y741">
        <f t="shared" si="35"/>
        <v>1046.7774695070509</v>
      </c>
      <c r="AD741" s="38"/>
    </row>
    <row r="742" spans="3:30">
      <c r="C742" s="10">
        <v>741</v>
      </c>
      <c r="D742" s="111">
        <v>310</v>
      </c>
      <c r="N742" s="108"/>
      <c r="P742" s="40"/>
      <c r="W742" s="49">
        <f t="shared" si="33"/>
        <v>283.33333333333331</v>
      </c>
      <c r="X742" s="10">
        <f t="shared" si="34"/>
        <v>19.999999999999993</v>
      </c>
      <c r="Y742">
        <f t="shared" si="35"/>
        <v>1026.471400907747</v>
      </c>
      <c r="AD742" s="38"/>
    </row>
    <row r="743" spans="3:30">
      <c r="C743" s="10">
        <v>742</v>
      </c>
      <c r="D743" s="111">
        <v>250</v>
      </c>
      <c r="N743" s="108"/>
      <c r="P743" s="40"/>
      <c r="W743" s="49">
        <f t="shared" si="33"/>
        <v>283.33333333333331</v>
      </c>
      <c r="X743" s="10">
        <f t="shared" si="34"/>
        <v>19.999999999999996</v>
      </c>
      <c r="Y743">
        <f t="shared" si="35"/>
        <v>1006.1653323084431</v>
      </c>
      <c r="AD743" s="38"/>
    </row>
    <row r="744" spans="3:30">
      <c r="C744" s="10">
        <v>743</v>
      </c>
      <c r="D744" s="111">
        <v>290</v>
      </c>
      <c r="N744" s="108"/>
      <c r="P744" s="40"/>
      <c r="W744" s="49">
        <f t="shared" si="33"/>
        <v>276.66666666666669</v>
      </c>
      <c r="X744" s="10">
        <f t="shared" si="34"/>
        <v>21.081851067789188</v>
      </c>
      <c r="Y744">
        <f t="shared" si="35"/>
        <v>986.94111477692832</v>
      </c>
      <c r="AD744" s="38"/>
    </row>
    <row r="745" spans="3:30">
      <c r="C745" s="10">
        <v>744</v>
      </c>
      <c r="D745" s="111">
        <v>290</v>
      </c>
      <c r="N745" s="108"/>
      <c r="P745" s="40"/>
      <c r="W745" s="49">
        <f t="shared" si="33"/>
        <v>276.66666666666669</v>
      </c>
      <c r="X745" s="10">
        <f t="shared" si="34"/>
        <v>17.638342073763944</v>
      </c>
      <c r="Y745">
        <f t="shared" si="35"/>
        <v>964.27338825138838</v>
      </c>
      <c r="AD745" s="38"/>
    </row>
    <row r="746" spans="3:30">
      <c r="C746" s="10">
        <v>745</v>
      </c>
      <c r="D746" s="111">
        <v>250</v>
      </c>
      <c r="N746" s="108"/>
      <c r="P746" s="40"/>
      <c r="W746" s="49">
        <f t="shared" si="33"/>
        <v>266.66666666666669</v>
      </c>
      <c r="X746" s="10">
        <f t="shared" si="34"/>
        <v>17.638342073763944</v>
      </c>
      <c r="Y746">
        <f t="shared" si="35"/>
        <v>941.60566172584845</v>
      </c>
      <c r="AD746" s="38"/>
    </row>
    <row r="747" spans="3:30">
      <c r="C747" s="10">
        <v>746</v>
      </c>
      <c r="D747" s="111">
        <v>260</v>
      </c>
      <c r="N747" s="108"/>
      <c r="P747" s="40"/>
      <c r="W747" s="49">
        <f t="shared" si="33"/>
        <v>256.66666666666669</v>
      </c>
      <c r="X747" s="10">
        <f t="shared" si="34"/>
        <v>15.986105077709077</v>
      </c>
      <c r="Y747">
        <f t="shared" si="35"/>
        <v>917.28569820425366</v>
      </c>
      <c r="AD747" s="38"/>
    </row>
    <row r="748" spans="3:30">
      <c r="C748" s="10">
        <v>747</v>
      </c>
      <c r="D748" s="111">
        <v>260</v>
      </c>
      <c r="N748" s="108"/>
      <c r="P748" s="40"/>
      <c r="W748" s="49">
        <f t="shared" si="33"/>
        <v>273.33333333333331</v>
      </c>
      <c r="X748" s="10">
        <f t="shared" si="34"/>
        <v>15.986105077709077</v>
      </c>
      <c r="Y748">
        <f t="shared" si="35"/>
        <v>892.96573468265888</v>
      </c>
      <c r="AD748" s="38"/>
    </row>
    <row r="749" spans="3:30">
      <c r="C749" s="10">
        <v>748</v>
      </c>
      <c r="D749" s="111">
        <v>300</v>
      </c>
      <c r="N749" s="108"/>
      <c r="P749" s="40"/>
      <c r="W749" s="49">
        <f t="shared" si="33"/>
        <v>280</v>
      </c>
      <c r="X749" s="10">
        <f t="shared" si="34"/>
        <v>15.515822270854388</v>
      </c>
      <c r="Y749">
        <f t="shared" si="35"/>
        <v>868.17548835420939</v>
      </c>
      <c r="AD749" s="38"/>
    </row>
    <row r="750" spans="3:30">
      <c r="C750" s="10">
        <v>749</v>
      </c>
      <c r="D750" s="111">
        <v>280</v>
      </c>
      <c r="N750" s="108"/>
      <c r="P750" s="40"/>
      <c r="W750" s="49">
        <f t="shared" si="33"/>
        <v>283.33333333333331</v>
      </c>
      <c r="X750" s="10">
        <f t="shared" si="34"/>
        <v>17.213259316477412</v>
      </c>
      <c r="Y750">
        <f t="shared" si="35"/>
        <v>845.08267907138293</v>
      </c>
      <c r="AD750" s="38"/>
    </row>
    <row r="751" spans="3:30">
      <c r="C751" s="10">
        <v>750</v>
      </c>
      <c r="D751" s="111">
        <v>270</v>
      </c>
      <c r="N751" s="108"/>
      <c r="P751" s="40"/>
      <c r="W751" s="49">
        <f t="shared" si="33"/>
        <v>283.33333333333331</v>
      </c>
      <c r="X751" s="10">
        <f t="shared" si="34"/>
        <v>12.322818340454909</v>
      </c>
      <c r="Y751">
        <f t="shared" si="35"/>
        <v>817.09942881253392</v>
      </c>
      <c r="AD751" s="38"/>
    </row>
    <row r="752" spans="3:30">
      <c r="C752" s="10">
        <v>751</v>
      </c>
      <c r="D752" s="111">
        <v>300</v>
      </c>
      <c r="N752" s="108"/>
      <c r="P752" s="40"/>
      <c r="W752" s="49">
        <f t="shared" si="33"/>
        <v>290</v>
      </c>
      <c r="X752" s="10">
        <f t="shared" si="34"/>
        <v>13.608276348795435</v>
      </c>
      <c r="Y752">
        <f t="shared" si="35"/>
        <v>790.40163656202549</v>
      </c>
      <c r="AD752" s="38"/>
    </row>
    <row r="753" spans="3:30">
      <c r="C753" s="10">
        <v>752</v>
      </c>
      <c r="D753" s="111">
        <v>300</v>
      </c>
      <c r="N753" s="108"/>
      <c r="P753" s="40"/>
      <c r="W753" s="49">
        <f t="shared" si="33"/>
        <v>296.66666666666669</v>
      </c>
      <c r="X753" s="10">
        <f t="shared" si="34"/>
        <v>11.863420280034802</v>
      </c>
      <c r="Y753">
        <f t="shared" si="35"/>
        <v>761.95898824275639</v>
      </c>
      <c r="AD753" s="38"/>
    </row>
    <row r="754" spans="3:30">
      <c r="C754" s="10">
        <v>753</v>
      </c>
      <c r="D754" s="111">
        <v>290</v>
      </c>
      <c r="N754" s="108"/>
      <c r="P754" s="40"/>
      <c r="W754" s="49">
        <f t="shared" si="33"/>
        <v>293.33333333333331</v>
      </c>
      <c r="X754" s="10">
        <f t="shared" si="34"/>
        <v>7.2008229982309579</v>
      </c>
      <c r="Y754">
        <f t="shared" si="35"/>
        <v>728.85374264168343</v>
      </c>
      <c r="AD754" s="38"/>
    </row>
    <row r="755" spans="3:30">
      <c r="C755" s="10">
        <v>754</v>
      </c>
      <c r="D755" s="111">
        <v>290</v>
      </c>
      <c r="N755" s="108"/>
      <c r="P755" s="40"/>
      <c r="W755" s="49">
        <f t="shared" si="33"/>
        <v>290</v>
      </c>
      <c r="X755" s="10">
        <f t="shared" si="34"/>
        <v>4.3033148291193575</v>
      </c>
      <c r="Y755">
        <f t="shared" si="35"/>
        <v>692.85098887149888</v>
      </c>
      <c r="AD755" s="38"/>
    </row>
    <row r="756" spans="3:30">
      <c r="C756" s="10">
        <v>755</v>
      </c>
      <c r="D756" s="111">
        <v>290</v>
      </c>
      <c r="N756" s="108"/>
      <c r="P756" s="40"/>
      <c r="W756" s="49">
        <f t="shared" si="33"/>
        <v>290</v>
      </c>
      <c r="X756" s="10">
        <f t="shared" si="34"/>
        <v>1.9245008972987416</v>
      </c>
      <c r="Y756">
        <f t="shared" si="35"/>
        <v>654.46942116949367</v>
      </c>
      <c r="AD756" s="38"/>
    </row>
    <row r="757" spans="3:30">
      <c r="C757" s="10">
        <v>756</v>
      </c>
      <c r="D757" s="111">
        <v>290</v>
      </c>
      <c r="N757" s="108"/>
      <c r="P757" s="40"/>
      <c r="W757" s="49">
        <f t="shared" si="33"/>
        <v>276.66666666666669</v>
      </c>
      <c r="X757" s="10">
        <f t="shared" si="34"/>
        <v>15.396007178390031</v>
      </c>
      <c r="Y757">
        <f t="shared" si="35"/>
        <v>629.55935974857982</v>
      </c>
      <c r="AD757" s="38"/>
    </row>
    <row r="758" spans="3:30">
      <c r="C758" s="10">
        <v>757</v>
      </c>
      <c r="D758" s="111">
        <v>250</v>
      </c>
      <c r="N758" s="108"/>
      <c r="P758" s="40"/>
      <c r="W758" s="49">
        <f t="shared" si="33"/>
        <v>273.33333333333331</v>
      </c>
      <c r="X758" s="10">
        <f t="shared" si="34"/>
        <v>15.869840952317459</v>
      </c>
      <c r="Y758">
        <f t="shared" si="35"/>
        <v>605.12313210159334</v>
      </c>
      <c r="AD758" s="38"/>
    </row>
    <row r="759" spans="3:30">
      <c r="C759" s="10">
        <v>758</v>
      </c>
      <c r="D759" s="111">
        <v>280</v>
      </c>
      <c r="N759" s="108"/>
      <c r="P759" s="40"/>
      <c r="W759" s="49">
        <f t="shared" si="33"/>
        <v>276.66666666666669</v>
      </c>
      <c r="X759" s="10">
        <f t="shared" si="34"/>
        <v>20.816659994661332</v>
      </c>
      <c r="Y759">
        <f t="shared" si="35"/>
        <v>585.63372349695078</v>
      </c>
      <c r="AD759" s="38"/>
    </row>
    <row r="760" spans="3:30">
      <c r="C760" s="10">
        <v>759</v>
      </c>
      <c r="D760" s="111">
        <v>300</v>
      </c>
      <c r="N760" s="108"/>
      <c r="P760" s="40"/>
      <c r="W760" s="49">
        <f t="shared" si="33"/>
        <v>293.33333333333331</v>
      </c>
      <c r="X760" s="10">
        <f t="shared" si="34"/>
        <v>14.529663145135574</v>
      </c>
      <c r="Y760">
        <f t="shared" si="35"/>
        <v>559.85731804278248</v>
      </c>
      <c r="AD760" s="38"/>
    </row>
    <row r="761" spans="3:30">
      <c r="C761" s="10">
        <v>760</v>
      </c>
      <c r="D761" s="111">
        <v>300</v>
      </c>
      <c r="N761" s="108"/>
      <c r="P761" s="40"/>
      <c r="W761" s="49">
        <f t="shared" si="33"/>
        <v>290</v>
      </c>
      <c r="X761" s="10">
        <f t="shared" si="34"/>
        <v>18.155705153742428</v>
      </c>
      <c r="Y761">
        <f t="shared" si="35"/>
        <v>537.70695459722106</v>
      </c>
      <c r="AD761" s="38"/>
    </row>
    <row r="762" spans="3:30">
      <c r="C762" s="10">
        <v>761</v>
      </c>
      <c r="D762" s="111">
        <v>270</v>
      </c>
      <c r="N762" s="108"/>
      <c r="P762" s="40"/>
      <c r="W762" s="49">
        <f t="shared" si="33"/>
        <v>293.33333333333331</v>
      </c>
      <c r="X762" s="10">
        <f t="shared" si="34"/>
        <v>15.515822270854388</v>
      </c>
      <c r="Y762">
        <f t="shared" si="35"/>
        <v>512.91670826877157</v>
      </c>
      <c r="AD762" s="38"/>
    </row>
    <row r="763" spans="3:30">
      <c r="C763" s="10">
        <v>762</v>
      </c>
      <c r="D763" s="111">
        <v>310</v>
      </c>
      <c r="N763" s="108"/>
      <c r="P763" s="40"/>
      <c r="W763" s="49">
        <f t="shared" si="33"/>
        <v>293.33333333333331</v>
      </c>
      <c r="X763" s="10">
        <f t="shared" si="34"/>
        <v>15.515822270854388</v>
      </c>
      <c r="Y763">
        <f t="shared" si="35"/>
        <v>488.12646194032209</v>
      </c>
      <c r="AD763" s="38"/>
    </row>
    <row r="764" spans="3:30">
      <c r="C764" s="10">
        <v>763</v>
      </c>
      <c r="D764" s="111">
        <v>300</v>
      </c>
      <c r="N764" s="108"/>
      <c r="P764" s="40"/>
      <c r="W764" s="49">
        <f t="shared" si="33"/>
        <v>303.33333333333331</v>
      </c>
      <c r="X764" s="10">
        <f t="shared" si="34"/>
        <v>10.54092553389461</v>
      </c>
      <c r="Y764">
        <f t="shared" si="35"/>
        <v>458.3613188749128</v>
      </c>
      <c r="AD764" s="38"/>
    </row>
    <row r="765" spans="3:30">
      <c r="C765" s="10">
        <v>764</v>
      </c>
      <c r="D765" s="111">
        <v>300</v>
      </c>
      <c r="N765" s="108"/>
      <c r="P765" s="40"/>
      <c r="W765" s="49">
        <f t="shared" si="33"/>
        <v>290</v>
      </c>
      <c r="X765" s="10">
        <f t="shared" si="34"/>
        <v>12.322818340454909</v>
      </c>
      <c r="Y765">
        <f t="shared" si="35"/>
        <v>430.37806861606379</v>
      </c>
      <c r="AD765" s="38"/>
    </row>
    <row r="766" spans="3:30">
      <c r="C766" s="10">
        <v>765</v>
      </c>
      <c r="D766" s="111">
        <v>270</v>
      </c>
      <c r="N766" s="108"/>
      <c r="P766" s="40"/>
      <c r="W766" s="49">
        <f t="shared" si="33"/>
        <v>283.33333333333331</v>
      </c>
      <c r="X766" s="10">
        <f t="shared" si="34"/>
        <v>11.863420280034786</v>
      </c>
      <c r="Y766">
        <f t="shared" si="35"/>
        <v>401.93542029679469</v>
      </c>
      <c r="AD766" s="38"/>
    </row>
    <row r="767" spans="3:30">
      <c r="C767" s="10">
        <v>766</v>
      </c>
      <c r="D767" s="111">
        <v>280</v>
      </c>
      <c r="N767" s="108"/>
      <c r="P767" s="40"/>
      <c r="W767" s="49">
        <f t="shared" si="33"/>
        <v>280</v>
      </c>
      <c r="X767" s="10">
        <f t="shared" si="34"/>
        <v>13.052600138300811</v>
      </c>
      <c r="Y767">
        <f t="shared" si="35"/>
        <v>374.68195183579161</v>
      </c>
      <c r="AD767" s="38"/>
    </row>
    <row r="768" spans="3:30">
      <c r="C768" s="10">
        <v>767</v>
      </c>
      <c r="D768" s="111">
        <v>290</v>
      </c>
      <c r="N768" s="108"/>
      <c r="P768" s="40"/>
      <c r="W768" s="49">
        <f t="shared" si="33"/>
        <v>286.66666666666669</v>
      </c>
      <c r="X768" s="10">
        <f t="shared" si="34"/>
        <v>6.3828473850422478</v>
      </c>
      <c r="Y768">
        <f t="shared" si="35"/>
        <v>340.75873062152993</v>
      </c>
      <c r="AD768" s="38"/>
    </row>
    <row r="769" spans="3:30">
      <c r="C769" s="10">
        <v>768</v>
      </c>
      <c r="D769" s="111">
        <v>290</v>
      </c>
      <c r="N769" s="108"/>
      <c r="P769" s="40"/>
      <c r="W769" s="49">
        <f t="shared" si="33"/>
        <v>286.66666666666669</v>
      </c>
      <c r="X769" s="10">
        <f t="shared" si="34"/>
        <v>7.2008229982309588</v>
      </c>
      <c r="Y769">
        <f t="shared" si="35"/>
        <v>307.65348502045697</v>
      </c>
      <c r="AD769" s="38"/>
    </row>
    <row r="770" spans="3:30">
      <c r="C770" s="10">
        <v>769</v>
      </c>
      <c r="D770" s="111">
        <v>280</v>
      </c>
      <c r="N770" s="108"/>
      <c r="P770" s="40"/>
      <c r="W770" s="49">
        <f t="shared" si="33"/>
        <v>286.66666666666669</v>
      </c>
      <c r="X770" s="10">
        <f t="shared" si="34"/>
        <v>4.714045207910317</v>
      </c>
      <c r="Y770">
        <f t="shared" si="35"/>
        <v>272.06146162906339</v>
      </c>
      <c r="AD770" s="38"/>
    </row>
    <row r="771" spans="3:30">
      <c r="C771" s="10">
        <v>770</v>
      </c>
      <c r="D771" s="111">
        <v>290</v>
      </c>
      <c r="N771" s="108"/>
      <c r="P771" s="40"/>
      <c r="W771" s="49">
        <f t="shared" ref="W771:W790" si="36">AVERAGE(D770:D772)</f>
        <v>293.33333333333331</v>
      </c>
      <c r="X771" s="10">
        <f t="shared" si="34"/>
        <v>10.54092553389461</v>
      </c>
      <c r="Y771">
        <f t="shared" si="35"/>
        <v>242.2963185636541</v>
      </c>
      <c r="AD771" s="38"/>
    </row>
    <row r="772" spans="3:30">
      <c r="C772" s="10">
        <v>771</v>
      </c>
      <c r="D772" s="111">
        <v>310</v>
      </c>
      <c r="N772" s="108"/>
      <c r="P772" s="40"/>
      <c r="W772" s="49">
        <f t="shared" si="36"/>
        <v>300</v>
      </c>
      <c r="X772" s="10">
        <f t="shared" si="34"/>
        <v>9.8130676292531724</v>
      </c>
      <c r="Y772">
        <f t="shared" si="35"/>
        <v>211.80331759360337</v>
      </c>
      <c r="AD772" s="38"/>
    </row>
    <row r="773" spans="3:30">
      <c r="C773" s="10">
        <v>772</v>
      </c>
      <c r="D773" s="111">
        <v>300</v>
      </c>
      <c r="N773" s="108"/>
      <c r="P773" s="40"/>
      <c r="W773" s="49">
        <f t="shared" si="36"/>
        <v>293.33333333333331</v>
      </c>
      <c r="X773" s="10">
        <f t="shared" ref="X773:X790" si="37">SQRT(SUMXMY2(D772:D774,W771:W773)/3)</f>
        <v>16.555182695279264</v>
      </c>
      <c r="Y773">
        <f t="shared" si="35"/>
        <v>188.05243168957873</v>
      </c>
      <c r="AD773" s="38"/>
    </row>
    <row r="774" spans="3:30">
      <c r="C774" s="10">
        <v>773</v>
      </c>
      <c r="D774" s="111">
        <v>270</v>
      </c>
      <c r="N774" s="108"/>
      <c r="P774" s="40"/>
      <c r="W774" s="49">
        <f t="shared" si="36"/>
        <v>306.66666666666669</v>
      </c>
      <c r="X774" s="10">
        <f t="shared" si="37"/>
        <v>28.414915227876477</v>
      </c>
      <c r="Y774">
        <f t="shared" ref="Y774:Y790" si="38">Y773+X774-$Z$2</f>
        <v>176.16127831815129</v>
      </c>
      <c r="AD774" s="38"/>
    </row>
    <row r="775" spans="3:30">
      <c r="C775" s="10">
        <v>774</v>
      </c>
      <c r="D775" s="111">
        <v>350</v>
      </c>
      <c r="N775" s="108"/>
      <c r="P775" s="40"/>
      <c r="W775" s="49">
        <f t="shared" si="36"/>
        <v>320</v>
      </c>
      <c r="X775" s="10">
        <f t="shared" si="37"/>
        <v>30.6714972040939</v>
      </c>
      <c r="Y775">
        <f t="shared" si="38"/>
        <v>166.52670692294129</v>
      </c>
      <c r="AD775" s="38"/>
    </row>
    <row r="776" spans="3:30">
      <c r="C776" s="10">
        <v>775</v>
      </c>
      <c r="D776" s="111">
        <v>340</v>
      </c>
      <c r="N776" s="108"/>
      <c r="P776" s="40"/>
      <c r="W776" s="49">
        <f t="shared" si="36"/>
        <v>330</v>
      </c>
      <c r="X776" s="10">
        <f t="shared" si="37"/>
        <v>32.546263368615129</v>
      </c>
      <c r="Y776">
        <f t="shared" si="38"/>
        <v>158.76690169225253</v>
      </c>
      <c r="AD776" s="38"/>
    </row>
    <row r="777" spans="3:30">
      <c r="C777" s="10">
        <v>776</v>
      </c>
      <c r="D777" s="111">
        <v>300</v>
      </c>
      <c r="N777" s="108"/>
      <c r="P777" s="40"/>
      <c r="W777" s="49">
        <f t="shared" si="36"/>
        <v>290</v>
      </c>
      <c r="X777" s="10">
        <f t="shared" si="37"/>
        <v>40.414518843273804</v>
      </c>
      <c r="Y777">
        <f t="shared" si="38"/>
        <v>158.87535193622244</v>
      </c>
      <c r="AD777" s="38"/>
    </row>
    <row r="778" spans="3:30">
      <c r="C778" s="10">
        <v>777</v>
      </c>
      <c r="D778" s="111">
        <v>230</v>
      </c>
      <c r="N778" s="108"/>
      <c r="P778" s="40"/>
      <c r="W778" s="49">
        <f t="shared" si="36"/>
        <v>260</v>
      </c>
      <c r="X778" s="10">
        <f t="shared" si="37"/>
        <v>39.157800414902432</v>
      </c>
      <c r="Y778">
        <f t="shared" si="38"/>
        <v>157.72708375182094</v>
      </c>
      <c r="AD778" s="38"/>
    </row>
    <row r="779" spans="3:30">
      <c r="C779" s="10">
        <v>778</v>
      </c>
      <c r="D779" s="111">
        <v>250</v>
      </c>
      <c r="N779" s="108"/>
      <c r="P779" s="40"/>
      <c r="W779" s="49">
        <f t="shared" si="36"/>
        <v>256.66666666666669</v>
      </c>
      <c r="X779" s="10">
        <f t="shared" si="37"/>
        <v>40.046269535422439</v>
      </c>
      <c r="Y779">
        <f t="shared" si="38"/>
        <v>157.46728468793947</v>
      </c>
      <c r="AD779" s="38"/>
    </row>
    <row r="780" spans="3:30">
      <c r="C780" s="10">
        <v>779</v>
      </c>
      <c r="D780" s="111">
        <v>290</v>
      </c>
      <c r="N780" s="108"/>
      <c r="P780" s="40"/>
      <c r="W780" s="49">
        <f t="shared" si="36"/>
        <v>276.66666666666669</v>
      </c>
      <c r="X780" s="10">
        <f t="shared" si="37"/>
        <v>21.516574145596749</v>
      </c>
      <c r="Y780">
        <f t="shared" si="38"/>
        <v>138.6777902342323</v>
      </c>
      <c r="AD780" s="38"/>
    </row>
    <row r="781" spans="3:30">
      <c r="C781" s="10">
        <v>780</v>
      </c>
      <c r="D781" s="111">
        <v>290</v>
      </c>
      <c r="N781" s="108"/>
      <c r="P781" s="40"/>
      <c r="W781" s="49">
        <f t="shared" si="36"/>
        <v>276.66666666666669</v>
      </c>
      <c r="X781" s="10">
        <f t="shared" si="37"/>
        <v>25.819888974716111</v>
      </c>
      <c r="Y781">
        <f t="shared" si="38"/>
        <v>124.19161060964451</v>
      </c>
      <c r="AD781" s="38"/>
    </row>
    <row r="782" spans="3:30">
      <c r="C782" s="10">
        <v>781</v>
      </c>
      <c r="D782" s="111">
        <v>250</v>
      </c>
      <c r="N782" s="108"/>
      <c r="P782" s="40"/>
      <c r="W782" s="49">
        <f t="shared" si="36"/>
        <v>280</v>
      </c>
      <c r="X782" s="10">
        <f t="shared" si="37"/>
        <v>20.727509006864036</v>
      </c>
      <c r="Y782">
        <f t="shared" si="38"/>
        <v>104.61305101720463</v>
      </c>
      <c r="AD782" s="38"/>
    </row>
    <row r="783" spans="3:30">
      <c r="C783" s="10">
        <v>782</v>
      </c>
      <c r="D783" s="111">
        <v>300</v>
      </c>
      <c r="N783" s="108"/>
      <c r="P783" s="40"/>
      <c r="W783" s="49">
        <f t="shared" si="36"/>
        <v>290</v>
      </c>
      <c r="X783" s="10">
        <f t="shared" si="37"/>
        <v>25.891511550513439</v>
      </c>
      <c r="Y783">
        <f t="shared" si="38"/>
        <v>90.198493968414155</v>
      </c>
      <c r="AD783" s="38"/>
    </row>
    <row r="784" spans="3:30">
      <c r="C784" s="10">
        <v>783</v>
      </c>
      <c r="D784" s="111">
        <v>320</v>
      </c>
      <c r="N784" s="108"/>
      <c r="P784" s="40"/>
      <c r="W784" s="49">
        <f t="shared" si="36"/>
        <v>283.33333333333331</v>
      </c>
      <c r="X784" s="10">
        <f t="shared" si="37"/>
        <v>37.16828596372828</v>
      </c>
      <c r="Y784">
        <f t="shared" si="38"/>
        <v>87.060711332838522</v>
      </c>
      <c r="AD784" s="38"/>
    </row>
    <row r="785" spans="3:30">
      <c r="C785" s="10">
        <v>784</v>
      </c>
      <c r="D785" s="111">
        <v>230</v>
      </c>
      <c r="N785" s="108"/>
      <c r="P785" s="40"/>
      <c r="W785" s="49">
        <f t="shared" si="36"/>
        <v>266.66666666666669</v>
      </c>
      <c r="X785" s="10">
        <f t="shared" si="37"/>
        <v>36.616126785075728</v>
      </c>
      <c r="Y785">
        <f t="shared" si="38"/>
        <v>83.370769518610345</v>
      </c>
      <c r="AD785" s="38"/>
    </row>
    <row r="786" spans="3:30">
      <c r="C786" s="10">
        <v>785</v>
      </c>
      <c r="D786" s="111">
        <v>250</v>
      </c>
      <c r="N786" s="108"/>
      <c r="P786" s="40"/>
      <c r="W786" s="49">
        <f t="shared" si="36"/>
        <v>260</v>
      </c>
      <c r="X786" s="10">
        <f t="shared" si="37"/>
        <v>39.674602380793608</v>
      </c>
      <c r="Y786">
        <f t="shared" si="38"/>
        <v>82.739303300100048</v>
      </c>
      <c r="AD786" s="38"/>
    </row>
    <row r="787" spans="3:30">
      <c r="C787" s="10">
        <v>786</v>
      </c>
      <c r="D787" s="111">
        <v>300</v>
      </c>
      <c r="N787" s="108"/>
      <c r="P787" s="40"/>
      <c r="W787" s="49">
        <f t="shared" si="36"/>
        <v>276.66666666666669</v>
      </c>
      <c r="X787" s="10">
        <f t="shared" si="37"/>
        <v>25.092421756969369</v>
      </c>
      <c r="Y787">
        <f t="shared" si="38"/>
        <v>67.525656457765507</v>
      </c>
      <c r="AD787" s="38"/>
    </row>
    <row r="788" spans="3:30">
      <c r="C788" s="10">
        <v>787</v>
      </c>
      <c r="D788" s="111">
        <v>280</v>
      </c>
      <c r="N788" s="108"/>
      <c r="P788" s="40"/>
      <c r="W788" s="49">
        <f t="shared" si="36"/>
        <v>286.66666666666669</v>
      </c>
      <c r="X788" s="10">
        <f t="shared" si="37"/>
        <v>23.49152723540664</v>
      </c>
      <c r="Y788">
        <f t="shared" si="38"/>
        <v>50.71111509386823</v>
      </c>
      <c r="AD788" s="38"/>
    </row>
    <row r="789" spans="3:30">
      <c r="C789" s="10">
        <v>788</v>
      </c>
      <c r="D789" s="111">
        <v>280</v>
      </c>
      <c r="P789" s="40"/>
      <c r="W789" s="49">
        <f t="shared" si="36"/>
        <v>273.33333333333331</v>
      </c>
      <c r="X789" s="10">
        <f t="shared" si="37"/>
        <v>8.8191710368819614</v>
      </c>
      <c r="Y789">
        <f t="shared" si="38"/>
        <v>19.224217531446278</v>
      </c>
      <c r="AD789" s="38"/>
    </row>
    <row r="790" spans="3:30">
      <c r="C790" s="10">
        <v>789</v>
      </c>
      <c r="D790" s="111">
        <v>260</v>
      </c>
      <c r="P790" s="40"/>
      <c r="W790" s="49">
        <f t="shared" si="36"/>
        <v>253.33333333333334</v>
      </c>
      <c r="X790" s="10">
        <f t="shared" si="37"/>
        <v>21.081851067789199</v>
      </c>
      <c r="Y790">
        <f t="shared" si="38"/>
        <v>-6.843947630841285E-11</v>
      </c>
      <c r="AD790" s="38"/>
    </row>
    <row r="791" spans="3:30">
      <c r="C791" s="10">
        <v>790</v>
      </c>
      <c r="D791" s="111">
        <v>220</v>
      </c>
      <c r="P791" s="40"/>
      <c r="AD791" s="38"/>
    </row>
  </sheetData>
  <sheetCalcPr fullCalcOnLoad="1"/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Ex.8.1</vt:lpstr>
      <vt:lpstr>Ex.8.2</vt:lpstr>
      <vt:lpstr>Ex.8.3</vt:lpstr>
      <vt:lpstr>Ex.8.4</vt:lpstr>
      <vt:lpstr>Ex.8.5</vt:lpstr>
      <vt:lpstr>Ex.8.6</vt:lpstr>
      <vt:lpstr>Ex.8.7</vt:lpstr>
      <vt:lpstr>Ex.8.8</vt:lpstr>
      <vt:lpstr>Ex.8.9</vt:lpstr>
    </vt:vector>
  </TitlesOfParts>
  <Company>Univ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e5tnapie</dc:creator>
  <cp:lastModifiedBy>Tim Napier-Munn</cp:lastModifiedBy>
  <dcterms:created xsi:type="dcterms:W3CDTF">2012-12-27T23:42:18Z</dcterms:created>
  <dcterms:modified xsi:type="dcterms:W3CDTF">2014-10-16T06:47:46Z</dcterms:modified>
</cp:coreProperties>
</file>