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tacean Mediated Nutrient Transport\Input Data\"/>
    </mc:Choice>
  </mc:AlternateContent>
  <xr:revisionPtr revIDLastSave="0" documentId="13_ncr:1_{6C811BC2-CBDC-44FD-B4D7-907406B581C8}" xr6:coauthVersionLast="47" xr6:coauthVersionMax="47" xr10:uidLastSave="{00000000-0000-0000-0000-000000000000}"/>
  <bookViews>
    <workbookView xWindow="28680" yWindow="-120" windowWidth="29040" windowHeight="15720" xr2:uid="{CD86C647-C342-4509-88D7-01FFDE1F24A0}"/>
  </bookViews>
  <sheets>
    <sheet name="Abundance" sheetId="1" r:id="rId1"/>
    <sheet name="Life History" sheetId="2" r:id="rId2"/>
    <sheet name="Dive Table" sheetId="6" r:id="rId3"/>
    <sheet name="Fish Proximate" sheetId="5" r:id="rId4"/>
    <sheet name="Crustacean Proximate" sheetId="8" r:id="rId5"/>
    <sheet name="Cephalopod Proximat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B4" i="9" l="1"/>
  <c r="B3" i="9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5" i="8"/>
  <c r="E5" i="8"/>
  <c r="E3" i="8"/>
  <c r="E4" i="8"/>
  <c r="E2" i="8"/>
  <c r="D3" i="8"/>
  <c r="D4" i="8"/>
  <c r="D2" i="8"/>
  <c r="I13" i="6"/>
  <c r="H8" i="6"/>
  <c r="J16" i="6"/>
  <c r="I16" i="6"/>
  <c r="I11" i="6"/>
  <c r="I10" i="6"/>
  <c r="I7" i="6"/>
  <c r="R6" i="6"/>
  <c r="I6" i="6"/>
  <c r="C6" i="6"/>
  <c r="F3" i="2" l="1"/>
  <c r="F4" i="2"/>
  <c r="F5" i="2"/>
  <c r="F10" i="2"/>
  <c r="F11" i="2"/>
  <c r="F12" i="2"/>
  <c r="F13" i="2"/>
  <c r="F18" i="2"/>
  <c r="F19" i="2"/>
  <c r="F20" i="2"/>
  <c r="F2" i="2"/>
  <c r="H5" i="6"/>
  <c r="I5" i="6"/>
  <c r="R5" i="6"/>
  <c r="R4" i="6"/>
  <c r="I3" i="6"/>
  <c r="I4" i="6"/>
  <c r="I8" i="6"/>
  <c r="I9" i="6"/>
  <c r="I12" i="6"/>
  <c r="I14" i="6"/>
  <c r="I15" i="6"/>
  <c r="I17" i="6"/>
  <c r="I18" i="6"/>
  <c r="I19" i="6"/>
  <c r="I20" i="6"/>
  <c r="I2" i="6"/>
  <c r="J17" i="6"/>
  <c r="C5" i="6"/>
  <c r="C4" i="6"/>
  <c r="J3" i="2"/>
  <c r="J4" i="2"/>
  <c r="J5" i="2"/>
  <c r="J9" i="2"/>
  <c r="J10" i="2"/>
  <c r="J12" i="2"/>
  <c r="J16" i="2"/>
  <c r="J17" i="2"/>
  <c r="J18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W8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E3" i="2"/>
  <c r="O3" i="2" s="1"/>
  <c r="E4" i="2"/>
  <c r="O4" i="2" s="1"/>
  <c r="E5" i="2"/>
  <c r="O5" i="2" s="1"/>
  <c r="E6" i="2"/>
  <c r="O6" i="2" s="1"/>
  <c r="E7" i="2"/>
  <c r="O7" i="2" s="1"/>
  <c r="E8" i="2"/>
  <c r="O8" i="2" s="1"/>
  <c r="E9" i="2"/>
  <c r="O9" i="2" s="1"/>
  <c r="E10" i="2"/>
  <c r="O10" i="2" s="1"/>
  <c r="E11" i="2"/>
  <c r="O11" i="2" s="1"/>
  <c r="E12" i="2"/>
  <c r="O12" i="2" s="1"/>
  <c r="E13" i="2"/>
  <c r="O13" i="2" s="1"/>
  <c r="E14" i="2"/>
  <c r="O14" i="2" s="1"/>
  <c r="E15" i="2"/>
  <c r="O15" i="2" s="1"/>
  <c r="E16" i="2"/>
  <c r="O16" i="2" s="1"/>
  <c r="E17" i="2"/>
  <c r="O17" i="2" s="1"/>
  <c r="E18" i="2"/>
  <c r="O18" i="2" s="1"/>
  <c r="E19" i="2"/>
  <c r="O19" i="2" s="1"/>
  <c r="E20" i="2"/>
  <c r="O20" i="2" s="1"/>
  <c r="E2" i="2"/>
  <c r="F17" i="2" l="1"/>
  <c r="F9" i="2"/>
  <c r="F16" i="2"/>
  <c r="G16" i="2" s="1"/>
  <c r="F8" i="2"/>
  <c r="G10" i="2" s="1"/>
  <c r="F15" i="2"/>
  <c r="G15" i="2" s="1"/>
  <c r="F7" i="2"/>
  <c r="F14" i="2"/>
  <c r="F6" i="2"/>
  <c r="G12" i="2" s="1"/>
  <c r="N15" i="2"/>
  <c r="N7" i="2"/>
  <c r="M18" i="2"/>
  <c r="N14" i="2"/>
  <c r="N6" i="2"/>
  <c r="M17" i="2"/>
  <c r="M9" i="2"/>
  <c r="N2" i="2"/>
  <c r="N13" i="2"/>
  <c r="N5" i="2"/>
  <c r="M16" i="2"/>
  <c r="M8" i="2"/>
  <c r="N20" i="2"/>
  <c r="N12" i="2"/>
  <c r="N4" i="2"/>
  <c r="M15" i="2"/>
  <c r="M7" i="2"/>
  <c r="M10" i="2"/>
  <c r="N19" i="2"/>
  <c r="N11" i="2"/>
  <c r="N3" i="2"/>
  <c r="M14" i="2"/>
  <c r="M6" i="2"/>
  <c r="N18" i="2"/>
  <c r="N10" i="2"/>
  <c r="M13" i="2"/>
  <c r="M5" i="2"/>
  <c r="N17" i="2"/>
  <c r="N9" i="2"/>
  <c r="M20" i="2"/>
  <c r="M12" i="2"/>
  <c r="M4" i="2"/>
  <c r="N16" i="2"/>
  <c r="N8" i="2"/>
  <c r="M19" i="2"/>
  <c r="M11" i="2"/>
  <c r="M3" i="2"/>
  <c r="G8" i="2" l="1"/>
  <c r="G11" i="2"/>
  <c r="G4" i="2"/>
  <c r="G3" i="2"/>
  <c r="G17" i="2"/>
  <c r="G6" i="2"/>
  <c r="G13" i="2"/>
  <c r="G9" i="2"/>
  <c r="G5" i="2"/>
  <c r="G14" i="2"/>
  <c r="G19" i="2"/>
  <c r="G18" i="2"/>
  <c r="G2" i="2"/>
  <c r="G7" i="2"/>
  <c r="G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tc={0131E090-11CF-4332-B718-7297677F2B15}</author>
    <author>tc={F6D48E6D-BEEF-4E0B-9341-F9A94AFEAF91}</author>
    <author>tc={2EE05860-78EF-41E1-80F1-2BBD2299DF6E}</author>
    <author>tc={EC7E08D9-62A3-4170-9512-A557BBD35D6E}</author>
    <author>tc={54FEB78B-7A6C-4B5F-BF88-0AD76C97078B}</author>
    <author>tc={E8019E01-37EE-45E5-8E7F-DD7BE2F38E37}</author>
    <author>tc={D6CA4DF7-1286-41DC-99E7-339C4D67CE8D}</author>
    <author>tc={2E36F608-0D00-4C4D-8C80-ABDCEA89BF78}</author>
    <author>tc={EFC032A1-C23C-4FF6-A713-38BD52A09027}</author>
    <author>tc={F5C96A9E-7F90-4E87-B41F-B88C512E0E36}</author>
    <author>tc={819BEA74-E339-40FF-BF25-74D731E54EC0}</author>
    <author>tc={E930794F-3B9A-4D24-A3D5-301BB739DB97}</author>
  </authors>
  <commentList>
    <comment ref="B1" authorId="0" shapeId="0" xr:uid="{0131E090-11CF-4332-B718-7297677F2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Trites and Pauly 1998</t>
      </text>
    </comment>
    <comment ref="C1" authorId="1" shapeId="0" xr:uid="{F6D48E6D-BEEF-4E0B-9341-F9A94AFEAF91}">
      <text>
        <t>[Threaded comment]
Your version of Excel allows you to read this threaded comment; however, any edits to it will get removed if the file is opened in a newer version of Excel. Learn more: https://go.microsoft.com/fwlink/?linkid=870924
Comment:
    Trites and Pauly 1998</t>
      </text>
    </comment>
    <comment ref="D1" authorId="2" shapeId="0" xr:uid="{2EE05860-78EF-41E1-80F1-2BBD2299DF6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Assumed to be 0.5 unless stated in stock assessment</t>
      </text>
    </comment>
    <comment ref="H1" authorId="3" shapeId="0" xr:uid="{EC7E08D9-62A3-4170-9512-A557BBD35D6E}">
      <text>
        <t>[Threaded comment]
Your version of Excel allows you to read this threaded comment; however, any edits to it will get removed if the file is opened in a newer version of Excel. Learn more: https://go.microsoft.com/fwlink/?linkid=870924
Comment:
    Pauly et al. 1998</t>
      </text>
    </comment>
    <comment ref="L1" authorId="4" shapeId="0" xr:uid="{54FEB78B-7A6C-4B5F-BF88-0AD76C97078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either come from literature or equation 3 from Trites et al. 1997</t>
      </text>
    </comment>
    <comment ref="P1" authorId="5" shapeId="0" xr:uid="{E8019E01-37EE-45E5-8E7F-DD7BE2F38E37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all population is assumed to be within Gulf of Mexico at one time</t>
      </text>
    </comment>
    <comment ref="Q1" authorId="6" shapeId="0" xr:uid="{D6CA4DF7-1286-41DC-99E7-339C4D67CE8D}">
      <text>
        <t>[Threaded comment]
Your version of Excel allows you to read this threaded comment; however, any edits to it will get removed if the file is opened in a newer version of Excel. Learn more: https://go.microsoft.com/fwlink/?linkid=870924
Comment:
    Maze-Foley and Mullin 2006 unless otherwise stated</t>
      </text>
    </comment>
    <comment ref="L2" authorId="7" shapeId="0" xr:uid="{2E36F608-0D00-4C4D-8C80-ABDCEA89BF78}">
      <text>
        <t>[Threaded comment]
Your version of Excel allows you to read this threaded comment; however, any edits to it will get removed if the file is opened in a newer version of Excel. Learn more: https://go.microsoft.com/fwlink/?linkid=870924
Comment:
    Lockyear 1981 says 3%</t>
      </text>
    </comment>
    <comment ref="W7" authorId="8" shapeId="0" xr:uid="{EFC032A1-C23C-4FF6-A713-38BD52A09027}">
      <text>
        <t>[Threaded comment]
Your version of Excel allows you to read this threaded comment; however, any edits to it will get removed if the file is opened in a newer version of Excel. Learn more: https://go.microsoft.com/fwlink/?linkid=870924
Comment:
    Klasky et al. 2007</t>
      </text>
    </comment>
    <comment ref="W8" authorId="9" shapeId="0" xr:uid="{F5C96A9E-7F90-4E87-B41F-B88C512E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Scott and Chivers 2009</t>
      </text>
    </comment>
    <comment ref="W14" authorId="10" shapeId="0" xr:uid="{819BEA74-E339-40FF-BF25-74D731E54EC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Stacey et al. 1994</t>
      </text>
    </comment>
    <comment ref="H19" authorId="11" shapeId="0" xr:uid="{E930794F-3B9A-4D24-A3D5-301BB739D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zero. See Visser et al.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tc={BA9BDD61-0DBE-423F-A755-347EABFE4891}</author>
    <author>tc={FF1A9FE5-CBB1-4E79-9911-B86AAF966506}</author>
    <author>tc={20C9CE74-CFEF-4762-8E83-6B4E15FAA777}</author>
    <author>tc={0A0C6FF1-05E0-44A3-9545-B31E53698199}</author>
    <author>tc={0C7F0BD4-5E3F-435C-86E2-6065E60FDA20}</author>
    <author>tc={C4DAA2DA-650B-46E3-BA57-221DC8906110}</author>
    <author>tc={80BA4E20-C659-4989-900E-C7F6262B1104}</author>
    <author>tc={9F2B87BF-8CCE-45FB-AC63-C00EC9EECF79}</author>
    <author>tc={F7143DAE-DD0D-40D5-9B44-56B769EB693B}</author>
    <author>tc={84156176-96D2-4BFC-9150-9AA05A41B4BA}</author>
    <author>tc={1AA2CE3F-0489-439C-BE4F-9E41AF59A137}</author>
    <author>tc={0C8B6A43-792F-4629-A1D9-5024CD05D330}</author>
    <author>tc={AA2C53A3-9424-456F-90E5-60B1C357A103}</author>
    <author>tc={F185F087-27D6-4962-9AC7-BC0E0859240A}</author>
    <author>tc={2676097C-7B41-45C0-9B86-A7CD25AEF103}</author>
    <author>tc={E8A830A1-E242-4258-93C4-F2FFC69E47EF}</author>
    <author>tc={24B1B637-FD42-41DD-92DA-CEEBCE65977B}</author>
    <author>tc={0B9BD1F0-3DB3-4B68-B4D5-3406710C4403}</author>
    <author>tc={F9F05FDF-0CAE-451B-A00C-3702D3EA1CE0}</author>
    <author>tc={7E0CFD6F-C5F9-404B-A91A-4DE78240741B}</author>
    <author>tc={2EB5DF01-1734-467B-8CCF-135331C99A39}</author>
    <author>tc={36EB7287-3197-4DDD-909C-8827B151F211}</author>
    <author>tc={C5142C8D-57D0-4600-A61F-070DF3C87CA4}</author>
    <author>tc={1751FA17-0992-4965-B55F-A4BE77066D2A}</author>
    <author>tc={E3ED8D3D-7A0E-448B-AC0A-540A7F26AB19}</author>
    <author>tc={65844130-6F29-49D2-857A-A42479BD5456}</author>
    <author>tc={A3E0D78D-7E43-40F7-804F-D39739D5688F}</author>
    <author>tc={314FD0AF-BEC4-4762-9E6B-37E0086A9C56}</author>
    <author>tc={21B2F6CA-2094-4C58-91A2-BFC99D99CC9E}</author>
    <author>tc={1C87FAD3-6122-4040-BD43-D2F485E355EB}</author>
  </authors>
  <commentList>
    <comment ref="B2" authorId="0" shapeId="0" xr:uid="{BA9BDD61-0DBE-423F-A755-347EABFE48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Watwood et al. 2006</t>
      </text>
    </comment>
    <comment ref="D2" authorId="1" shapeId="0" xr:uid="{FF1A9FE5-CBB1-4E79-9911-B86AAF966506}">
      <text>
        <t>[Threaded comment]
Your version of Excel allows you to read this threaded comment; however, any edits to it will get removed if the file is opened in a newer version of Excel. Learn more: https://go.microsoft.com/fwlink/?linkid=870924
Comment:
    Watwood et al. 2006</t>
      </text>
    </comment>
    <comment ref="J2" authorId="2" shapeId="0" xr:uid="{20C9CE74-CFEF-4762-8E83-6B4E15FAA777}">
      <text>
        <t>[Threaded comment]
Your version of Excel allows you to read this threaded comment; however, any edits to it will get removed if the file is opened in a newer version of Excel. Learn more: https://go.microsoft.com/fwlink/?linkid=870924
Comment:
    Watwood et al. 2006</t>
      </text>
    </comment>
    <comment ref="B3" authorId="3" shapeId="0" xr:uid="{0A0C6FF1-05E0-44A3-9545-B31E53698199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Soldevilla et al. 2017</t>
      </text>
    </comment>
    <comment ref="B4" authorId="4" shapeId="0" xr:uid="{0C7F0BD4-5E3F-435C-86E2-6065E60FDA20}">
      <text>
        <t>[Threaded comment]
Your version of Excel allows you to read this threaded comment; however, any edits to it will get removed if the file is opened in a newer version of Excel. Learn more: https://go.microsoft.com/fwlink/?linkid=870924
Comment:
    Shearer et al. 2019</t>
      </text>
    </comment>
    <comment ref="H4" authorId="5" shapeId="0" xr:uid="{C4DAA2DA-650B-46E3-BA57-221DC8906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Shearer et al. 2019</t>
      </text>
    </comment>
    <comment ref="J4" authorId="6" shapeId="0" xr:uid="{80BA4E20-C659-4989-900E-C7F6262B11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Shearer et al.  2019</t>
      </text>
    </comment>
    <comment ref="B5" authorId="7" shapeId="0" xr:uid="{9F2B87BF-8CCE-45FB-AC63-C00EC9EECF79}">
      <text>
        <t>[Threaded comment]
Your version of Excel allows you to read this threaded comment; however, any edits to it will get removed if the file is opened in a newer version of Excel. Learn more: https://go.microsoft.com/fwlink/?linkid=870924
Comment:
    Baird et al. 2006</t>
      </text>
    </comment>
    <comment ref="J5" authorId="8" shapeId="0" xr:uid="{F7143DAE-DD0D-40D5-9B44-56B769EB693B}">
      <text>
        <t>[Threaded comment]
Your version of Excel allows you to read this threaded comment; however, any edits to it will get removed if the file is opened in a newer version of Excel. Learn more: https://go.microsoft.com/fwlink/?linkid=870924
Comment:
    Shearer et al.  2019</t>
      </text>
    </comment>
    <comment ref="B6" authorId="9" shapeId="0" xr:uid="{84156176-96D2-4BFC-9150-9AA05A41B4B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Cuvier's Beaked Whale</t>
      </text>
    </comment>
    <comment ref="B7" authorId="10" shapeId="0" xr:uid="{1AA2CE3F-0489-439C-BE4F-9E41AF59A137}">
      <text>
        <t>[Threaded comment]
Your version of Excel allows you to read this threaded comment; however, any edits to it will get removed if the file is opened in a newer version of Excel. Learn more: https://go.microsoft.com/fwlink/?linkid=870924
Comment:
    Klatsky et al 2007</t>
      </text>
    </comment>
    <comment ref="B8" authorId="11" shapeId="0" xr:uid="{0C8B6A43-792F-4629-A1D9-5024CD05D330}">
      <text>
        <t>[Threaded comment]
Your version of Excel allows you to read this threaded comment; however, any edits to it will get removed if the file is opened in a newer version of Excel. Learn more: https://go.microsoft.com/fwlink/?linkid=870924
Comment:
    Baird et al. 2001</t>
      </text>
    </comment>
    <comment ref="H8" authorId="12" shapeId="0" xr:uid="{AA2C53A3-9424-456F-90E5-60B1C357A103}">
      <text>
        <t>[Threaded comment]
Your version of Excel allows you to read this threaded comment; however, any edits to it will get removed if the file is opened in a newer version of Excel. Learn more: https://go.microsoft.com/fwlink/?linkid=870924
Comment:
    Baird et al. 2001</t>
      </text>
    </comment>
    <comment ref="B9" authorId="13" shapeId="0" xr:uid="{F185F087-27D6-4962-9AC7-BC0E0859240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Spinner Dolphin</t>
      </text>
    </comment>
    <comment ref="B10" authorId="14" shapeId="0" xr:uid="{2676097C-7B41-45C0-9B86-A7CD25AEF103}">
      <text>
        <t>[Threaded comment]
Your version of Excel allows you to read this threaded comment; however, any edits to it will get removed if the file is opened in a newer version of Excel. Learn more: https://go.microsoft.com/fwlink/?linkid=870924
Comment:
    Benoit-Bird and Au 2003</t>
      </text>
    </comment>
    <comment ref="H10" authorId="15" shapeId="0" xr:uid="{E8A830A1-E242-4258-93C4-F2FFC69E47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Norris and Dohl 1979</t>
      </text>
    </comment>
    <comment ref="B11" authorId="16" shapeId="0" xr:uid="{24B1B637-FD42-41DD-92DA-CEEBCE65977B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Spinner Dolphin</t>
      </text>
    </comment>
    <comment ref="H11" authorId="17" shapeId="0" xr:uid="{0B9BD1F0-3DB3-4B68-B4D5-3406710C4403}">
      <text>
        <t>[Threaded comment]
Your version of Excel allows you to read this threaded comment; however, any edits to it will get removed if the file is opened in a newer version of Excel. Learn more: https://go.microsoft.com/fwlink/?linkid=870924
Comment:
    Scott and Chivers 2009</t>
      </text>
    </comment>
    <comment ref="B12" authorId="18" shapeId="0" xr:uid="{F9F05FDF-0CAE-451B-A00C-3702D3EA1CE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assumed</t>
      </text>
    </comment>
    <comment ref="F12" authorId="19" shapeId="0" xr:uid="{7E0CFD6F-C5F9-404B-A91A-4DE78240741B}">
      <text>
        <t>[Threaded comment]
Your version of Excel allows you to read this threaded comment; however, any edits to it will get removed if the file is opened in a newer version of Excel. Learn more: https://go.microsoft.com/fwlink/?linkid=870924
Comment:
    Louella and Dolar 2018</t>
      </text>
    </comment>
    <comment ref="B13" authorId="20" shapeId="0" xr:uid="{2EB5DF01-1734-467B-8CCF-135331C99A39}">
      <text>
        <t>[Threaded comment]
Your version of Excel allows you to read this threaded comment; however, any edits to it will get removed if the file is opened in a newer version of Excel. Learn more: https://go.microsoft.com/fwlink/?linkid=870924
Comment:
    Pitman et al. 2020</t>
      </text>
    </comment>
    <comment ref="B14" authorId="21" shapeId="0" xr:uid="{36EB7287-3197-4DDD-909C-8827B151F21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as Pygmy</t>
      </text>
    </comment>
    <comment ref="B15" authorId="22" shapeId="0" xr:uid="{C5142C8D-57D0-4600-A61F-070DF3C87CA4}">
      <text>
        <t>[Threaded comment]
Your version of Excel allows you to read this threaded comment; however, any edits to it will get removed if the file is opened in a newer version of Excel. Learn more: https://go.microsoft.com/fwlink/?linkid=870924
Comment:
    Pulis et al. 2018</t>
      </text>
    </comment>
    <comment ref="B16" authorId="23" shapeId="0" xr:uid="{1751FA17-0992-4965-B55F-A4BE77066D2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diet (mesopelagics)
Staudinger et al. 2014</t>
      </text>
    </comment>
    <comment ref="J16" authorId="24" shapeId="0" xr:uid="{E3ED8D3D-7A0E-448B-AC0A-540A7F26AB19}">
      <text>
        <t>[Threaded comment]
Your version of Excel allows you to read this threaded comment; however, any edits to it will get removed if the file is opened in a newer version of Excel. Learn more: https://go.microsoft.com/fwlink/?linkid=870924
Comment:
    Scott et al. 2001</t>
      </text>
    </comment>
    <comment ref="B17" authorId="25" shapeId="0" xr:uid="{65844130-6F29-49D2-857A-A42479BD545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diet (mesopelagics)
Staudinger et al. 2014</t>
      </text>
    </comment>
    <comment ref="J17" authorId="26" shapeId="0" xr:uid="{A3E0D78D-7E43-40F7-804F-D39739D5688F}">
      <text>
        <t>[Threaded comment]
Your version of Excel allows you to read this threaded comment; however, any edits to it will get removed if the file is opened in a newer version of Excel. Learn more: https://go.microsoft.com/fwlink/?linkid=870924
Comment:
    Scott et al. 2001</t>
      </text>
    </comment>
    <comment ref="B18" authorId="27" shapeId="0" xr:uid="{314FD0AF-BEC4-4762-9E6B-37E0086A9C56}">
      <text>
        <t>[Threaded comment]
Your version of Excel allows you to read this threaded comment; however, any edits to it will get removed if the file is opened in a newer version of Excel. Learn more: https://go.microsoft.com/fwlink/?linkid=870924
Comment:
    Joyce et al. 2016</t>
      </text>
    </comment>
    <comment ref="B19" authorId="28" shapeId="0" xr:uid="{21B2F6CA-2094-4C58-91A2-BFC99D99CC9E}">
      <text>
        <t>[Threaded comment]
Your version of Excel allows you to read this threaded comment; however, any edits to it will get removed if the file is opened in a newer version of Excel. Learn more: https://go.microsoft.com/fwlink/?linkid=870924
Comment:
    Wells et al. 2009</t>
      </text>
    </comment>
    <comment ref="B20" authorId="29" shapeId="0" xr:uid="{1C87FAD3-6122-4040-BD43-D2F485E355EB}">
      <text>
        <t>[Threaded comment]
Your version of Excel allows you to read this threaded comment; however, any edits to it will get removed if the file is opened in a newer version of Excel. Learn more: https://go.microsoft.com/fwlink/?linkid=870924
Comment:
    Tyson Moore et al. 2020</t>
      </text>
    </comment>
  </commentList>
</comments>
</file>

<file path=xl/sharedStrings.xml><?xml version="1.0" encoding="utf-8"?>
<sst xmlns="http://schemas.openxmlformats.org/spreadsheetml/2006/main" count="209" uniqueCount="152">
  <si>
    <t>Species</t>
  </si>
  <si>
    <t>Abundance</t>
  </si>
  <si>
    <t>Abundance CV</t>
  </si>
  <si>
    <t>Minimum Abundance</t>
  </si>
  <si>
    <t>Maximum Productivity Rate</t>
  </si>
  <si>
    <t>Recover Factor</t>
  </si>
  <si>
    <t>Potential Biological Removal</t>
  </si>
  <si>
    <t>Last Update</t>
  </si>
  <si>
    <t>Last Survey Year</t>
  </si>
  <si>
    <t>Sperm Whale</t>
  </si>
  <si>
    <t>Total Mortality Serious Injury</t>
  </si>
  <si>
    <t>Annual Mortality Serious Injury</t>
  </si>
  <si>
    <t>Annual Mortality Serious Injury CV</t>
  </si>
  <si>
    <t>Cuvier's Beaked Whale</t>
  </si>
  <si>
    <t>Blainville's Beaked Whale</t>
  </si>
  <si>
    <t>Gervais Beaked Whale</t>
  </si>
  <si>
    <t>Common Bottlenose Dolphin Offshore</t>
  </si>
  <si>
    <t>Pantropical Spotted Dolphin</t>
  </si>
  <si>
    <t>Striped Dolphin</t>
  </si>
  <si>
    <t>Spinner Dolphin</t>
  </si>
  <si>
    <t>Clymene Dolphin</t>
  </si>
  <si>
    <t>Fraser's Dolphin</t>
  </si>
  <si>
    <t>Killer Whale</t>
  </si>
  <si>
    <t>False Killer Whale</t>
  </si>
  <si>
    <t>Pygmy Killer Whale</t>
  </si>
  <si>
    <t>Dwarf Sperm Whale</t>
  </si>
  <si>
    <t>Pygmy Sperm Whale</t>
  </si>
  <si>
    <t>Melon-headed Whale</t>
  </si>
  <si>
    <t>Risso's Dolphin</t>
  </si>
  <si>
    <t>Short-finned Pilot Whale</t>
  </si>
  <si>
    <t>Sex Ratio</t>
  </si>
  <si>
    <t>Proportion Mesopelagic Diet</t>
  </si>
  <si>
    <t>Mean Weight Male (kg)</t>
  </si>
  <si>
    <t>Mean Weight Female (kg)</t>
  </si>
  <si>
    <t>Average Individual Weight (kg)</t>
  </si>
  <si>
    <t>Proportion Zooplankton Diet</t>
  </si>
  <si>
    <t>Mean Protein Concentration (% wet weight)</t>
  </si>
  <si>
    <t>CV Protein Concentration</t>
  </si>
  <si>
    <t>Anoplogaster cornuta</t>
  </si>
  <si>
    <t>Bathylagus longirostris</t>
  </si>
  <si>
    <t>Cyclothone pallida</t>
  </si>
  <si>
    <t>Gonostoma elongatum</t>
  </si>
  <si>
    <t>Melamphaes longivelis</t>
  </si>
  <si>
    <t>Scopelegadus mizolepis</t>
  </si>
  <si>
    <t>Scopeloberyx sp.</t>
  </si>
  <si>
    <t>Benthosema suborbitale</t>
  </si>
  <si>
    <t>Bolinichthys photothorax</t>
  </si>
  <si>
    <t>Centrobranchus nigroocellatus</t>
  </si>
  <si>
    <t>Diaphus dumerilii</t>
  </si>
  <si>
    <t>Diaphus effulgens</t>
  </si>
  <si>
    <t>Diaphus lucidus</t>
  </si>
  <si>
    <t>Diaphus mollis</t>
  </si>
  <si>
    <t>Diaphus splendidus</t>
  </si>
  <si>
    <t>Gonichthys cocco</t>
  </si>
  <si>
    <t>Hygophum benoitii</t>
  </si>
  <si>
    <t>Hygophum reinhardtii</t>
  </si>
  <si>
    <t>Lampadena luminosa</t>
  </si>
  <si>
    <t>Lampanyctus alatus</t>
  </si>
  <si>
    <t>Lampanyctus lineatus</t>
  </si>
  <si>
    <t>Lepidophanes guentheri</t>
  </si>
  <si>
    <t>Lobianchia gemellarii</t>
  </si>
  <si>
    <t>Myctophum nitidulum</t>
  </si>
  <si>
    <t>Notoscopelus resplendens</t>
  </si>
  <si>
    <t>Notolychnus valdiviae</t>
  </si>
  <si>
    <t>Taaningichthys bathyphilus</t>
  </si>
  <si>
    <t>Argyropelecus aculeatus</t>
  </si>
  <si>
    <t>Arygropelecus hemigymnus</t>
  </si>
  <si>
    <t>Maurolicus muelleri</t>
  </si>
  <si>
    <t>Sternoptyx diaphana</t>
  </si>
  <si>
    <t>Sternoptyx pseudobscura</t>
  </si>
  <si>
    <t>Low Protein Concentration (% wet weight)</t>
  </si>
  <si>
    <t>High Protein Concentration (% wet weight)</t>
  </si>
  <si>
    <t>Mean Consumption Rate (kg/day)</t>
  </si>
  <si>
    <t>Percent Bodyweight Consumed (%)</t>
  </si>
  <si>
    <t>Population in Gulf of Mexico</t>
  </si>
  <si>
    <t>Rice's Whale</t>
  </si>
  <si>
    <t>Mean Group Size</t>
  </si>
  <si>
    <t>Maximum Group Size</t>
  </si>
  <si>
    <t>Minimum Group Size</t>
  </si>
  <si>
    <t>SE Group Size</t>
  </si>
  <si>
    <t>n Group Size</t>
  </si>
  <si>
    <t>SDM Available?</t>
  </si>
  <si>
    <t>Average swim speed (km/h)</t>
  </si>
  <si>
    <t>Map File</t>
  </si>
  <si>
    <t>PM_LQH1.tif.csv</t>
  </si>
  <si>
    <t>ZC_LQH1.tif.csv</t>
  </si>
  <si>
    <t>TT_LQh1.tif.csv</t>
  </si>
  <si>
    <t>SA_LQh1.tif.csv</t>
  </si>
  <si>
    <t>SO_LQh1.tif.csv</t>
  </si>
  <si>
    <t>SL_LQh1.tif.csv</t>
  </si>
  <si>
    <t>SC_LQh1.tif.csv</t>
  </si>
  <si>
    <t>Missing species.csv</t>
  </si>
  <si>
    <t>KS_LQH1.tif.csv</t>
  </si>
  <si>
    <t>GG_LQH1.tif.csv</t>
  </si>
  <si>
    <t>Low_Mesos</t>
  </si>
  <si>
    <t>High_Mesos</t>
  </si>
  <si>
    <t>Low Consumption Rate</t>
  </si>
  <si>
    <t>High Consumption Rate</t>
  </si>
  <si>
    <t>Rices Whale.csv</t>
  </si>
  <si>
    <t>Deep Day Mean Dive Depth</t>
  </si>
  <si>
    <t>Deep Day SD Dive Depth</t>
  </si>
  <si>
    <t>Deep Night Mean Dive Depth</t>
  </si>
  <si>
    <t>Deep Night SD Dive Depth</t>
  </si>
  <si>
    <t>Deep Day Max Deep Dive Depth</t>
  </si>
  <si>
    <t>Deep Night Max Deep Dive Depth</t>
  </si>
  <si>
    <t>Deep Dive Duration (min)</t>
  </si>
  <si>
    <t>Deep N Dives per day</t>
  </si>
  <si>
    <t>Deep Surface Interval (min)</t>
  </si>
  <si>
    <t>Shallow Day Mean Dive Depth</t>
  </si>
  <si>
    <t>Shallow Day SD Dive Depth</t>
  </si>
  <si>
    <t>Shallow Night Mean Dive Depth</t>
  </si>
  <si>
    <t>Shallow Night SD Dive Depth</t>
  </si>
  <si>
    <t>Shallow Day Max Shallow Dive Depth</t>
  </si>
  <si>
    <t>Shallow Night Max Shallow Dive Depth</t>
  </si>
  <si>
    <t>Shallow Dive Duration (min)</t>
  </si>
  <si>
    <t>Shallow N Dives per day</t>
  </si>
  <si>
    <t>Shallow Surface Interval (min)</t>
  </si>
  <si>
    <t>Relative Biomass</t>
  </si>
  <si>
    <t>Total Biomass (kg)</t>
  </si>
  <si>
    <t>sd Protein Concentration</t>
  </si>
  <si>
    <t>Acanthephyra telsonis</t>
  </si>
  <si>
    <t>Acanthephyra acutifrons</t>
  </si>
  <si>
    <t>Acanthephyra curtirostris</t>
  </si>
  <si>
    <t>Acanthephyra purpurea</t>
  </si>
  <si>
    <t>Oplophorus gracilirostris</t>
  </si>
  <si>
    <t>Systellaspis debilis</t>
  </si>
  <si>
    <t>Parapandalus richardi</t>
  </si>
  <si>
    <t>Parapasiphaea sulcatifrons</t>
  </si>
  <si>
    <t>Pasiphaea merriami</t>
  </si>
  <si>
    <t>Funchalia villosa</t>
  </si>
  <si>
    <t>Gennadas valens</t>
  </si>
  <si>
    <t>Sergestes henseni</t>
  </si>
  <si>
    <t>Sergestes paraseminudus</t>
  </si>
  <si>
    <t>Sergestes pectinatus</t>
  </si>
  <si>
    <t>Sergia filictum</t>
  </si>
  <si>
    <t>Sergia grandis</t>
  </si>
  <si>
    <t>Sergia robustus</t>
  </si>
  <si>
    <t>Sergia spendens</t>
  </si>
  <si>
    <t>Eucopia sculpticauda</t>
  </si>
  <si>
    <t>Eucopia unguiculata</t>
  </si>
  <si>
    <t>Gnathophausia ingens</t>
  </si>
  <si>
    <t>Notostomus elegans</t>
  </si>
  <si>
    <t>Berryteuthis anonychus</t>
  </si>
  <si>
    <t>Berryteuthis magister</t>
  </si>
  <si>
    <t>Eogonatus tinro</t>
  </si>
  <si>
    <t>Gonatus berryi</t>
  </si>
  <si>
    <t>Chiroteuthis calyx</t>
  </si>
  <si>
    <t>Cgaliteuthis phyllura</t>
  </si>
  <si>
    <t>Taonius borealis</t>
  </si>
  <si>
    <t>Prop Fish Diet</t>
  </si>
  <si>
    <t>Prop Crust Diet</t>
  </si>
  <si>
    <t>Prop Ceph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</si>
</sst>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Woodstock" id="{CFE4BF2A-7275-4B9A-BAB0-2B7D4F7A6BE1}" userId="S-1-5-21-1271391499-2398807456-2725780841-1440194" providerId="AD"/>
  <person displayName="Matthew Woodstock" id="{859D0D4E-8246-4B2E-8204-4CD985A058DD}" userId="S::mwoodsto@fiu.edu::2f3c36c3-6128-49e3-a6b6-70967fc19a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2-03T16:05:54.17" personId="{CFE4BF2A-7275-4B9A-BAB0-2B7D4F7A6BE1}" id="{0131E090-11CF-4332-B718-7297677F2B15}">
    <text>Trites and Pauly 1998</text>
  </threadedComment>
  <threadedComment ref="C1" dT="2021-12-03T16:04:09.41" personId="{CFE4BF2A-7275-4B9A-BAB0-2B7D4F7A6BE1}" id="{F6D48E6D-BEEF-4E0B-9341-F9A94AFEAF91}">
    <text>Trites and Pauly 1998</text>
  </threadedComment>
  <threadedComment ref="D1" dT="2021-12-03T16:03:44.46" personId="{CFE4BF2A-7275-4B9A-BAB0-2B7D4F7A6BE1}" id="{2EE05860-78EF-41E1-80F1-2BBD2299DF6E}">
    <text>All Assumed to be 0.5 unless stated in stock assessment</text>
  </threadedComment>
  <threadedComment ref="H1" dT="2021-12-03T16:05:32.63" personId="{CFE4BF2A-7275-4B9A-BAB0-2B7D4F7A6BE1}" id="{EC7E08D9-62A3-4170-9512-A557BBD35D6E}">
    <text>Pauly et al. 1998</text>
  </threadedComment>
  <threadedComment ref="L1" dT="2021-12-07T20:04:25.84" personId="{CFE4BF2A-7275-4B9A-BAB0-2B7D4F7A6BE1}" id="{54FEB78B-7A6C-4B5F-BF88-0AD76C97078B}">
    <text>Values either come from literature or equation 3 from Trites et al. 1997</text>
  </threadedComment>
  <threadedComment ref="P1" dT="2021-12-07T20:14:31.96" personId="{CFE4BF2A-7275-4B9A-BAB0-2B7D4F7A6BE1}" id="{E8019E01-37EE-45E5-8E7F-DD7BE2F38E37}">
    <text>Currently all population is assumed to be within Gulf of Mexico at one time</text>
  </threadedComment>
  <threadedComment ref="Q1" dT="2021-12-08T18:12:53.01" personId="{CFE4BF2A-7275-4B9A-BAB0-2B7D4F7A6BE1}" id="{D6CA4DF7-1286-41DC-99E7-339C4D67CE8D}">
    <text>Maze-Foley and Mullin 2006 unless otherwise stated</text>
  </threadedComment>
  <threadedComment ref="L2" dT="2021-12-07T19:54:48.60" personId="{CFE4BF2A-7275-4B9A-BAB0-2B7D4F7A6BE1}" id="{2E36F608-0D00-4C4D-8C80-ABDCEA89BF78}">
    <text>Lockyear 1981 says 3%</text>
  </threadedComment>
  <threadedComment ref="W7" dT="2022-01-19T15:05:25.59" personId="{859D0D4E-8246-4B2E-8204-4CD985A058DD}" id="{EFC032A1-C23C-4FF6-A713-38BD52A09027}">
    <text>Klasky et al. 2007</text>
  </threadedComment>
  <threadedComment ref="W8" dT="2022-01-19T14:41:43.31" personId="{859D0D4E-8246-4B2E-8204-4CD985A058DD}" id="{F5C96A9E-7F90-4E87-B41F-B88C512E0E36}">
    <text>Scott and Chivers 2009</text>
  </threadedComment>
  <threadedComment ref="W14" dT="2022-01-19T19:52:06.25" personId="{859D0D4E-8246-4B2E-8204-4CD985A058DD}" id="{819BEA74-E339-40FF-BF25-74D731E54EC0}">
    <text>Stacey et al. 1994</text>
  </threadedComment>
  <threadedComment ref="H19" dT="2021-12-03T21:20:04.71" personId="{CFE4BF2A-7275-4B9A-BAB0-2B7D4F7A6BE1}" id="{E930794F-3B9A-4D24-A3D5-301BB739DB97}">
    <text>Not zero. See Visser et al.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1-19T14:53:01.39" personId="{859D0D4E-8246-4B2E-8204-4CD985A058DD}" id="{BA9BDD61-0DBE-423F-A755-347EABFE4891}">
    <text>Watwood et al. 2006</text>
  </threadedComment>
  <threadedComment ref="D2" dT="2022-01-19T14:53:01.39" personId="{859D0D4E-8246-4B2E-8204-4CD985A058DD}" id="{FF1A9FE5-CBB1-4E79-9911-B86AAF966506}">
    <text>Watwood et al. 2006</text>
  </threadedComment>
  <threadedComment ref="J2" dT="2022-01-27T17:34:46.55" personId="{859D0D4E-8246-4B2E-8204-4CD985A058DD}" id="{20C9CE74-CFEF-4762-8E83-6B4E15FAA777}">
    <text>Watwood et al. 2006</text>
  </threadedComment>
  <threadedComment ref="B3" dT="2022-01-27T20:44:03.26" personId="{859D0D4E-8246-4B2E-8204-4CD985A058DD}" id="{0A0C6FF1-05E0-44A3-9545-B31E53698199}">
    <text>Soldevilla et al. 2017</text>
  </threadedComment>
  <threadedComment ref="B4" dT="2022-01-19T14:59:30.27" personId="{859D0D4E-8246-4B2E-8204-4CD985A058DD}" id="{0C7F0BD4-5E3F-435C-86E2-6065E60FDA20}">
    <text>Shearer et al. 2019</text>
  </threadedComment>
  <threadedComment ref="H4" dT="2022-01-27T20:48:35.06" personId="{859D0D4E-8246-4B2E-8204-4CD985A058DD}" id="{C4DAA2DA-650B-46E3-BA57-221DC8906110}">
    <text>Shearer et al. 2019</text>
  </threadedComment>
  <threadedComment ref="J4" dT="2022-01-27T20:45:42.94" personId="{859D0D4E-8246-4B2E-8204-4CD985A058DD}" id="{80BA4E20-C659-4989-900E-C7F6262B1104}">
    <text>Shearer et al.  2019</text>
  </threadedComment>
  <threadedComment ref="B5" dT="2022-01-19T14:59:30.27" personId="{859D0D4E-8246-4B2E-8204-4CD985A058DD}" id="{9F2B87BF-8CCE-45FB-AC63-C00EC9EECF79}">
    <text>Baird et al. 2006</text>
  </threadedComment>
  <threadedComment ref="J5" dT="2022-01-27T20:45:42.94" personId="{859D0D4E-8246-4B2E-8204-4CD985A058DD}" id="{F7143DAE-DD0D-40D5-9B44-56B769EB693B}">
    <text>Shearer et al.  2019</text>
  </threadedComment>
  <threadedComment ref="B6" dT="2022-01-19T14:59:30.27" personId="{859D0D4E-8246-4B2E-8204-4CD985A058DD}" id="{84156176-96D2-4BFC-9150-9AA05A41B4BA}">
    <text>Same as Cuvier's Beaked Whale</text>
  </threadedComment>
  <threadedComment ref="B7" dT="2022-01-19T15:49:28.02" personId="{859D0D4E-8246-4B2E-8204-4CD985A058DD}" id="{1AA2CE3F-0489-439C-BE4F-9E41AF59A137}">
    <text>Klatsky et al 2007</text>
  </threadedComment>
  <threadedComment ref="B8" dT="2022-01-30T15:40:21.41" personId="{859D0D4E-8246-4B2E-8204-4CD985A058DD}" id="{0C8B6A43-792F-4629-A1D9-5024CD05D330}">
    <text>Baird et al. 2001</text>
  </threadedComment>
  <threadedComment ref="H8" dT="2022-01-19T14:41:35.39" personId="{859D0D4E-8246-4B2E-8204-4CD985A058DD}" id="{AA2C53A3-9424-456F-90E5-60B1C357A103}">
    <text>Baird et al. 2001</text>
  </threadedComment>
  <threadedComment ref="B9" dT="2022-01-30T15:40:21.41" personId="{859D0D4E-8246-4B2E-8204-4CD985A058DD}" id="{F185F087-27D6-4962-9AC7-BC0E0859240A}">
    <text>Same as Spinner Dolphin</text>
  </threadedComment>
  <threadedComment ref="B10" dT="2022-01-30T15:40:21.41" personId="{859D0D4E-8246-4B2E-8204-4CD985A058DD}" id="{2676097C-7B41-45C0-9B86-A7CD25AEF103}">
    <text>Benoit-Bird and Au 2003</text>
  </threadedComment>
  <threadedComment ref="H10" dT="2022-01-19T14:41:35.39" personId="{859D0D4E-8246-4B2E-8204-4CD985A058DD}" id="{E8A830A1-E242-4258-93C4-F2FFC69E47EF}">
    <text>Norris and Dohl 1979</text>
  </threadedComment>
  <threadedComment ref="B11" dT="2022-01-30T15:40:21.41" personId="{859D0D4E-8246-4B2E-8204-4CD985A058DD}" id="{24B1B637-FD42-41DD-92DA-CEEBCE65977B}">
    <text>Same as Spinner Dolphin</text>
  </threadedComment>
  <threadedComment ref="H11" dT="2022-01-19T14:41:35.39" personId="{859D0D4E-8246-4B2E-8204-4CD985A058DD}" id="{0B9BD1F0-3DB3-4B68-B4D5-3406710C4403}">
    <text>Scott and Chivers 2009</text>
  </threadedComment>
  <threadedComment ref="B12" dT="2022-02-11T21:13:07.96" personId="{859D0D4E-8246-4B2E-8204-4CD985A058DD}" id="{F9F05FDF-0CAE-451B-A00C-3702D3EA1CE0}">
    <text>Values assumed</text>
  </threadedComment>
  <threadedComment ref="F12" dT="2022-01-19T14:48:33.93" personId="{859D0D4E-8246-4B2E-8204-4CD985A058DD}" id="{7E0CFD6F-C5F9-404B-A91A-4DE78240741B}">
    <text>Louella and Dolar 2018</text>
  </threadedComment>
  <threadedComment ref="B13" dT="2022-01-19T15:55:04.76" personId="{859D0D4E-8246-4B2E-8204-4CD985A058DD}" id="{2EB5DF01-1734-467B-8CCF-135331C99A39}">
    <text>Pitman et al. 2020</text>
  </threadedComment>
  <threadedComment ref="B14" dT="2022-01-29T15:07:14.13" personId="{859D0D4E-8246-4B2E-8204-4CD985A058DD}" id="{36EB7287-3197-4DDD-909C-8827B151F211}">
    <text>Assumed same as Pygmy</text>
  </threadedComment>
  <threadedComment ref="B15" dT="2022-01-29T15:07:04.87" personId="{859D0D4E-8246-4B2E-8204-4CD985A058DD}" id="{C5142C8D-57D0-4600-A61F-070DF3C87CA4}">
    <text>Pulis et al. 2018</text>
  </threadedComment>
  <threadedComment ref="B16" dT="2022-01-30T15:31:13.99" personId="{859D0D4E-8246-4B2E-8204-4CD985A058DD}" id="{1751FA17-0992-4965-B55F-A4BE77066D2A}">
    <text>Assumed based on diet (mesopelagics)
Staudinger et al. 2014</text>
  </threadedComment>
  <threadedComment ref="J16" dT="2022-01-29T15:52:23.31" personId="{859D0D4E-8246-4B2E-8204-4CD985A058DD}" id="{E3ED8D3D-7A0E-448B-AC0A-540A7F26AB19}">
    <text>Scott et al. 2001</text>
  </threadedComment>
  <threadedComment ref="B17" dT="2022-01-30T15:31:13.99" personId="{859D0D4E-8246-4B2E-8204-4CD985A058DD}" id="{65844130-6F29-49D2-857A-A42479BD5456}">
    <text>Assumed based on diet (mesopelagics)
Staudinger et al. 2014</text>
  </threadedComment>
  <threadedComment ref="J17" dT="2022-01-29T15:52:23.31" personId="{859D0D4E-8246-4B2E-8204-4CD985A058DD}" id="{A3E0D78D-7E43-40F7-804F-D39739D5688F}">
    <text>Scott et al. 2001</text>
  </threadedComment>
  <threadedComment ref="B18" dT="2022-01-30T15:27:25.77" personId="{859D0D4E-8246-4B2E-8204-4CD985A058DD}" id="{314FD0AF-BEC4-4762-9E6B-37E0086A9C56}">
    <text>Joyce et al. 2016</text>
  </threadedComment>
  <threadedComment ref="B19" dT="2022-01-30T15:09:48.72" personId="{859D0D4E-8246-4B2E-8204-4CD985A058DD}" id="{21B2F6CA-2094-4C58-91A2-BFC99D99CC9E}">
    <text>Wells et al. 2009</text>
  </threadedComment>
  <threadedComment ref="B20" dT="2022-01-30T15:14:33.85" personId="{859D0D4E-8246-4B2E-8204-4CD985A058DD}" id="{1C87FAD3-6122-4040-BD43-D2F485E355EB}">
    <text>Tyson Moore et al. 2020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B23A-28B3-46B0-BD3D-A5A440999264}">
  <dimension ref="A1:L20"/>
  <sheetViews>
    <sheetView tabSelected="1" workbookViewId="0">
      <selection activeCell="M10" sqref="M10"/>
    </sheetView>
  </sheetViews>
  <sheetFormatPr defaultRowHeight="15" x14ac:dyDescent="0.25"/>
  <cols>
    <col min="1" max="1" width="32.7109375" bestFit="1" customWidth="1"/>
    <col min="2" max="2" width="10.7109375" style="3" bestFit="1" customWidth="1"/>
    <col min="3" max="3" width="13.5703125" style="3" bestFit="1" customWidth="1"/>
    <col min="4" max="4" width="19.5703125" style="3" bestFit="1" customWidth="1"/>
  </cols>
  <sheetData>
    <row r="1" spans="1:12" x14ac:dyDescent="0.25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7</v>
      </c>
      <c r="L1" t="s">
        <v>8</v>
      </c>
    </row>
    <row r="2" spans="1:12" x14ac:dyDescent="0.25">
      <c r="A2" t="s">
        <v>9</v>
      </c>
      <c r="B2" s="3">
        <v>1180</v>
      </c>
      <c r="C2" s="3">
        <v>0.22</v>
      </c>
      <c r="D2" s="3">
        <v>983</v>
      </c>
      <c r="E2">
        <v>0.04</v>
      </c>
      <c r="F2">
        <v>0.1</v>
      </c>
      <c r="G2">
        <v>2</v>
      </c>
      <c r="H2">
        <v>9.6</v>
      </c>
      <c r="I2">
        <v>0.2</v>
      </c>
      <c r="J2">
        <v>1</v>
      </c>
      <c r="K2">
        <v>2015</v>
      </c>
      <c r="L2">
        <v>2018</v>
      </c>
    </row>
    <row r="3" spans="1:12" x14ac:dyDescent="0.25">
      <c r="A3" t="s">
        <v>75</v>
      </c>
      <c r="B3" s="3">
        <v>51</v>
      </c>
      <c r="C3" s="3">
        <v>0.5</v>
      </c>
      <c r="D3" s="3">
        <v>34</v>
      </c>
      <c r="E3">
        <v>0.04</v>
      </c>
      <c r="F3">
        <v>0.1</v>
      </c>
      <c r="G3">
        <v>0.1</v>
      </c>
      <c r="H3">
        <v>0.5</v>
      </c>
      <c r="I3">
        <v>0</v>
      </c>
      <c r="J3">
        <v>0</v>
      </c>
      <c r="K3">
        <v>2017</v>
      </c>
      <c r="L3">
        <v>2018</v>
      </c>
    </row>
    <row r="4" spans="1:12" x14ac:dyDescent="0.25">
      <c r="A4" t="s">
        <v>13</v>
      </c>
      <c r="B4" s="3">
        <v>18</v>
      </c>
      <c r="C4" s="3">
        <v>0.75</v>
      </c>
      <c r="D4" s="3">
        <v>10</v>
      </c>
      <c r="E4">
        <v>0.04</v>
      </c>
      <c r="F4">
        <v>0.5</v>
      </c>
      <c r="G4">
        <v>0.1</v>
      </c>
      <c r="H4">
        <v>5.2</v>
      </c>
      <c r="I4">
        <v>0</v>
      </c>
      <c r="J4">
        <v>0</v>
      </c>
      <c r="K4">
        <v>2012</v>
      </c>
      <c r="L4">
        <v>2018</v>
      </c>
    </row>
    <row r="5" spans="1:12" x14ac:dyDescent="0.25">
      <c r="A5" t="s">
        <v>14</v>
      </c>
      <c r="B5" s="3">
        <v>98</v>
      </c>
      <c r="C5" s="3">
        <v>0.46</v>
      </c>
      <c r="D5" s="3">
        <v>68</v>
      </c>
      <c r="E5">
        <v>0.04</v>
      </c>
      <c r="F5">
        <v>0.5</v>
      </c>
      <c r="G5">
        <v>0.7</v>
      </c>
      <c r="H5">
        <v>5.2</v>
      </c>
      <c r="I5">
        <v>0</v>
      </c>
      <c r="J5">
        <v>0</v>
      </c>
      <c r="K5">
        <v>2012</v>
      </c>
      <c r="L5">
        <v>2018</v>
      </c>
    </row>
    <row r="6" spans="1:12" x14ac:dyDescent="0.25">
      <c r="A6" t="s">
        <v>15</v>
      </c>
      <c r="B6" s="3">
        <v>20</v>
      </c>
      <c r="C6" s="3">
        <v>0.98</v>
      </c>
      <c r="D6" s="3">
        <v>10</v>
      </c>
      <c r="E6">
        <v>0.04</v>
      </c>
      <c r="F6">
        <v>0.5</v>
      </c>
      <c r="G6">
        <v>0.1</v>
      </c>
      <c r="H6">
        <v>5.2</v>
      </c>
      <c r="I6">
        <v>0</v>
      </c>
      <c r="J6">
        <v>0</v>
      </c>
      <c r="K6">
        <v>2012</v>
      </c>
      <c r="L6">
        <v>2018</v>
      </c>
    </row>
    <row r="7" spans="1:12" x14ac:dyDescent="0.25">
      <c r="A7" t="s">
        <v>16</v>
      </c>
      <c r="B7" s="3">
        <v>7462</v>
      </c>
      <c r="C7" s="3">
        <v>0.31</v>
      </c>
      <c r="D7" s="3">
        <v>5769</v>
      </c>
      <c r="E7">
        <v>0.04</v>
      </c>
      <c r="F7">
        <v>0.5</v>
      </c>
      <c r="G7">
        <v>58</v>
      </c>
      <c r="H7">
        <v>32</v>
      </c>
      <c r="I7">
        <v>0</v>
      </c>
      <c r="J7">
        <v>0</v>
      </c>
      <c r="K7">
        <v>2014</v>
      </c>
      <c r="L7">
        <v>2018</v>
      </c>
    </row>
    <row r="8" spans="1:12" x14ac:dyDescent="0.25">
      <c r="A8" t="s">
        <v>17</v>
      </c>
      <c r="B8" s="3">
        <v>37195</v>
      </c>
      <c r="C8" s="3">
        <v>0.24</v>
      </c>
      <c r="D8" s="3">
        <v>30377</v>
      </c>
      <c r="E8">
        <v>0.04</v>
      </c>
      <c r="F8">
        <v>0.5</v>
      </c>
      <c r="G8">
        <v>304</v>
      </c>
      <c r="H8">
        <v>241</v>
      </c>
      <c r="I8">
        <v>0</v>
      </c>
      <c r="J8">
        <v>0</v>
      </c>
      <c r="K8">
        <v>2020</v>
      </c>
      <c r="L8">
        <v>2018</v>
      </c>
    </row>
    <row r="9" spans="1:12" x14ac:dyDescent="0.25">
      <c r="A9" t="s">
        <v>18</v>
      </c>
      <c r="B9" s="3">
        <v>1817</v>
      </c>
      <c r="C9" s="3">
        <v>0.56000000000000005</v>
      </c>
      <c r="D9" s="3">
        <v>1172</v>
      </c>
      <c r="E9">
        <v>0.04</v>
      </c>
      <c r="F9">
        <v>0.5</v>
      </c>
      <c r="G9">
        <v>12</v>
      </c>
      <c r="H9">
        <v>13</v>
      </c>
      <c r="I9">
        <v>0</v>
      </c>
      <c r="J9">
        <v>0</v>
      </c>
      <c r="K9">
        <v>2020</v>
      </c>
      <c r="L9">
        <v>2018</v>
      </c>
    </row>
    <row r="10" spans="1:12" x14ac:dyDescent="0.25">
      <c r="A10" t="s">
        <v>19</v>
      </c>
      <c r="B10" s="3">
        <v>2991</v>
      </c>
      <c r="C10" s="3">
        <v>0.54</v>
      </c>
      <c r="D10" s="3">
        <v>1954</v>
      </c>
      <c r="E10">
        <v>0.04</v>
      </c>
      <c r="F10">
        <v>0.5</v>
      </c>
      <c r="G10">
        <v>20</v>
      </c>
      <c r="H10">
        <v>113</v>
      </c>
      <c r="I10">
        <v>0</v>
      </c>
      <c r="J10">
        <v>0</v>
      </c>
      <c r="K10">
        <v>2020</v>
      </c>
      <c r="L10">
        <v>2018</v>
      </c>
    </row>
    <row r="11" spans="1:12" x14ac:dyDescent="0.25">
      <c r="A11" t="s">
        <v>20</v>
      </c>
      <c r="B11" s="3">
        <v>513</v>
      </c>
      <c r="C11" s="3">
        <v>1.03</v>
      </c>
      <c r="D11" s="3">
        <v>250</v>
      </c>
      <c r="E11">
        <v>0.04</v>
      </c>
      <c r="F11">
        <v>0.5</v>
      </c>
      <c r="G11">
        <v>2.5</v>
      </c>
      <c r="H11">
        <v>8.4</v>
      </c>
      <c r="I11">
        <v>0</v>
      </c>
      <c r="J11">
        <v>0</v>
      </c>
      <c r="K11">
        <v>2020</v>
      </c>
      <c r="L11">
        <v>2018</v>
      </c>
    </row>
    <row r="12" spans="1:12" x14ac:dyDescent="0.25">
      <c r="A12" t="s">
        <v>21</v>
      </c>
      <c r="B12" s="3">
        <v>213</v>
      </c>
      <c r="C12" s="3">
        <v>1.03</v>
      </c>
      <c r="D12" s="3">
        <v>104</v>
      </c>
      <c r="E12">
        <v>0.04</v>
      </c>
      <c r="F12">
        <v>0.5</v>
      </c>
      <c r="G12">
        <v>1</v>
      </c>
      <c r="H12" s="1"/>
      <c r="I12">
        <v>0</v>
      </c>
      <c r="J12">
        <v>0</v>
      </c>
      <c r="K12">
        <v>2020</v>
      </c>
      <c r="L12">
        <v>2018</v>
      </c>
    </row>
    <row r="13" spans="1:12" x14ac:dyDescent="0.25">
      <c r="A13" t="s">
        <v>22</v>
      </c>
      <c r="B13" s="3">
        <v>267</v>
      </c>
      <c r="C13" s="3">
        <v>0.75</v>
      </c>
      <c r="D13" s="3">
        <v>152</v>
      </c>
      <c r="E13">
        <v>0.04</v>
      </c>
      <c r="F13">
        <v>0.5</v>
      </c>
      <c r="G13">
        <v>1.5</v>
      </c>
      <c r="H13" s="1"/>
      <c r="I13">
        <v>0</v>
      </c>
      <c r="J13">
        <v>0</v>
      </c>
      <c r="K13">
        <v>2020</v>
      </c>
      <c r="L13">
        <v>2018</v>
      </c>
    </row>
    <row r="14" spans="1:12" x14ac:dyDescent="0.25">
      <c r="A14" t="s">
        <v>23</v>
      </c>
      <c r="B14" s="3">
        <v>494</v>
      </c>
      <c r="C14" s="3">
        <v>0.79</v>
      </c>
      <c r="D14" s="3">
        <v>276</v>
      </c>
      <c r="E14">
        <v>0.04</v>
      </c>
      <c r="F14">
        <v>0.5</v>
      </c>
      <c r="G14">
        <v>2.8</v>
      </c>
      <c r="H14">
        <v>2.2000000000000002</v>
      </c>
      <c r="I14">
        <v>0</v>
      </c>
      <c r="J14">
        <v>0</v>
      </c>
      <c r="K14">
        <v>2020</v>
      </c>
      <c r="L14">
        <v>2018</v>
      </c>
    </row>
    <row r="15" spans="1:12" x14ac:dyDescent="0.25">
      <c r="A15" t="s">
        <v>24</v>
      </c>
      <c r="B15" s="3">
        <v>613</v>
      </c>
      <c r="C15" s="3">
        <v>1.1499999999999999</v>
      </c>
      <c r="D15" s="3">
        <v>283</v>
      </c>
      <c r="E15">
        <v>0.04</v>
      </c>
      <c r="F15">
        <v>0.5</v>
      </c>
      <c r="G15">
        <v>2.8</v>
      </c>
      <c r="H15">
        <v>1.6</v>
      </c>
      <c r="I15">
        <v>0</v>
      </c>
      <c r="J15">
        <v>0</v>
      </c>
      <c r="K15">
        <v>2020</v>
      </c>
      <c r="L15">
        <v>2018</v>
      </c>
    </row>
    <row r="16" spans="1:12" x14ac:dyDescent="0.25">
      <c r="A16" t="s">
        <v>25</v>
      </c>
      <c r="B16" s="3">
        <v>336</v>
      </c>
      <c r="C16" s="3">
        <v>0.35</v>
      </c>
      <c r="D16" s="3">
        <v>253</v>
      </c>
      <c r="E16">
        <v>0.04</v>
      </c>
      <c r="F16">
        <v>0.5</v>
      </c>
      <c r="G16">
        <v>2.5</v>
      </c>
      <c r="H16">
        <v>31</v>
      </c>
      <c r="I16">
        <v>0</v>
      </c>
      <c r="J16">
        <v>0</v>
      </c>
      <c r="K16">
        <v>2020</v>
      </c>
      <c r="L16">
        <v>2018</v>
      </c>
    </row>
    <row r="17" spans="1:12" x14ac:dyDescent="0.25">
      <c r="A17" t="s">
        <v>26</v>
      </c>
      <c r="B17" s="3">
        <v>336</v>
      </c>
      <c r="C17" s="3">
        <v>0.35</v>
      </c>
      <c r="D17" s="3">
        <v>253</v>
      </c>
      <c r="E17">
        <v>0.04</v>
      </c>
      <c r="F17">
        <v>0.5</v>
      </c>
      <c r="G17">
        <v>2.5</v>
      </c>
      <c r="H17">
        <v>31</v>
      </c>
      <c r="I17">
        <v>0</v>
      </c>
      <c r="J17">
        <v>0</v>
      </c>
      <c r="K17">
        <v>2020</v>
      </c>
      <c r="L17">
        <v>2018</v>
      </c>
    </row>
    <row r="18" spans="1:12" x14ac:dyDescent="0.25">
      <c r="A18" t="s">
        <v>27</v>
      </c>
      <c r="B18" s="3">
        <v>1749</v>
      </c>
      <c r="C18" s="3">
        <v>0.68</v>
      </c>
      <c r="D18" s="3">
        <v>1039</v>
      </c>
      <c r="E18">
        <v>0.04</v>
      </c>
      <c r="F18">
        <v>0.5</v>
      </c>
      <c r="G18">
        <v>10</v>
      </c>
      <c r="H18">
        <v>9.5</v>
      </c>
      <c r="I18">
        <v>0</v>
      </c>
      <c r="J18">
        <v>0</v>
      </c>
      <c r="K18">
        <v>2020</v>
      </c>
      <c r="L18">
        <v>2018</v>
      </c>
    </row>
    <row r="19" spans="1:12" x14ac:dyDescent="0.25">
      <c r="A19" t="s">
        <v>28</v>
      </c>
      <c r="B19" s="3">
        <v>1974</v>
      </c>
      <c r="C19" s="3">
        <v>0.46</v>
      </c>
      <c r="D19" s="3">
        <v>1368</v>
      </c>
      <c r="E19">
        <v>0.04</v>
      </c>
      <c r="F19">
        <v>0.5</v>
      </c>
      <c r="G19">
        <v>10</v>
      </c>
      <c r="H19">
        <v>5.3</v>
      </c>
      <c r="I19">
        <v>0</v>
      </c>
      <c r="J19">
        <v>0</v>
      </c>
      <c r="K19">
        <v>2020</v>
      </c>
      <c r="L19">
        <v>2018</v>
      </c>
    </row>
    <row r="20" spans="1:12" x14ac:dyDescent="0.25">
      <c r="A20" t="s">
        <v>29</v>
      </c>
      <c r="B20" s="3">
        <v>1321</v>
      </c>
      <c r="C20" s="3">
        <v>0.43</v>
      </c>
      <c r="D20" s="3">
        <v>934</v>
      </c>
      <c r="E20">
        <v>0.04</v>
      </c>
      <c r="F20">
        <v>0.4</v>
      </c>
      <c r="G20">
        <v>7.5</v>
      </c>
      <c r="H20">
        <v>3.9</v>
      </c>
      <c r="I20">
        <v>0.4</v>
      </c>
      <c r="J20">
        <v>1</v>
      </c>
      <c r="K20">
        <v>2020</v>
      </c>
      <c r="L20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5D83-D388-49AE-905F-86FBE34D14A5}">
  <dimension ref="A1:AA20"/>
  <sheetViews>
    <sheetView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34.7109375" customWidth="1"/>
    <col min="2" max="2" width="21.28515625" bestFit="1" customWidth="1"/>
    <col min="3" max="3" width="23.42578125" bestFit="1" customWidth="1"/>
    <col min="4" max="4" width="8.85546875" bestFit="1" customWidth="1"/>
    <col min="5" max="5" width="28" style="3" bestFit="1" customWidth="1"/>
    <col min="6" max="6" width="15.85546875" bestFit="1" customWidth="1"/>
    <col min="7" max="7" width="15.85546875" customWidth="1"/>
    <col min="8" max="8" width="26.140625" bestFit="1" customWidth="1"/>
    <col min="9" max="9" width="11" bestFit="1" customWidth="1"/>
    <col min="10" max="10" width="11.28515625" bestFit="1" customWidth="1"/>
    <col min="11" max="11" width="26.140625" bestFit="1" customWidth="1"/>
    <col min="12" max="12" width="30.42578125" bestFit="1" customWidth="1"/>
    <col min="13" max="13" width="21.140625" style="3" bestFit="1" customWidth="1"/>
    <col min="14" max="14" width="21.5703125" style="3" bestFit="1" customWidth="1"/>
    <col min="15" max="15" width="31.85546875" customWidth="1"/>
    <col min="17" max="18" width="8.85546875" style="3"/>
    <col min="19" max="19" width="10.28515625" style="3" bestFit="1" customWidth="1"/>
    <col min="20" max="20" width="11.85546875" style="3" bestFit="1" customWidth="1"/>
    <col min="21" max="21" width="11.85546875" customWidth="1"/>
    <col min="22" max="22" width="8.85546875" style="3"/>
    <col min="24" max="24" width="17.85546875" style="3" bestFit="1" customWidth="1"/>
    <col min="25" max="25" width="13" bestFit="1" customWidth="1"/>
    <col min="26" max="26" width="14.42578125" bestFit="1" customWidth="1"/>
    <col min="27" max="27" width="14" bestFit="1" customWidth="1"/>
  </cols>
  <sheetData>
    <row r="1" spans="1:27" x14ac:dyDescent="0.25">
      <c r="A1" t="s">
        <v>0</v>
      </c>
      <c r="B1" t="s">
        <v>32</v>
      </c>
      <c r="C1" t="s">
        <v>33</v>
      </c>
      <c r="D1" t="s">
        <v>30</v>
      </c>
      <c r="E1" s="3" t="s">
        <v>34</v>
      </c>
      <c r="F1" t="s">
        <v>118</v>
      </c>
      <c r="G1" t="s">
        <v>117</v>
      </c>
      <c r="H1" t="s">
        <v>31</v>
      </c>
      <c r="I1" t="s">
        <v>94</v>
      </c>
      <c r="J1" t="s">
        <v>95</v>
      </c>
      <c r="K1" t="s">
        <v>35</v>
      </c>
      <c r="L1" t="s">
        <v>72</v>
      </c>
      <c r="M1" s="3" t="s">
        <v>96</v>
      </c>
      <c r="N1" s="3" t="s">
        <v>97</v>
      </c>
      <c r="O1" t="s">
        <v>73</v>
      </c>
      <c r="P1" t="s">
        <v>74</v>
      </c>
      <c r="Q1" s="3" t="s">
        <v>76</v>
      </c>
      <c r="R1" s="3" t="s">
        <v>78</v>
      </c>
      <c r="S1" s="3" t="s">
        <v>77</v>
      </c>
      <c r="T1" s="3" t="s">
        <v>79</v>
      </c>
      <c r="U1" t="s">
        <v>80</v>
      </c>
      <c r="V1" s="3" t="s">
        <v>81</v>
      </c>
      <c r="W1" t="s">
        <v>82</v>
      </c>
      <c r="X1" s="3" t="s">
        <v>83</v>
      </c>
      <c r="Y1" t="s">
        <v>149</v>
      </c>
      <c r="Z1" t="s">
        <v>151</v>
      </c>
      <c r="AA1" t="s">
        <v>150</v>
      </c>
    </row>
    <row r="2" spans="1:27" x14ac:dyDescent="0.25">
      <c r="A2" t="s">
        <v>9</v>
      </c>
      <c r="B2">
        <v>26939</v>
      </c>
      <c r="C2">
        <v>10098</v>
      </c>
      <c r="D2">
        <v>0.5</v>
      </c>
      <c r="E2" s="3">
        <f t="shared" ref="E2:E20" si="0">(B2*(1-D2))+(D2*C2)</f>
        <v>18518.5</v>
      </c>
      <c r="F2">
        <f>E2*Abundance!B2</f>
        <v>21851830</v>
      </c>
      <c r="G2">
        <f>F2/SUM($F$2:$F$20)</f>
        <v>0.74141460183649677</v>
      </c>
      <c r="H2">
        <v>0.05</v>
      </c>
      <c r="I2">
        <f t="shared" ref="I2:I20" si="1">H2/2</f>
        <v>2.5000000000000001E-2</v>
      </c>
      <c r="J2">
        <f>H2*2</f>
        <v>0.1</v>
      </c>
      <c r="K2">
        <v>0</v>
      </c>
      <c r="L2">
        <f>E2*0.03</f>
        <v>555.55499999999995</v>
      </c>
      <c r="M2" s="3">
        <f>E2*0.01</f>
        <v>185.185</v>
      </c>
      <c r="N2" s="3">
        <f t="shared" ref="N2:N20" si="2">E2*0.045</f>
        <v>833.33249999999998</v>
      </c>
      <c r="O2" s="2">
        <f>L2/E2</f>
        <v>0.03</v>
      </c>
      <c r="P2">
        <v>1</v>
      </c>
      <c r="Q2" s="3">
        <v>2.6</v>
      </c>
      <c r="R2" s="3">
        <v>1</v>
      </c>
      <c r="S2" s="3">
        <v>11</v>
      </c>
      <c r="T2" s="3">
        <v>0.16</v>
      </c>
      <c r="U2">
        <v>164</v>
      </c>
      <c r="V2" s="3" t="b">
        <v>1</v>
      </c>
      <c r="X2" s="3" t="s">
        <v>84</v>
      </c>
      <c r="Y2">
        <v>0.25</v>
      </c>
      <c r="Z2">
        <v>0.7</v>
      </c>
      <c r="AA2">
        <v>0.05</v>
      </c>
    </row>
    <row r="3" spans="1:27" x14ac:dyDescent="0.25">
      <c r="A3" t="s">
        <v>75</v>
      </c>
      <c r="B3">
        <v>15381</v>
      </c>
      <c r="C3">
        <v>16905</v>
      </c>
      <c r="D3">
        <v>0.5</v>
      </c>
      <c r="E3" s="3">
        <f t="shared" si="0"/>
        <v>16143</v>
      </c>
      <c r="F3">
        <f>E3*Abundance!B3</f>
        <v>823293</v>
      </c>
      <c r="G3">
        <f t="shared" ref="G3:G20" si="3">F3/SUM($F$2:$F$20)</f>
        <v>2.7933653693524751E-2</v>
      </c>
      <c r="H3">
        <v>0.2</v>
      </c>
      <c r="I3">
        <f t="shared" si="1"/>
        <v>0.1</v>
      </c>
      <c r="J3">
        <f>H3*2</f>
        <v>0.4</v>
      </c>
      <c r="K3">
        <v>0.4</v>
      </c>
      <c r="L3">
        <f t="shared" ref="L3:L20" si="4">E3*0.03</f>
        <v>484.28999999999996</v>
      </c>
      <c r="M3" s="3">
        <f t="shared" ref="M3:M20" si="5">E3*0.01</f>
        <v>161.43</v>
      </c>
      <c r="N3" s="3">
        <f t="shared" si="2"/>
        <v>726.43499999999995</v>
      </c>
      <c r="O3" s="2">
        <f t="shared" ref="O2:O20" si="6">L3/E3</f>
        <v>0.03</v>
      </c>
      <c r="P3">
        <v>1</v>
      </c>
      <c r="Q3" s="3">
        <v>2</v>
      </c>
      <c r="R3" s="3">
        <v>1</v>
      </c>
      <c r="S3" s="3">
        <v>5</v>
      </c>
      <c r="T3" s="3">
        <v>0.33</v>
      </c>
      <c r="U3">
        <v>14</v>
      </c>
      <c r="V3" s="3" t="b">
        <v>0</v>
      </c>
      <c r="X3" s="3" t="s">
        <v>98</v>
      </c>
      <c r="Y3">
        <v>0.6</v>
      </c>
      <c r="Z3">
        <v>0</v>
      </c>
      <c r="AA3">
        <v>0.4</v>
      </c>
    </row>
    <row r="4" spans="1:27" x14ac:dyDescent="0.25">
      <c r="A4" t="s">
        <v>13</v>
      </c>
      <c r="B4">
        <v>771</v>
      </c>
      <c r="C4">
        <v>886</v>
      </c>
      <c r="D4">
        <v>0.5</v>
      </c>
      <c r="E4" s="3">
        <f t="shared" si="0"/>
        <v>828.5</v>
      </c>
      <c r="F4">
        <f>E4*Abundance!B4</f>
        <v>14913</v>
      </c>
      <c r="G4">
        <f t="shared" si="3"/>
        <v>5.0598581250118073E-4</v>
      </c>
      <c r="H4">
        <v>0.15</v>
      </c>
      <c r="I4">
        <f t="shared" si="1"/>
        <v>7.4999999999999997E-2</v>
      </c>
      <c r="J4">
        <f>H4*2</f>
        <v>0.3</v>
      </c>
      <c r="K4">
        <v>0</v>
      </c>
      <c r="L4">
        <f t="shared" si="4"/>
        <v>24.855</v>
      </c>
      <c r="M4" s="3">
        <f t="shared" si="5"/>
        <v>8.2850000000000001</v>
      </c>
      <c r="N4" s="3">
        <f t="shared" si="2"/>
        <v>37.282499999999999</v>
      </c>
      <c r="O4" s="2">
        <f t="shared" si="6"/>
        <v>0.03</v>
      </c>
      <c r="P4">
        <v>1</v>
      </c>
      <c r="Q4" s="3">
        <v>1.8</v>
      </c>
      <c r="R4" s="3">
        <v>1</v>
      </c>
      <c r="S4" s="3">
        <v>4</v>
      </c>
      <c r="T4" s="3">
        <v>0.3</v>
      </c>
      <c r="U4">
        <v>15</v>
      </c>
      <c r="V4" s="3" t="b">
        <v>1</v>
      </c>
      <c r="X4" s="3" t="s">
        <v>85</v>
      </c>
      <c r="Y4">
        <v>0.3</v>
      </c>
      <c r="Z4">
        <v>0.6</v>
      </c>
      <c r="AA4">
        <v>0.1</v>
      </c>
    </row>
    <row r="5" spans="1:27" x14ac:dyDescent="0.25">
      <c r="A5" t="s">
        <v>14</v>
      </c>
      <c r="B5">
        <v>508</v>
      </c>
      <c r="C5">
        <v>390</v>
      </c>
      <c r="D5">
        <v>0.5</v>
      </c>
      <c r="E5" s="3">
        <f t="shared" si="0"/>
        <v>449</v>
      </c>
      <c r="F5">
        <f>E5*Abundance!B5</f>
        <v>44002</v>
      </c>
      <c r="G5">
        <f t="shared" si="3"/>
        <v>1.4929516342571552E-3</v>
      </c>
      <c r="H5">
        <v>0.3</v>
      </c>
      <c r="I5">
        <f t="shared" si="1"/>
        <v>0.15</v>
      </c>
      <c r="J5">
        <f>H5*2</f>
        <v>0.6</v>
      </c>
      <c r="K5">
        <v>0</v>
      </c>
      <c r="L5">
        <f t="shared" si="4"/>
        <v>13.469999999999999</v>
      </c>
      <c r="M5" s="3">
        <f t="shared" si="5"/>
        <v>4.49</v>
      </c>
      <c r="N5" s="3">
        <f t="shared" si="2"/>
        <v>20.204999999999998</v>
      </c>
      <c r="O5" s="2">
        <f t="shared" si="6"/>
        <v>0.03</v>
      </c>
      <c r="P5">
        <v>1</v>
      </c>
      <c r="Q5" s="3">
        <v>2.2999999999999998</v>
      </c>
      <c r="R5" s="3">
        <v>1</v>
      </c>
      <c r="S5" s="3">
        <v>7</v>
      </c>
      <c r="T5" s="3">
        <v>0.25</v>
      </c>
      <c r="U5">
        <v>29</v>
      </c>
      <c r="V5" s="3" t="b">
        <v>0</v>
      </c>
      <c r="X5" s="3" t="s">
        <v>85</v>
      </c>
      <c r="Y5">
        <v>0.5</v>
      </c>
      <c r="Z5">
        <v>0.5</v>
      </c>
      <c r="AA5">
        <v>0</v>
      </c>
    </row>
    <row r="6" spans="1:27" x14ac:dyDescent="0.25">
      <c r="A6" t="s">
        <v>15</v>
      </c>
      <c r="B6">
        <v>289</v>
      </c>
      <c r="C6">
        <v>496</v>
      </c>
      <c r="D6">
        <v>0.5</v>
      </c>
      <c r="E6" s="3">
        <f t="shared" si="0"/>
        <v>392.5</v>
      </c>
      <c r="F6">
        <f>E6*Abundance!B6</f>
        <v>7850</v>
      </c>
      <c r="G6">
        <f t="shared" si="3"/>
        <v>2.66344037291911E-4</v>
      </c>
      <c r="H6">
        <v>0</v>
      </c>
      <c r="I6">
        <f t="shared" si="1"/>
        <v>0</v>
      </c>
      <c r="J6">
        <v>0.3</v>
      </c>
      <c r="K6">
        <v>0</v>
      </c>
      <c r="L6">
        <f t="shared" si="4"/>
        <v>11.775</v>
      </c>
      <c r="M6" s="3">
        <f t="shared" si="5"/>
        <v>3.9250000000000003</v>
      </c>
      <c r="N6" s="3">
        <f t="shared" si="2"/>
        <v>17.662499999999998</v>
      </c>
      <c r="O6" s="2">
        <f t="shared" si="6"/>
        <v>3.0000000000000002E-2</v>
      </c>
      <c r="P6">
        <v>1</v>
      </c>
      <c r="Q6" s="3">
        <v>2.2999999999999998</v>
      </c>
      <c r="R6" s="3">
        <v>1</v>
      </c>
      <c r="S6" s="3">
        <v>5</v>
      </c>
      <c r="T6" s="3">
        <v>0.25</v>
      </c>
      <c r="U6">
        <v>29</v>
      </c>
      <c r="V6" s="3" t="b">
        <v>0</v>
      </c>
      <c r="X6" s="3" t="s">
        <v>85</v>
      </c>
      <c r="Y6">
        <v>0.5</v>
      </c>
      <c r="Z6">
        <v>0.5</v>
      </c>
      <c r="AA6">
        <v>0</v>
      </c>
    </row>
    <row r="7" spans="1:27" x14ac:dyDescent="0.25">
      <c r="A7" t="s">
        <v>16</v>
      </c>
      <c r="B7">
        <v>203</v>
      </c>
      <c r="C7">
        <v>172</v>
      </c>
      <c r="D7">
        <v>0.5</v>
      </c>
      <c r="E7" s="3">
        <f t="shared" si="0"/>
        <v>187.5</v>
      </c>
      <c r="F7">
        <f>E7*Abundance!B7</f>
        <v>1399125</v>
      </c>
      <c r="G7">
        <f t="shared" si="3"/>
        <v>4.7471159385483443E-2</v>
      </c>
      <c r="H7">
        <v>0</v>
      </c>
      <c r="I7">
        <f t="shared" si="1"/>
        <v>0</v>
      </c>
      <c r="J7">
        <v>0.1</v>
      </c>
      <c r="K7">
        <v>0</v>
      </c>
      <c r="L7">
        <f t="shared" si="4"/>
        <v>5.625</v>
      </c>
      <c r="M7" s="3">
        <f t="shared" si="5"/>
        <v>1.875</v>
      </c>
      <c r="N7" s="3">
        <f t="shared" si="2"/>
        <v>8.4375</v>
      </c>
      <c r="O7" s="2">
        <f t="shared" si="6"/>
        <v>0.03</v>
      </c>
      <c r="P7">
        <v>1</v>
      </c>
      <c r="Q7" s="3">
        <v>20.6</v>
      </c>
      <c r="R7" s="3">
        <v>1</v>
      </c>
      <c r="S7" s="3">
        <v>220</v>
      </c>
      <c r="T7" s="3">
        <v>2.4900000000000002</v>
      </c>
      <c r="U7">
        <v>151</v>
      </c>
      <c r="V7" s="3" t="b">
        <v>1</v>
      </c>
      <c r="W7">
        <v>1.5</v>
      </c>
      <c r="X7" s="3" t="s">
        <v>86</v>
      </c>
      <c r="Y7">
        <v>0.75</v>
      </c>
      <c r="Z7">
        <v>0.25</v>
      </c>
      <c r="AA7">
        <v>0</v>
      </c>
    </row>
    <row r="8" spans="1:27" x14ac:dyDescent="0.25">
      <c r="A8" t="s">
        <v>17</v>
      </c>
      <c r="B8">
        <v>71.7</v>
      </c>
      <c r="C8">
        <v>59.1</v>
      </c>
      <c r="D8">
        <v>0.5</v>
      </c>
      <c r="E8" s="3">
        <f t="shared" si="0"/>
        <v>65.400000000000006</v>
      </c>
      <c r="F8">
        <f>E8*Abundance!B8</f>
        <v>2432553</v>
      </c>
      <c r="G8">
        <f t="shared" si="3"/>
        <v>8.2534520630133765E-2</v>
      </c>
      <c r="H8">
        <v>0</v>
      </c>
      <c r="I8">
        <f t="shared" si="1"/>
        <v>0</v>
      </c>
      <c r="J8">
        <v>0.1</v>
      </c>
      <c r="K8">
        <v>0</v>
      </c>
      <c r="L8">
        <f t="shared" si="4"/>
        <v>1.9620000000000002</v>
      </c>
      <c r="M8" s="3">
        <f t="shared" si="5"/>
        <v>0.65400000000000003</v>
      </c>
      <c r="N8" s="3">
        <f t="shared" si="2"/>
        <v>2.9430000000000001</v>
      </c>
      <c r="O8" s="2">
        <f t="shared" si="6"/>
        <v>0.03</v>
      </c>
      <c r="P8">
        <v>1</v>
      </c>
      <c r="Q8" s="3">
        <v>71.3</v>
      </c>
      <c r="R8" s="3">
        <v>3</v>
      </c>
      <c r="S8" s="3">
        <v>650</v>
      </c>
      <c r="T8" s="3">
        <v>3.45</v>
      </c>
      <c r="U8">
        <v>381</v>
      </c>
      <c r="V8" s="3" t="b">
        <v>1</v>
      </c>
      <c r="W8">
        <f>AVERAGE(4.8,5.9,5.2,5.2,5.7,9.8,7.2,8.7,9.3,7.8,6.9,6.7,9.4,5.6,7,10.4,9.3,7.8)</f>
        <v>7.3722222222222236</v>
      </c>
      <c r="X8" s="3" t="s">
        <v>87</v>
      </c>
      <c r="Y8">
        <v>0.5</v>
      </c>
      <c r="Z8">
        <v>0.5</v>
      </c>
      <c r="AA8">
        <v>0</v>
      </c>
    </row>
    <row r="9" spans="1:27" x14ac:dyDescent="0.25">
      <c r="A9" t="s">
        <v>18</v>
      </c>
      <c r="B9">
        <v>117</v>
      </c>
      <c r="C9">
        <v>115</v>
      </c>
      <c r="D9">
        <v>0.5</v>
      </c>
      <c r="E9" s="3">
        <f t="shared" si="0"/>
        <v>116</v>
      </c>
      <c r="F9">
        <f>E9*Abundance!B9</f>
        <v>210772</v>
      </c>
      <c r="G9">
        <f t="shared" si="3"/>
        <v>7.1513204366994484E-3</v>
      </c>
      <c r="H9">
        <v>0.3</v>
      </c>
      <c r="I9">
        <f t="shared" si="1"/>
        <v>0.15</v>
      </c>
      <c r="J9">
        <f>H9*2</f>
        <v>0.6</v>
      </c>
      <c r="K9">
        <v>0</v>
      </c>
      <c r="L9">
        <f t="shared" si="4"/>
        <v>3.48</v>
      </c>
      <c r="M9" s="3">
        <f t="shared" si="5"/>
        <v>1.1599999999999999</v>
      </c>
      <c r="N9" s="3">
        <f t="shared" si="2"/>
        <v>5.22</v>
      </c>
      <c r="O9" s="2">
        <f t="shared" si="6"/>
        <v>0.03</v>
      </c>
      <c r="P9">
        <v>1</v>
      </c>
      <c r="Q9" s="3">
        <v>46.1</v>
      </c>
      <c r="R9" s="3">
        <v>8</v>
      </c>
      <c r="S9" s="3">
        <v>150</v>
      </c>
      <c r="T9" s="3">
        <v>4.74</v>
      </c>
      <c r="U9">
        <v>51</v>
      </c>
      <c r="V9" s="3" t="b">
        <v>1</v>
      </c>
      <c r="X9" s="3" t="s">
        <v>88</v>
      </c>
      <c r="Y9">
        <v>0.6</v>
      </c>
      <c r="Z9">
        <v>0.35</v>
      </c>
      <c r="AA9">
        <v>0.05</v>
      </c>
    </row>
    <row r="10" spans="1:27" x14ac:dyDescent="0.25">
      <c r="A10" t="s">
        <v>19</v>
      </c>
      <c r="B10">
        <v>43.1</v>
      </c>
      <c r="C10">
        <v>39.5</v>
      </c>
      <c r="D10">
        <v>0.5</v>
      </c>
      <c r="E10" s="3">
        <f t="shared" si="0"/>
        <v>41.3</v>
      </c>
      <c r="F10">
        <f>E10*Abundance!B10</f>
        <v>123528.29999999999</v>
      </c>
      <c r="G10">
        <f t="shared" si="3"/>
        <v>4.1912135212492192E-3</v>
      </c>
      <c r="H10">
        <v>0.4</v>
      </c>
      <c r="I10">
        <f t="shared" si="1"/>
        <v>0.2</v>
      </c>
      <c r="J10">
        <f>H10*2</f>
        <v>0.8</v>
      </c>
      <c r="K10">
        <v>0</v>
      </c>
      <c r="L10">
        <f t="shared" si="4"/>
        <v>1.2389999999999999</v>
      </c>
      <c r="M10" s="3">
        <f t="shared" si="5"/>
        <v>0.41299999999999998</v>
      </c>
      <c r="N10" s="3">
        <f t="shared" si="2"/>
        <v>1.8584999999999998</v>
      </c>
      <c r="O10" s="2">
        <f t="shared" si="6"/>
        <v>0.03</v>
      </c>
      <c r="P10">
        <v>1</v>
      </c>
      <c r="Q10" s="3">
        <v>151.5</v>
      </c>
      <c r="R10" s="3">
        <v>6</v>
      </c>
      <c r="S10" s="3">
        <v>800</v>
      </c>
      <c r="T10" s="3">
        <v>30.9</v>
      </c>
      <c r="U10">
        <v>40</v>
      </c>
      <c r="V10" s="3" t="b">
        <v>1</v>
      </c>
      <c r="X10" s="3" t="s">
        <v>89</v>
      </c>
      <c r="Y10">
        <v>0.6</v>
      </c>
      <c r="Z10">
        <v>0.4</v>
      </c>
      <c r="AA10">
        <v>0</v>
      </c>
    </row>
    <row r="11" spans="1:27" x14ac:dyDescent="0.25">
      <c r="A11" t="s">
        <v>20</v>
      </c>
      <c r="B11">
        <v>46.8</v>
      </c>
      <c r="C11">
        <v>46.8</v>
      </c>
      <c r="D11">
        <v>0.5</v>
      </c>
      <c r="E11" s="3">
        <f t="shared" si="0"/>
        <v>46.8</v>
      </c>
      <c r="F11">
        <f>E11*Abundance!B11</f>
        <v>24008.399999999998</v>
      </c>
      <c r="G11">
        <f t="shared" si="3"/>
        <v>8.1458524648651159E-4</v>
      </c>
      <c r="H11">
        <v>0</v>
      </c>
      <c r="I11">
        <f t="shared" si="1"/>
        <v>0</v>
      </c>
      <c r="J11">
        <v>0.1</v>
      </c>
      <c r="K11">
        <v>0</v>
      </c>
      <c r="L11">
        <f t="shared" si="4"/>
        <v>1.4039999999999999</v>
      </c>
      <c r="M11" s="3">
        <f t="shared" si="5"/>
        <v>0.46799999999999997</v>
      </c>
      <c r="N11" s="3">
        <f t="shared" si="2"/>
        <v>2.1059999999999999</v>
      </c>
      <c r="O11" s="2">
        <f t="shared" si="6"/>
        <v>0.03</v>
      </c>
      <c r="P11">
        <v>1</v>
      </c>
      <c r="Q11" s="3">
        <v>89.5</v>
      </c>
      <c r="R11" s="3">
        <v>2</v>
      </c>
      <c r="S11" s="3">
        <v>325</v>
      </c>
      <c r="T11" s="3">
        <v>11.48</v>
      </c>
      <c r="U11">
        <v>44</v>
      </c>
      <c r="V11" s="3" t="b">
        <v>1</v>
      </c>
      <c r="X11" s="3" t="s">
        <v>90</v>
      </c>
      <c r="Y11">
        <v>0.6</v>
      </c>
      <c r="Z11">
        <v>0.4</v>
      </c>
      <c r="AA11">
        <v>0</v>
      </c>
    </row>
    <row r="12" spans="1:27" x14ac:dyDescent="0.25">
      <c r="A12" t="s">
        <v>21</v>
      </c>
      <c r="B12">
        <v>95.4</v>
      </c>
      <c r="C12">
        <v>95.4</v>
      </c>
      <c r="D12">
        <v>0.5</v>
      </c>
      <c r="E12" s="3">
        <f t="shared" si="0"/>
        <v>95.4</v>
      </c>
      <c r="F12">
        <f>E12*Abundance!B12</f>
        <v>20320.2</v>
      </c>
      <c r="G12">
        <f t="shared" si="3"/>
        <v>6.894476568890561E-4</v>
      </c>
      <c r="H12">
        <v>0.35</v>
      </c>
      <c r="I12">
        <f t="shared" si="1"/>
        <v>0.17499999999999999</v>
      </c>
      <c r="J12">
        <f>H12*2</f>
        <v>0.7</v>
      </c>
      <c r="K12">
        <v>0</v>
      </c>
      <c r="L12">
        <f t="shared" si="4"/>
        <v>2.8620000000000001</v>
      </c>
      <c r="M12" s="3">
        <f t="shared" si="5"/>
        <v>0.95400000000000007</v>
      </c>
      <c r="N12" s="3">
        <f t="shared" si="2"/>
        <v>4.2930000000000001</v>
      </c>
      <c r="O12" s="2">
        <f t="shared" si="6"/>
        <v>0.03</v>
      </c>
      <c r="P12">
        <v>1</v>
      </c>
      <c r="Q12" s="3">
        <v>65.3</v>
      </c>
      <c r="R12" s="3">
        <v>34</v>
      </c>
      <c r="S12" s="3">
        <v>117</v>
      </c>
      <c r="T12" s="3">
        <v>26.03</v>
      </c>
      <c r="U12">
        <v>3</v>
      </c>
      <c r="V12" s="3" t="b">
        <v>0</v>
      </c>
      <c r="X12" s="3" t="s">
        <v>91</v>
      </c>
      <c r="Y12">
        <v>0.6</v>
      </c>
      <c r="Z12">
        <v>0.35</v>
      </c>
      <c r="AA12">
        <v>0.05</v>
      </c>
    </row>
    <row r="13" spans="1:27" x14ac:dyDescent="0.25">
      <c r="A13" t="s">
        <v>22</v>
      </c>
      <c r="B13">
        <v>2587</v>
      </c>
      <c r="C13">
        <v>1974</v>
      </c>
      <c r="D13">
        <v>0.5</v>
      </c>
      <c r="E13" s="3">
        <f t="shared" si="0"/>
        <v>2280.5</v>
      </c>
      <c r="F13">
        <f>E13*Abundance!B13</f>
        <v>608893.5</v>
      </c>
      <c r="G13">
        <f t="shared" si="3"/>
        <v>2.0659255168255061E-2</v>
      </c>
      <c r="H13">
        <v>0</v>
      </c>
      <c r="I13">
        <f t="shared" si="1"/>
        <v>0</v>
      </c>
      <c r="J13">
        <v>0.1</v>
      </c>
      <c r="K13">
        <v>0</v>
      </c>
      <c r="L13">
        <f t="shared" si="4"/>
        <v>68.414999999999992</v>
      </c>
      <c r="M13" s="3">
        <f t="shared" si="5"/>
        <v>22.805</v>
      </c>
      <c r="N13" s="3">
        <f t="shared" si="2"/>
        <v>102.6225</v>
      </c>
      <c r="O13" s="2">
        <f t="shared" si="6"/>
        <v>2.9999999999999995E-2</v>
      </c>
      <c r="P13">
        <v>1</v>
      </c>
      <c r="Q13" s="3">
        <v>6.5</v>
      </c>
      <c r="R13" s="3">
        <v>1</v>
      </c>
      <c r="S13" s="3">
        <v>12</v>
      </c>
      <c r="T13" s="3">
        <v>1.37</v>
      </c>
      <c r="U13">
        <v>13</v>
      </c>
      <c r="V13" s="3" t="b">
        <v>0</v>
      </c>
      <c r="X13" s="3" t="s">
        <v>91</v>
      </c>
      <c r="Y13">
        <v>0.9</v>
      </c>
      <c r="Z13">
        <v>0.1</v>
      </c>
      <c r="AA13">
        <v>0</v>
      </c>
    </row>
    <row r="14" spans="1:27" x14ac:dyDescent="0.25">
      <c r="A14" t="s">
        <v>23</v>
      </c>
      <c r="B14">
        <v>692</v>
      </c>
      <c r="C14">
        <v>464</v>
      </c>
      <c r="D14">
        <v>0.5</v>
      </c>
      <c r="E14" s="3">
        <f t="shared" si="0"/>
        <v>578</v>
      </c>
      <c r="F14">
        <f>E14*Abundance!B14</f>
        <v>285532</v>
      </c>
      <c r="G14">
        <f t="shared" si="3"/>
        <v>9.6878656886667438E-3</v>
      </c>
      <c r="H14">
        <v>0</v>
      </c>
      <c r="I14">
        <f t="shared" si="1"/>
        <v>0</v>
      </c>
      <c r="J14">
        <v>0.1</v>
      </c>
      <c r="K14">
        <v>0</v>
      </c>
      <c r="L14">
        <f t="shared" si="4"/>
        <v>17.34</v>
      </c>
      <c r="M14" s="3">
        <f t="shared" si="5"/>
        <v>5.78</v>
      </c>
      <c r="N14" s="3">
        <f t="shared" si="2"/>
        <v>26.009999999999998</v>
      </c>
      <c r="O14" s="2">
        <f t="shared" si="6"/>
        <v>0.03</v>
      </c>
      <c r="P14">
        <v>1</v>
      </c>
      <c r="Q14" s="3">
        <v>27.6</v>
      </c>
      <c r="R14" s="3">
        <v>3</v>
      </c>
      <c r="S14" s="3">
        <v>70</v>
      </c>
      <c r="T14" s="3">
        <v>7.38</v>
      </c>
      <c r="U14">
        <v>11</v>
      </c>
      <c r="V14" s="3" t="b">
        <v>0</v>
      </c>
      <c r="W14">
        <v>18</v>
      </c>
      <c r="X14" s="3" t="s">
        <v>91</v>
      </c>
      <c r="Y14">
        <v>0.5</v>
      </c>
      <c r="Z14">
        <v>0.5</v>
      </c>
      <c r="AA14">
        <v>0</v>
      </c>
    </row>
    <row r="15" spans="1:27" x14ac:dyDescent="0.25">
      <c r="A15" t="s">
        <v>24</v>
      </c>
      <c r="B15">
        <v>117</v>
      </c>
      <c r="C15">
        <v>78</v>
      </c>
      <c r="D15">
        <v>0.5</v>
      </c>
      <c r="E15" s="3">
        <f t="shared" si="0"/>
        <v>97.5</v>
      </c>
      <c r="F15">
        <f>E15*Abundance!B15</f>
        <v>59767.5</v>
      </c>
      <c r="G15">
        <f t="shared" si="3"/>
        <v>2.0278620699164703E-3</v>
      </c>
      <c r="H15">
        <v>0</v>
      </c>
      <c r="I15">
        <f t="shared" si="1"/>
        <v>0</v>
      </c>
      <c r="J15">
        <v>0.1</v>
      </c>
      <c r="K15">
        <v>0</v>
      </c>
      <c r="L15">
        <f t="shared" si="4"/>
        <v>2.9249999999999998</v>
      </c>
      <c r="M15" s="3">
        <f t="shared" si="5"/>
        <v>0.97499999999999998</v>
      </c>
      <c r="N15" s="3">
        <f t="shared" si="2"/>
        <v>4.3875000000000002</v>
      </c>
      <c r="O15" s="2">
        <f t="shared" si="6"/>
        <v>0.03</v>
      </c>
      <c r="P15">
        <v>1</v>
      </c>
      <c r="Q15" s="3">
        <v>18.5</v>
      </c>
      <c r="R15" s="3">
        <v>4</v>
      </c>
      <c r="S15" s="3">
        <v>84</v>
      </c>
      <c r="T15" s="3">
        <v>7.39</v>
      </c>
      <c r="U15">
        <v>10</v>
      </c>
      <c r="V15" s="3" t="b">
        <v>0</v>
      </c>
      <c r="X15" s="3" t="s">
        <v>91</v>
      </c>
      <c r="Y15">
        <v>0.5</v>
      </c>
      <c r="Z15">
        <v>0.5</v>
      </c>
      <c r="AA15">
        <v>0</v>
      </c>
    </row>
    <row r="16" spans="1:27" x14ac:dyDescent="0.25">
      <c r="A16" t="s">
        <v>25</v>
      </c>
      <c r="B16">
        <v>101</v>
      </c>
      <c r="C16">
        <v>101</v>
      </c>
      <c r="D16">
        <v>0.5</v>
      </c>
      <c r="E16" s="3">
        <f t="shared" si="0"/>
        <v>101</v>
      </c>
      <c r="F16">
        <f>E16*Abundance!B16</f>
        <v>33936</v>
      </c>
      <c r="G16">
        <f t="shared" si="3"/>
        <v>1.1514205413424576E-3</v>
      </c>
      <c r="H16">
        <v>0.05</v>
      </c>
      <c r="I16">
        <f t="shared" si="1"/>
        <v>2.5000000000000001E-2</v>
      </c>
      <c r="J16">
        <f>H16*2</f>
        <v>0.1</v>
      </c>
      <c r="K16">
        <v>0</v>
      </c>
      <c r="L16">
        <f t="shared" si="4"/>
        <v>3.03</v>
      </c>
      <c r="M16" s="3">
        <f t="shared" si="5"/>
        <v>1.01</v>
      </c>
      <c r="N16" s="3">
        <f t="shared" si="2"/>
        <v>4.5449999999999999</v>
      </c>
      <c r="O16" s="2">
        <f t="shared" si="6"/>
        <v>0.03</v>
      </c>
      <c r="P16">
        <v>1</v>
      </c>
      <c r="Q16" s="3">
        <v>2</v>
      </c>
      <c r="R16" s="3">
        <v>1</v>
      </c>
      <c r="S16" s="3">
        <v>8</v>
      </c>
      <c r="T16" s="3">
        <v>0.12</v>
      </c>
      <c r="U16">
        <v>133</v>
      </c>
      <c r="V16" s="3" t="b">
        <v>1</v>
      </c>
      <c r="X16" s="3" t="s">
        <v>92</v>
      </c>
      <c r="Y16">
        <v>0.1</v>
      </c>
      <c r="Z16">
        <v>0.8</v>
      </c>
      <c r="AA16">
        <v>0.1</v>
      </c>
    </row>
    <row r="17" spans="1:27" x14ac:dyDescent="0.25">
      <c r="A17" t="s">
        <v>26</v>
      </c>
      <c r="B17">
        <v>177</v>
      </c>
      <c r="C17">
        <v>177</v>
      </c>
      <c r="D17">
        <v>0.5</v>
      </c>
      <c r="E17" s="3">
        <f t="shared" si="0"/>
        <v>177</v>
      </c>
      <c r="F17">
        <f>E17*Abundance!B17</f>
        <v>59472</v>
      </c>
      <c r="G17">
        <f t="shared" si="3"/>
        <v>2.0178359981942078E-3</v>
      </c>
      <c r="H17">
        <v>0.1</v>
      </c>
      <c r="I17">
        <f t="shared" si="1"/>
        <v>0.05</v>
      </c>
      <c r="J17">
        <f>H17*2</f>
        <v>0.2</v>
      </c>
      <c r="K17">
        <v>0</v>
      </c>
      <c r="L17">
        <f t="shared" si="4"/>
        <v>5.31</v>
      </c>
      <c r="M17" s="3">
        <f t="shared" si="5"/>
        <v>1.77</v>
      </c>
      <c r="N17" s="3">
        <f t="shared" si="2"/>
        <v>7.9649999999999999</v>
      </c>
      <c r="O17" s="2">
        <f t="shared" si="6"/>
        <v>0.03</v>
      </c>
      <c r="P17">
        <v>1</v>
      </c>
      <c r="Q17" s="3">
        <v>2</v>
      </c>
      <c r="R17" s="3">
        <v>1</v>
      </c>
      <c r="S17" s="3">
        <v>8</v>
      </c>
      <c r="T17" s="3">
        <v>0.12</v>
      </c>
      <c r="U17">
        <v>133</v>
      </c>
      <c r="V17" s="3" t="b">
        <v>0</v>
      </c>
      <c r="X17" s="3" t="s">
        <v>92</v>
      </c>
      <c r="Y17">
        <v>0.2</v>
      </c>
      <c r="Z17">
        <v>0.75</v>
      </c>
      <c r="AA17">
        <v>0.05</v>
      </c>
    </row>
    <row r="18" spans="1:27" x14ac:dyDescent="0.25">
      <c r="A18" t="s">
        <v>27</v>
      </c>
      <c r="B18">
        <v>104</v>
      </c>
      <c r="C18">
        <v>105</v>
      </c>
      <c r="D18">
        <v>0.5</v>
      </c>
      <c r="E18" s="3">
        <f t="shared" si="0"/>
        <v>104.5</v>
      </c>
      <c r="F18">
        <f>E18*Abundance!B18</f>
        <v>182770.5</v>
      </c>
      <c r="G18">
        <f t="shared" si="3"/>
        <v>6.2012525946320025E-3</v>
      </c>
      <c r="H18">
        <v>0.1</v>
      </c>
      <c r="I18">
        <f t="shared" si="1"/>
        <v>0.05</v>
      </c>
      <c r="J18">
        <f>H18*2</f>
        <v>0.2</v>
      </c>
      <c r="K18">
        <v>0</v>
      </c>
      <c r="L18">
        <f t="shared" si="4"/>
        <v>3.1349999999999998</v>
      </c>
      <c r="M18" s="3">
        <f t="shared" si="5"/>
        <v>1.0449999999999999</v>
      </c>
      <c r="N18" s="3">
        <f t="shared" si="2"/>
        <v>4.7024999999999997</v>
      </c>
      <c r="O18" s="2">
        <f t="shared" si="6"/>
        <v>0.03</v>
      </c>
      <c r="P18">
        <v>1</v>
      </c>
      <c r="Q18" s="3">
        <v>99.6</v>
      </c>
      <c r="R18" s="3">
        <v>22</v>
      </c>
      <c r="S18" s="3">
        <v>275</v>
      </c>
      <c r="T18" s="3">
        <v>16.440000000000001</v>
      </c>
      <c r="U18">
        <v>17</v>
      </c>
      <c r="V18" s="3" t="b">
        <v>0</v>
      </c>
      <c r="X18" s="3" t="s">
        <v>91</v>
      </c>
      <c r="Y18">
        <v>0.3</v>
      </c>
      <c r="Z18">
        <v>0.7</v>
      </c>
      <c r="AA18">
        <v>0</v>
      </c>
    </row>
    <row r="19" spans="1:27" x14ac:dyDescent="0.25">
      <c r="A19" t="s">
        <v>28</v>
      </c>
      <c r="B19">
        <v>236</v>
      </c>
      <c r="C19">
        <v>211</v>
      </c>
      <c r="D19">
        <v>0.5</v>
      </c>
      <c r="E19" s="3">
        <f t="shared" si="0"/>
        <v>223.5</v>
      </c>
      <c r="F19">
        <f>E19*Abundance!B19</f>
        <v>441189</v>
      </c>
      <c r="G19">
        <f t="shared" si="3"/>
        <v>1.4969179550163176E-2</v>
      </c>
      <c r="H19">
        <v>0</v>
      </c>
      <c r="I19">
        <f t="shared" si="1"/>
        <v>0</v>
      </c>
      <c r="J19">
        <v>0.1</v>
      </c>
      <c r="K19">
        <v>0</v>
      </c>
      <c r="L19">
        <f t="shared" si="4"/>
        <v>6.7050000000000001</v>
      </c>
      <c r="M19" s="3">
        <f t="shared" si="5"/>
        <v>2.2349999999999999</v>
      </c>
      <c r="N19" s="3">
        <f t="shared" si="2"/>
        <v>10.057499999999999</v>
      </c>
      <c r="O19" s="2">
        <f t="shared" si="6"/>
        <v>0.03</v>
      </c>
      <c r="P19">
        <v>1</v>
      </c>
      <c r="Q19" s="3">
        <v>10.199999999999999</v>
      </c>
      <c r="R19" s="3">
        <v>1</v>
      </c>
      <c r="S19" s="3">
        <v>40</v>
      </c>
      <c r="T19" s="3">
        <v>0.56000000000000005</v>
      </c>
      <c r="U19">
        <v>147</v>
      </c>
      <c r="V19" s="3" t="b">
        <v>1</v>
      </c>
      <c r="X19" s="3" t="s">
        <v>93</v>
      </c>
      <c r="Y19">
        <v>0.1</v>
      </c>
      <c r="Z19">
        <v>0.85</v>
      </c>
      <c r="AA19">
        <v>0.05</v>
      </c>
    </row>
    <row r="20" spans="1:27" x14ac:dyDescent="0.25">
      <c r="A20" t="s">
        <v>29</v>
      </c>
      <c r="B20">
        <v>819</v>
      </c>
      <c r="C20">
        <v>467</v>
      </c>
      <c r="D20">
        <v>0.5</v>
      </c>
      <c r="E20" s="3">
        <f t="shared" si="0"/>
        <v>643</v>
      </c>
      <c r="F20">
        <f>E20*Abundance!B20</f>
        <v>849403</v>
      </c>
      <c r="G20">
        <f t="shared" si="3"/>
        <v>2.88195444978167E-2</v>
      </c>
      <c r="H20">
        <v>0.1</v>
      </c>
      <c r="I20">
        <f t="shared" si="1"/>
        <v>0.05</v>
      </c>
      <c r="J20">
        <f>H20*2</f>
        <v>0.2</v>
      </c>
      <c r="K20">
        <v>0</v>
      </c>
      <c r="L20">
        <f t="shared" si="4"/>
        <v>19.29</v>
      </c>
      <c r="M20" s="3">
        <f t="shared" si="5"/>
        <v>6.43</v>
      </c>
      <c r="N20" s="3">
        <f t="shared" si="2"/>
        <v>28.934999999999999</v>
      </c>
      <c r="O20" s="2">
        <f t="shared" si="6"/>
        <v>0.03</v>
      </c>
      <c r="P20">
        <v>1</v>
      </c>
      <c r="Q20" s="3">
        <v>24.9</v>
      </c>
      <c r="R20" s="3">
        <v>3</v>
      </c>
      <c r="S20" s="3">
        <v>85</v>
      </c>
      <c r="T20" s="3">
        <v>4.41</v>
      </c>
      <c r="U20">
        <v>18</v>
      </c>
      <c r="V20" s="3" t="b">
        <v>1</v>
      </c>
      <c r="X20" s="3" t="s">
        <v>91</v>
      </c>
      <c r="Y20">
        <v>0.4</v>
      </c>
      <c r="Z20">
        <v>0.6</v>
      </c>
      <c r="AA20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5A18-1665-4D89-BFB5-05C83B277285}">
  <dimension ref="A1:S20"/>
  <sheetViews>
    <sheetView workbookViewId="0">
      <selection activeCell="L18" sqref="L18"/>
    </sheetView>
  </sheetViews>
  <sheetFormatPr defaultRowHeight="15" x14ac:dyDescent="0.25"/>
  <cols>
    <col min="1" max="1" width="32.7109375" bestFit="1" customWidth="1"/>
    <col min="2" max="5" width="11.85546875" customWidth="1"/>
    <col min="6" max="19" width="8.85546875"/>
  </cols>
  <sheetData>
    <row r="1" spans="1:19" x14ac:dyDescent="0.2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</row>
    <row r="2" spans="1:19" x14ac:dyDescent="0.25">
      <c r="A2" t="s">
        <v>9</v>
      </c>
      <c r="B2">
        <v>523</v>
      </c>
      <c r="C2">
        <v>122</v>
      </c>
      <c r="D2">
        <v>523</v>
      </c>
      <c r="E2">
        <v>122</v>
      </c>
      <c r="F2">
        <v>1500</v>
      </c>
      <c r="G2">
        <v>1500</v>
      </c>
      <c r="H2">
        <v>45.5</v>
      </c>
      <c r="I2">
        <f>1440/SUM(H2,J2)</f>
        <v>26.865671641791042</v>
      </c>
      <c r="J2">
        <v>8.1</v>
      </c>
    </row>
    <row r="3" spans="1:19" x14ac:dyDescent="0.25">
      <c r="A3" t="s">
        <v>75</v>
      </c>
      <c r="B3">
        <v>70</v>
      </c>
      <c r="C3">
        <v>35</v>
      </c>
      <c r="D3">
        <v>30</v>
      </c>
      <c r="E3">
        <v>15</v>
      </c>
      <c r="F3">
        <v>271</v>
      </c>
      <c r="G3">
        <v>150</v>
      </c>
      <c r="H3">
        <v>5</v>
      </c>
      <c r="I3">
        <f t="shared" ref="I3:I20" si="0">1440/SUM(H3,J3)</f>
        <v>110.76923076923077</v>
      </c>
      <c r="J3">
        <v>8</v>
      </c>
    </row>
    <row r="4" spans="1:19" x14ac:dyDescent="0.25">
      <c r="A4" t="s">
        <v>13</v>
      </c>
      <c r="B4">
        <v>1456</v>
      </c>
      <c r="C4">
        <f>1616-1456</f>
        <v>160</v>
      </c>
      <c r="D4">
        <v>1456</v>
      </c>
      <c r="E4">
        <v>160</v>
      </c>
      <c r="F4">
        <v>2800</v>
      </c>
      <c r="G4">
        <v>2800</v>
      </c>
      <c r="H4">
        <v>58.9</v>
      </c>
      <c r="I4">
        <f t="shared" si="0"/>
        <v>18.250950570342205</v>
      </c>
      <c r="J4">
        <v>20</v>
      </c>
      <c r="K4">
        <v>280</v>
      </c>
      <c r="L4">
        <v>40</v>
      </c>
      <c r="M4">
        <v>280</v>
      </c>
      <c r="N4">
        <v>40</v>
      </c>
      <c r="O4">
        <v>320</v>
      </c>
      <c r="P4">
        <v>320</v>
      </c>
      <c r="Q4">
        <v>18.7</v>
      </c>
      <c r="R4">
        <f>1440/SUM(Q4,S4)</f>
        <v>68.89952153110049</v>
      </c>
      <c r="S4">
        <v>2.2000000000000002</v>
      </c>
    </row>
    <row r="5" spans="1:19" x14ac:dyDescent="0.25">
      <c r="A5" t="s">
        <v>14</v>
      </c>
      <c r="B5">
        <v>922</v>
      </c>
      <c r="C5">
        <f t="shared" ref="C5" si="1">1616-1456</f>
        <v>160</v>
      </c>
      <c r="D5">
        <v>922</v>
      </c>
      <c r="E5">
        <v>160</v>
      </c>
      <c r="F5">
        <v>1408</v>
      </c>
      <c r="G5">
        <v>1408</v>
      </c>
      <c r="H5">
        <f>AVERAGE(48.36,54.06)</f>
        <v>51.21</v>
      </c>
      <c r="I5">
        <f>AVERAGE(0.48,0.37,0.4,0.78)*24</f>
        <v>12.180000000000001</v>
      </c>
      <c r="J5">
        <v>20</v>
      </c>
      <c r="K5">
        <v>280</v>
      </c>
      <c r="L5">
        <v>40</v>
      </c>
      <c r="M5">
        <v>280</v>
      </c>
      <c r="N5">
        <v>40</v>
      </c>
      <c r="O5">
        <v>320</v>
      </c>
      <c r="P5">
        <v>320</v>
      </c>
      <c r="Q5">
        <v>18.7</v>
      </c>
      <c r="R5">
        <f t="shared" ref="R5" si="2">1440/SUM(Q5,S5)</f>
        <v>68.89952153110049</v>
      </c>
      <c r="S5">
        <v>2.2000000000000002</v>
      </c>
    </row>
    <row r="6" spans="1:19" x14ac:dyDescent="0.25">
      <c r="A6" t="s">
        <v>15</v>
      </c>
      <c r="B6">
        <v>1456</v>
      </c>
      <c r="C6">
        <f>1616-1456</f>
        <v>160</v>
      </c>
      <c r="D6">
        <v>1456</v>
      </c>
      <c r="E6">
        <v>160</v>
      </c>
      <c r="F6">
        <v>2800</v>
      </c>
      <c r="G6">
        <v>2800</v>
      </c>
      <c r="H6">
        <v>58.9</v>
      </c>
      <c r="I6">
        <f t="shared" ref="I6:I7" si="3">1440/SUM(H6,J6)</f>
        <v>18.250950570342205</v>
      </c>
      <c r="J6">
        <v>20</v>
      </c>
      <c r="K6">
        <v>280</v>
      </c>
      <c r="L6">
        <v>40</v>
      </c>
      <c r="M6">
        <v>280</v>
      </c>
      <c r="N6">
        <v>40</v>
      </c>
      <c r="O6">
        <v>320</v>
      </c>
      <c r="P6">
        <v>320</v>
      </c>
      <c r="Q6">
        <v>18.7</v>
      </c>
      <c r="R6">
        <f>1440/SUM(Q6,S6)</f>
        <v>68.89952153110049</v>
      </c>
      <c r="S6">
        <v>2.2000000000000002</v>
      </c>
    </row>
    <row r="7" spans="1:19" x14ac:dyDescent="0.25">
      <c r="A7" t="s">
        <v>16</v>
      </c>
      <c r="B7">
        <v>25</v>
      </c>
      <c r="C7">
        <v>25</v>
      </c>
      <c r="D7">
        <v>100</v>
      </c>
      <c r="E7">
        <v>100</v>
      </c>
      <c r="F7">
        <v>450</v>
      </c>
      <c r="G7">
        <v>450</v>
      </c>
      <c r="H7">
        <v>3</v>
      </c>
      <c r="I7">
        <f t="shared" si="3"/>
        <v>144</v>
      </c>
      <c r="J7">
        <v>7</v>
      </c>
    </row>
    <row r="8" spans="1:19" x14ac:dyDescent="0.25">
      <c r="A8" t="s">
        <v>17</v>
      </c>
      <c r="B8">
        <v>12</v>
      </c>
      <c r="C8">
        <v>2</v>
      </c>
      <c r="D8">
        <v>57</v>
      </c>
      <c r="E8">
        <v>24</v>
      </c>
      <c r="F8">
        <v>122</v>
      </c>
      <c r="G8">
        <v>213</v>
      </c>
      <c r="H8">
        <f>AVERAGE(1.43,1.95)</f>
        <v>1.69</v>
      </c>
      <c r="I8">
        <f t="shared" si="0"/>
        <v>215.24663677130047</v>
      </c>
      <c r="J8">
        <v>5</v>
      </c>
    </row>
    <row r="9" spans="1:19" x14ac:dyDescent="0.25">
      <c r="A9" t="s">
        <v>18</v>
      </c>
      <c r="B9">
        <v>150</v>
      </c>
      <c r="C9">
        <v>100</v>
      </c>
      <c r="D9">
        <v>25</v>
      </c>
      <c r="E9">
        <v>25</v>
      </c>
      <c r="F9">
        <v>400</v>
      </c>
      <c r="G9">
        <v>250</v>
      </c>
      <c r="H9">
        <v>3.5</v>
      </c>
      <c r="I9">
        <f t="shared" si="0"/>
        <v>288</v>
      </c>
      <c r="J9">
        <v>1.5</v>
      </c>
    </row>
    <row r="10" spans="1:19" x14ac:dyDescent="0.25">
      <c r="A10" t="s">
        <v>19</v>
      </c>
      <c r="B10">
        <v>150</v>
      </c>
      <c r="C10">
        <v>100</v>
      </c>
      <c r="D10">
        <v>25</v>
      </c>
      <c r="E10">
        <v>25</v>
      </c>
      <c r="F10">
        <v>400</v>
      </c>
      <c r="G10">
        <v>250</v>
      </c>
      <c r="H10">
        <v>3.5</v>
      </c>
      <c r="I10">
        <f t="shared" ref="I10:I11" si="4">1440/SUM(H10,J10)</f>
        <v>288</v>
      </c>
      <c r="J10">
        <v>1.5</v>
      </c>
    </row>
    <row r="11" spans="1:19" x14ac:dyDescent="0.25">
      <c r="A11" t="s">
        <v>20</v>
      </c>
      <c r="B11">
        <v>150</v>
      </c>
      <c r="C11">
        <v>100</v>
      </c>
      <c r="D11">
        <v>25</v>
      </c>
      <c r="E11">
        <v>25</v>
      </c>
      <c r="F11">
        <v>400</v>
      </c>
      <c r="G11">
        <v>250</v>
      </c>
      <c r="H11">
        <v>3.5</v>
      </c>
      <c r="I11">
        <f t="shared" si="4"/>
        <v>288</v>
      </c>
      <c r="J11">
        <v>1.5</v>
      </c>
    </row>
    <row r="12" spans="1:19" x14ac:dyDescent="0.25">
      <c r="A12" t="s">
        <v>21</v>
      </c>
      <c r="B12">
        <v>300</v>
      </c>
      <c r="C12">
        <v>300</v>
      </c>
      <c r="D12">
        <v>300</v>
      </c>
      <c r="E12">
        <v>300</v>
      </c>
      <c r="F12">
        <v>600</v>
      </c>
      <c r="G12">
        <v>600</v>
      </c>
      <c r="H12">
        <v>5</v>
      </c>
      <c r="I12">
        <f t="shared" si="0"/>
        <v>120</v>
      </c>
      <c r="J12">
        <v>7</v>
      </c>
    </row>
    <row r="13" spans="1:19" x14ac:dyDescent="0.25">
      <c r="A13" t="s">
        <v>22</v>
      </c>
      <c r="B13">
        <v>14.5</v>
      </c>
      <c r="C13">
        <v>10</v>
      </c>
      <c r="D13">
        <v>14.5</v>
      </c>
      <c r="E13">
        <v>10</v>
      </c>
      <c r="F13">
        <v>238</v>
      </c>
      <c r="G13">
        <v>238</v>
      </c>
      <c r="H13">
        <v>5</v>
      </c>
      <c r="I13">
        <f t="shared" si="0"/>
        <v>96</v>
      </c>
      <c r="J13">
        <v>10</v>
      </c>
    </row>
    <row r="14" spans="1:19" x14ac:dyDescent="0.25">
      <c r="A14" t="s">
        <v>23</v>
      </c>
      <c r="B14">
        <v>73</v>
      </c>
      <c r="C14">
        <v>66</v>
      </c>
      <c r="D14">
        <v>130</v>
      </c>
      <c r="E14">
        <v>66</v>
      </c>
      <c r="F14">
        <v>280</v>
      </c>
      <c r="G14">
        <v>364</v>
      </c>
      <c r="H14">
        <v>4.5</v>
      </c>
      <c r="I14">
        <f t="shared" si="0"/>
        <v>64</v>
      </c>
      <c r="J14">
        <v>18</v>
      </c>
    </row>
    <row r="15" spans="1:19" x14ac:dyDescent="0.25">
      <c r="A15" t="s">
        <v>24</v>
      </c>
      <c r="B15">
        <v>73</v>
      </c>
      <c r="C15">
        <v>66</v>
      </c>
      <c r="D15">
        <v>130</v>
      </c>
      <c r="E15">
        <v>66</v>
      </c>
      <c r="F15">
        <v>280</v>
      </c>
      <c r="G15">
        <v>364</v>
      </c>
      <c r="H15">
        <v>4.5</v>
      </c>
      <c r="I15">
        <f t="shared" si="0"/>
        <v>64</v>
      </c>
      <c r="J15">
        <v>18</v>
      </c>
    </row>
    <row r="16" spans="1:19" x14ac:dyDescent="0.25">
      <c r="A16" t="s">
        <v>25</v>
      </c>
      <c r="B16" s="4">
        <v>300</v>
      </c>
      <c r="C16" s="4">
        <v>50</v>
      </c>
      <c r="D16" s="4">
        <v>100</v>
      </c>
      <c r="E16" s="4">
        <v>50</v>
      </c>
      <c r="F16" s="4">
        <v>500</v>
      </c>
      <c r="G16" s="4">
        <v>500</v>
      </c>
      <c r="H16" s="4">
        <v>5</v>
      </c>
      <c r="I16">
        <f t="shared" ref="I16" si="5">1440/SUM(H16,J16)</f>
        <v>49.655172413793103</v>
      </c>
      <c r="J16">
        <f>1440/60</f>
        <v>24</v>
      </c>
    </row>
    <row r="17" spans="1:10" x14ac:dyDescent="0.25">
      <c r="A17" t="s">
        <v>26</v>
      </c>
      <c r="B17" s="4">
        <v>300</v>
      </c>
      <c r="C17" s="4">
        <v>50</v>
      </c>
      <c r="D17" s="4">
        <v>100</v>
      </c>
      <c r="E17" s="4">
        <v>50</v>
      </c>
      <c r="F17" s="4">
        <v>500</v>
      </c>
      <c r="G17" s="4">
        <v>500</v>
      </c>
      <c r="H17" s="4">
        <v>5</v>
      </c>
      <c r="I17">
        <f t="shared" si="0"/>
        <v>49.655172413793103</v>
      </c>
      <c r="J17">
        <f>1440/60</f>
        <v>24</v>
      </c>
    </row>
    <row r="18" spans="1:10" x14ac:dyDescent="0.25">
      <c r="A18" t="s">
        <v>27</v>
      </c>
      <c r="B18" s="4">
        <v>50</v>
      </c>
      <c r="C18" s="4">
        <v>50</v>
      </c>
      <c r="D18" s="4">
        <v>200</v>
      </c>
      <c r="E18" s="4">
        <v>50</v>
      </c>
      <c r="F18" s="4">
        <v>100</v>
      </c>
      <c r="G18" s="4">
        <v>400</v>
      </c>
      <c r="H18" s="4">
        <v>5</v>
      </c>
      <c r="I18">
        <f t="shared" si="0"/>
        <v>120</v>
      </c>
      <c r="J18" s="4">
        <v>7</v>
      </c>
    </row>
    <row r="19" spans="1:10" x14ac:dyDescent="0.25">
      <c r="A19" t="s">
        <v>28</v>
      </c>
      <c r="B19">
        <v>15</v>
      </c>
      <c r="C19">
        <v>5</v>
      </c>
      <c r="D19">
        <v>15</v>
      </c>
      <c r="E19">
        <v>5</v>
      </c>
      <c r="F19">
        <v>500</v>
      </c>
      <c r="G19">
        <v>500</v>
      </c>
      <c r="H19" s="4">
        <v>3</v>
      </c>
      <c r="I19">
        <f t="shared" si="0"/>
        <v>144</v>
      </c>
      <c r="J19" s="4">
        <v>7</v>
      </c>
    </row>
    <row r="20" spans="1:10" x14ac:dyDescent="0.25">
      <c r="A20" t="s">
        <v>29</v>
      </c>
      <c r="B20">
        <v>243</v>
      </c>
      <c r="C20">
        <v>136</v>
      </c>
      <c r="D20">
        <v>243</v>
      </c>
      <c r="E20">
        <v>136</v>
      </c>
      <c r="F20">
        <v>712</v>
      </c>
      <c r="G20">
        <v>712</v>
      </c>
      <c r="H20" s="4">
        <v>7.9</v>
      </c>
      <c r="I20">
        <f t="shared" si="0"/>
        <v>96.644295302013418</v>
      </c>
      <c r="J20" s="4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C265-F4E5-4052-B6EA-FDA400E78470}">
  <dimension ref="A1:E33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36</v>
      </c>
      <c r="C1" t="s">
        <v>119</v>
      </c>
      <c r="D1" t="s">
        <v>70</v>
      </c>
      <c r="E1" t="s">
        <v>71</v>
      </c>
    </row>
    <row r="2" spans="1:5" x14ac:dyDescent="0.25">
      <c r="A2" t="s">
        <v>38</v>
      </c>
      <c r="B2">
        <v>4.9000000000000004</v>
      </c>
      <c r="C2">
        <v>1</v>
      </c>
      <c r="D2">
        <f>B2-C2</f>
        <v>3.9000000000000004</v>
      </c>
      <c r="E2">
        <f>B2+C2</f>
        <v>5.9</v>
      </c>
    </row>
    <row r="3" spans="1:5" x14ac:dyDescent="0.25">
      <c r="A3" t="s">
        <v>39</v>
      </c>
      <c r="B3">
        <v>6.4</v>
      </c>
      <c r="C3">
        <v>0.4</v>
      </c>
      <c r="D3">
        <f t="shared" ref="D3:D33" si="0">B3-C3</f>
        <v>6</v>
      </c>
      <c r="E3">
        <f t="shared" ref="E3:E33" si="1">B3+C3</f>
        <v>6.8000000000000007</v>
      </c>
    </row>
    <row r="4" spans="1:5" x14ac:dyDescent="0.25">
      <c r="A4" t="s">
        <v>40</v>
      </c>
      <c r="B4">
        <v>8.5</v>
      </c>
      <c r="C4">
        <v>1.2</v>
      </c>
      <c r="D4">
        <f t="shared" si="0"/>
        <v>7.3</v>
      </c>
      <c r="E4">
        <f t="shared" si="1"/>
        <v>9.6999999999999993</v>
      </c>
    </row>
    <row r="5" spans="1:5" x14ac:dyDescent="0.25">
      <c r="A5" t="s">
        <v>41</v>
      </c>
      <c r="B5">
        <v>6.9</v>
      </c>
      <c r="C5">
        <v>0.7</v>
      </c>
      <c r="D5">
        <f t="shared" si="0"/>
        <v>6.2</v>
      </c>
      <c r="E5">
        <f t="shared" si="1"/>
        <v>7.6000000000000005</v>
      </c>
    </row>
    <row r="6" spans="1:5" x14ac:dyDescent="0.25">
      <c r="A6" t="s">
        <v>42</v>
      </c>
      <c r="B6">
        <v>9.5</v>
      </c>
      <c r="C6">
        <v>0</v>
      </c>
      <c r="D6">
        <f t="shared" si="0"/>
        <v>9.5</v>
      </c>
      <c r="E6">
        <f t="shared" si="1"/>
        <v>9.5</v>
      </c>
    </row>
    <row r="7" spans="1:5" x14ac:dyDescent="0.25">
      <c r="A7" t="s">
        <v>43</v>
      </c>
      <c r="B7">
        <v>5.8</v>
      </c>
      <c r="C7">
        <v>0.9</v>
      </c>
      <c r="D7">
        <f t="shared" si="0"/>
        <v>4.8999999999999995</v>
      </c>
      <c r="E7">
        <f t="shared" si="1"/>
        <v>6.7</v>
      </c>
    </row>
    <row r="8" spans="1:5" x14ac:dyDescent="0.25">
      <c r="A8" t="s">
        <v>44</v>
      </c>
      <c r="B8">
        <v>14.8</v>
      </c>
      <c r="C8">
        <v>0</v>
      </c>
      <c r="D8">
        <f t="shared" si="0"/>
        <v>14.8</v>
      </c>
      <c r="E8">
        <f t="shared" si="1"/>
        <v>14.8</v>
      </c>
    </row>
    <row r="9" spans="1:5" x14ac:dyDescent="0.25">
      <c r="A9" t="s">
        <v>45</v>
      </c>
      <c r="B9">
        <v>11.7</v>
      </c>
      <c r="C9">
        <v>0.3</v>
      </c>
      <c r="D9">
        <f t="shared" si="0"/>
        <v>11.399999999999999</v>
      </c>
      <c r="E9">
        <f t="shared" si="1"/>
        <v>12</v>
      </c>
    </row>
    <row r="10" spans="1:5" x14ac:dyDescent="0.25">
      <c r="A10" t="s">
        <v>46</v>
      </c>
      <c r="B10">
        <v>13.4</v>
      </c>
      <c r="C10">
        <v>0.4</v>
      </c>
      <c r="D10">
        <f t="shared" si="0"/>
        <v>13</v>
      </c>
      <c r="E10">
        <f t="shared" si="1"/>
        <v>13.8</v>
      </c>
    </row>
    <row r="11" spans="1:5" x14ac:dyDescent="0.25">
      <c r="A11" t="s">
        <v>47</v>
      </c>
      <c r="B11">
        <v>7.9</v>
      </c>
      <c r="C11">
        <v>0</v>
      </c>
      <c r="D11">
        <f t="shared" si="0"/>
        <v>7.9</v>
      </c>
      <c r="E11">
        <f t="shared" si="1"/>
        <v>7.9</v>
      </c>
    </row>
    <row r="12" spans="1:5" x14ac:dyDescent="0.25">
      <c r="A12" t="s">
        <v>48</v>
      </c>
      <c r="B12">
        <v>12.3</v>
      </c>
      <c r="C12">
        <v>0.3</v>
      </c>
      <c r="D12">
        <f t="shared" si="0"/>
        <v>12</v>
      </c>
      <c r="E12">
        <f t="shared" si="1"/>
        <v>12.600000000000001</v>
      </c>
    </row>
    <row r="13" spans="1:5" x14ac:dyDescent="0.25">
      <c r="A13" t="s">
        <v>49</v>
      </c>
      <c r="B13">
        <v>10.5</v>
      </c>
      <c r="C13">
        <v>1.1000000000000001</v>
      </c>
      <c r="D13">
        <f t="shared" si="0"/>
        <v>9.4</v>
      </c>
      <c r="E13">
        <f t="shared" si="1"/>
        <v>11.6</v>
      </c>
    </row>
    <row r="14" spans="1:5" x14ac:dyDescent="0.25">
      <c r="A14" t="s">
        <v>50</v>
      </c>
      <c r="B14">
        <v>13.3</v>
      </c>
      <c r="C14">
        <v>0.8</v>
      </c>
      <c r="D14">
        <f t="shared" si="0"/>
        <v>12.5</v>
      </c>
      <c r="E14">
        <f t="shared" si="1"/>
        <v>14.100000000000001</v>
      </c>
    </row>
    <row r="15" spans="1:5" x14ac:dyDescent="0.25">
      <c r="A15" t="s">
        <v>51</v>
      </c>
      <c r="B15">
        <v>12.3</v>
      </c>
      <c r="C15">
        <v>0.9</v>
      </c>
      <c r="D15">
        <f t="shared" si="0"/>
        <v>11.4</v>
      </c>
      <c r="E15">
        <f t="shared" si="1"/>
        <v>13.200000000000001</v>
      </c>
    </row>
    <row r="16" spans="1:5" x14ac:dyDescent="0.25">
      <c r="A16" t="s">
        <v>52</v>
      </c>
      <c r="B16">
        <v>13.8</v>
      </c>
      <c r="C16">
        <v>0.1</v>
      </c>
      <c r="D16">
        <f t="shared" si="0"/>
        <v>13.700000000000001</v>
      </c>
      <c r="E16">
        <f t="shared" si="1"/>
        <v>13.9</v>
      </c>
    </row>
    <row r="17" spans="1:5" x14ac:dyDescent="0.25">
      <c r="A17" t="s">
        <v>53</v>
      </c>
      <c r="B17">
        <v>13.9</v>
      </c>
      <c r="C17">
        <v>1.2</v>
      </c>
      <c r="D17">
        <f t="shared" si="0"/>
        <v>12.700000000000001</v>
      </c>
      <c r="E17">
        <f t="shared" si="1"/>
        <v>15.1</v>
      </c>
    </row>
    <row r="18" spans="1:5" x14ac:dyDescent="0.25">
      <c r="A18" t="s">
        <v>54</v>
      </c>
      <c r="B18">
        <v>10.9</v>
      </c>
      <c r="C18">
        <v>0</v>
      </c>
      <c r="D18">
        <f t="shared" si="0"/>
        <v>10.9</v>
      </c>
      <c r="E18">
        <f t="shared" si="1"/>
        <v>10.9</v>
      </c>
    </row>
    <row r="19" spans="1:5" x14ac:dyDescent="0.25">
      <c r="A19" t="s">
        <v>55</v>
      </c>
      <c r="B19">
        <v>14.5</v>
      </c>
      <c r="C19">
        <v>0</v>
      </c>
      <c r="D19">
        <f t="shared" si="0"/>
        <v>14.5</v>
      </c>
      <c r="E19">
        <f t="shared" si="1"/>
        <v>14.5</v>
      </c>
    </row>
    <row r="20" spans="1:5" x14ac:dyDescent="0.25">
      <c r="A20" t="s">
        <v>56</v>
      </c>
      <c r="B20">
        <v>11.2</v>
      </c>
      <c r="C20">
        <v>1.2</v>
      </c>
      <c r="D20">
        <f t="shared" si="0"/>
        <v>10</v>
      </c>
      <c r="E20">
        <f t="shared" si="1"/>
        <v>12.399999999999999</v>
      </c>
    </row>
    <row r="21" spans="1:5" x14ac:dyDescent="0.25">
      <c r="A21" t="s">
        <v>57</v>
      </c>
      <c r="B21">
        <v>13.8</v>
      </c>
      <c r="C21">
        <v>0.9</v>
      </c>
      <c r="D21">
        <f t="shared" si="0"/>
        <v>12.9</v>
      </c>
      <c r="E21">
        <f t="shared" si="1"/>
        <v>14.700000000000001</v>
      </c>
    </row>
    <row r="22" spans="1:5" x14ac:dyDescent="0.25">
      <c r="A22" t="s">
        <v>58</v>
      </c>
      <c r="B22">
        <v>6.2</v>
      </c>
      <c r="C22">
        <v>0.7</v>
      </c>
      <c r="D22">
        <f t="shared" si="0"/>
        <v>5.5</v>
      </c>
      <c r="E22">
        <f t="shared" si="1"/>
        <v>6.9</v>
      </c>
    </row>
    <row r="23" spans="1:5" x14ac:dyDescent="0.25">
      <c r="A23" t="s">
        <v>59</v>
      </c>
      <c r="B23">
        <v>12.3</v>
      </c>
      <c r="C23">
        <v>0.8</v>
      </c>
      <c r="D23">
        <f t="shared" si="0"/>
        <v>11.5</v>
      </c>
      <c r="E23">
        <f t="shared" si="1"/>
        <v>13.100000000000001</v>
      </c>
    </row>
    <row r="24" spans="1:5" x14ac:dyDescent="0.25">
      <c r="A24" t="s">
        <v>60</v>
      </c>
      <c r="B24">
        <v>0.5</v>
      </c>
      <c r="C24">
        <v>1</v>
      </c>
      <c r="D24">
        <f t="shared" si="0"/>
        <v>-0.5</v>
      </c>
      <c r="E24">
        <f t="shared" si="1"/>
        <v>1.5</v>
      </c>
    </row>
    <row r="25" spans="1:5" x14ac:dyDescent="0.25">
      <c r="A25" t="s">
        <v>61</v>
      </c>
      <c r="B25">
        <v>11.1</v>
      </c>
      <c r="C25">
        <v>2.9</v>
      </c>
      <c r="D25">
        <f t="shared" si="0"/>
        <v>8.1999999999999993</v>
      </c>
      <c r="E25">
        <f t="shared" si="1"/>
        <v>14</v>
      </c>
    </row>
    <row r="26" spans="1:5" x14ac:dyDescent="0.25">
      <c r="A26" t="s">
        <v>62</v>
      </c>
      <c r="B26">
        <v>13.2</v>
      </c>
      <c r="C26">
        <v>0.7</v>
      </c>
      <c r="D26">
        <f t="shared" si="0"/>
        <v>12.5</v>
      </c>
      <c r="E26">
        <f t="shared" si="1"/>
        <v>13.899999999999999</v>
      </c>
    </row>
    <row r="27" spans="1:5" x14ac:dyDescent="0.25">
      <c r="A27" t="s">
        <v>63</v>
      </c>
      <c r="B27">
        <v>8.6999999999999993</v>
      </c>
      <c r="C27">
        <v>1</v>
      </c>
      <c r="D27">
        <f t="shared" si="0"/>
        <v>7.6999999999999993</v>
      </c>
      <c r="E27">
        <f t="shared" si="1"/>
        <v>9.6999999999999993</v>
      </c>
    </row>
    <row r="28" spans="1:5" x14ac:dyDescent="0.25">
      <c r="A28" t="s">
        <v>64</v>
      </c>
      <c r="B28">
        <v>9.6</v>
      </c>
      <c r="C28">
        <v>0</v>
      </c>
      <c r="D28">
        <f t="shared" si="0"/>
        <v>9.6</v>
      </c>
      <c r="E28">
        <f t="shared" si="1"/>
        <v>9.6</v>
      </c>
    </row>
    <row r="29" spans="1:5" x14ac:dyDescent="0.25">
      <c r="A29" t="s">
        <v>65</v>
      </c>
      <c r="B29">
        <v>11.3</v>
      </c>
      <c r="C29">
        <v>0.4</v>
      </c>
      <c r="D29">
        <f t="shared" si="0"/>
        <v>10.9</v>
      </c>
      <c r="E29">
        <f t="shared" si="1"/>
        <v>11.700000000000001</v>
      </c>
    </row>
    <row r="30" spans="1:5" x14ac:dyDescent="0.25">
      <c r="A30" t="s">
        <v>66</v>
      </c>
      <c r="B30">
        <v>10.8</v>
      </c>
      <c r="C30">
        <v>2</v>
      </c>
      <c r="D30">
        <f t="shared" si="0"/>
        <v>8.8000000000000007</v>
      </c>
      <c r="E30">
        <f t="shared" si="1"/>
        <v>12.8</v>
      </c>
    </row>
    <row r="31" spans="1:5" x14ac:dyDescent="0.25">
      <c r="A31" t="s">
        <v>67</v>
      </c>
      <c r="B31">
        <v>14.9</v>
      </c>
      <c r="C31">
        <v>2</v>
      </c>
      <c r="D31">
        <f t="shared" si="0"/>
        <v>12.9</v>
      </c>
      <c r="E31">
        <f t="shared" si="1"/>
        <v>16.899999999999999</v>
      </c>
    </row>
    <row r="32" spans="1:5" x14ac:dyDescent="0.25">
      <c r="A32" t="s">
        <v>68</v>
      </c>
      <c r="B32">
        <v>10.199999999999999</v>
      </c>
      <c r="C32">
        <v>0.5</v>
      </c>
      <c r="D32">
        <f t="shared" si="0"/>
        <v>9.6999999999999993</v>
      </c>
      <c r="E32">
        <f t="shared" si="1"/>
        <v>10.7</v>
      </c>
    </row>
    <row r="33" spans="1:5" x14ac:dyDescent="0.25">
      <c r="A33" t="s">
        <v>69</v>
      </c>
      <c r="B33">
        <v>7.6</v>
      </c>
      <c r="C33">
        <v>0.8</v>
      </c>
      <c r="D33">
        <f t="shared" si="0"/>
        <v>6.8</v>
      </c>
      <c r="E33">
        <f t="shared" si="1"/>
        <v>8.4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4510-4870-4663-B7E1-EBF5B07FC090}">
  <dimension ref="A1:E23"/>
  <sheetViews>
    <sheetView workbookViewId="0"/>
  </sheetViews>
  <sheetFormatPr defaultRowHeight="15" x14ac:dyDescent="0.25"/>
  <cols>
    <col min="1" max="1" width="24.28515625" style="5" bestFit="1" customWidth="1"/>
    <col min="2" max="2" width="39.7109375" bestFit="1" customWidth="1"/>
    <col min="3" max="3" width="23.28515625" bestFit="1" customWidth="1"/>
    <col min="4" max="4" width="38.28515625" bestFit="1" customWidth="1"/>
    <col min="5" max="5" width="38.7109375" bestFit="1" customWidth="1"/>
  </cols>
  <sheetData>
    <row r="1" spans="1:5" x14ac:dyDescent="0.25">
      <c r="A1" s="6" t="s">
        <v>0</v>
      </c>
      <c r="B1" t="s">
        <v>36</v>
      </c>
      <c r="C1" t="s">
        <v>37</v>
      </c>
      <c r="D1" t="s">
        <v>70</v>
      </c>
      <c r="E1" t="s">
        <v>71</v>
      </c>
    </row>
    <row r="2" spans="1:5" x14ac:dyDescent="0.25">
      <c r="A2" s="5" t="s">
        <v>120</v>
      </c>
      <c r="B2">
        <v>11.5</v>
      </c>
      <c r="C2">
        <v>1</v>
      </c>
      <c r="D2">
        <f>B2-C2</f>
        <v>10.5</v>
      </c>
      <c r="E2">
        <f>B2+C2</f>
        <v>12.5</v>
      </c>
    </row>
    <row r="3" spans="1:5" x14ac:dyDescent="0.25">
      <c r="A3" s="5" t="s">
        <v>121</v>
      </c>
      <c r="B3">
        <v>6.2</v>
      </c>
      <c r="C3">
        <v>1.1000000000000001</v>
      </c>
      <c r="D3">
        <f t="shared" ref="D3:D4" si="0">B3-C3</f>
        <v>5.0999999999999996</v>
      </c>
      <c r="E3">
        <f t="shared" ref="E3:E4" si="1">B3+C3</f>
        <v>7.3000000000000007</v>
      </c>
    </row>
    <row r="4" spans="1:5" x14ac:dyDescent="0.25">
      <c r="A4" s="5" t="s">
        <v>122</v>
      </c>
      <c r="B4">
        <v>7.9</v>
      </c>
      <c r="C4">
        <v>1.3</v>
      </c>
      <c r="D4">
        <f t="shared" si="0"/>
        <v>6.6000000000000005</v>
      </c>
      <c r="E4">
        <f t="shared" si="1"/>
        <v>9.2000000000000011</v>
      </c>
    </row>
    <row r="5" spans="1:5" x14ac:dyDescent="0.25">
      <c r="A5" s="5" t="s">
        <v>123</v>
      </c>
      <c r="B5">
        <v>9.9</v>
      </c>
      <c r="C5">
        <v>1.4</v>
      </c>
      <c r="D5">
        <f>B5-C5</f>
        <v>8.5</v>
      </c>
      <c r="E5">
        <f>B5+C5</f>
        <v>11.3</v>
      </c>
    </row>
    <row r="6" spans="1:5" x14ac:dyDescent="0.25">
      <c r="A6" s="5" t="s">
        <v>141</v>
      </c>
      <c r="B6">
        <v>1.5</v>
      </c>
      <c r="C6">
        <v>0</v>
      </c>
      <c r="D6">
        <f t="shared" ref="D6:D23" si="2">B6-C6</f>
        <v>1.5</v>
      </c>
      <c r="E6">
        <f t="shared" ref="E6:E23" si="3">B6+C6</f>
        <v>1.5</v>
      </c>
    </row>
    <row r="7" spans="1:5" x14ac:dyDescent="0.25">
      <c r="A7" s="5" t="s">
        <v>124</v>
      </c>
      <c r="B7">
        <v>9.5</v>
      </c>
      <c r="C7">
        <v>1.4</v>
      </c>
      <c r="D7">
        <f t="shared" si="2"/>
        <v>8.1</v>
      </c>
      <c r="E7">
        <f t="shared" si="3"/>
        <v>10.9</v>
      </c>
    </row>
    <row r="8" spans="1:5" x14ac:dyDescent="0.25">
      <c r="A8" s="5" t="s">
        <v>125</v>
      </c>
      <c r="B8">
        <v>9.3000000000000007</v>
      </c>
      <c r="C8">
        <v>1.4</v>
      </c>
      <c r="D8">
        <f t="shared" si="2"/>
        <v>7.9</v>
      </c>
      <c r="E8">
        <f t="shared" si="3"/>
        <v>10.700000000000001</v>
      </c>
    </row>
    <row r="9" spans="1:5" x14ac:dyDescent="0.25">
      <c r="A9" s="5" t="s">
        <v>126</v>
      </c>
      <c r="B9">
        <v>9.6999999999999993</v>
      </c>
      <c r="C9">
        <v>0.9</v>
      </c>
      <c r="D9">
        <f t="shared" si="2"/>
        <v>8.7999999999999989</v>
      </c>
      <c r="E9">
        <f t="shared" si="3"/>
        <v>10.6</v>
      </c>
    </row>
    <row r="10" spans="1:5" x14ac:dyDescent="0.25">
      <c r="A10" s="5" t="s">
        <v>127</v>
      </c>
      <c r="B10">
        <v>6.5</v>
      </c>
      <c r="C10">
        <v>0</v>
      </c>
      <c r="D10">
        <f t="shared" si="2"/>
        <v>6.5</v>
      </c>
      <c r="E10">
        <f t="shared" si="3"/>
        <v>6.5</v>
      </c>
    </row>
    <row r="11" spans="1:5" x14ac:dyDescent="0.25">
      <c r="A11" s="5" t="s">
        <v>128</v>
      </c>
      <c r="B11">
        <v>12.2</v>
      </c>
      <c r="C11">
        <v>2.2999999999999998</v>
      </c>
      <c r="D11">
        <f t="shared" si="2"/>
        <v>9.8999999999999986</v>
      </c>
      <c r="E11">
        <f t="shared" si="3"/>
        <v>14.5</v>
      </c>
    </row>
    <row r="12" spans="1:5" x14ac:dyDescent="0.25">
      <c r="A12" s="5" t="s">
        <v>129</v>
      </c>
      <c r="B12">
        <v>10.8</v>
      </c>
      <c r="C12">
        <v>1.2</v>
      </c>
      <c r="D12">
        <f t="shared" si="2"/>
        <v>9.6000000000000014</v>
      </c>
      <c r="E12">
        <f t="shared" si="3"/>
        <v>12</v>
      </c>
    </row>
    <row r="13" spans="1:5" x14ac:dyDescent="0.25">
      <c r="A13" s="5" t="s">
        <v>130</v>
      </c>
      <c r="B13">
        <v>8.6</v>
      </c>
      <c r="C13">
        <v>1.6</v>
      </c>
      <c r="D13">
        <f t="shared" si="2"/>
        <v>7</v>
      </c>
      <c r="E13">
        <f t="shared" si="3"/>
        <v>10.199999999999999</v>
      </c>
    </row>
    <row r="14" spans="1:5" x14ac:dyDescent="0.25">
      <c r="A14" s="5" t="s">
        <v>131</v>
      </c>
      <c r="B14">
        <v>10.9</v>
      </c>
      <c r="C14">
        <v>1.4</v>
      </c>
      <c r="D14">
        <f t="shared" si="2"/>
        <v>9.5</v>
      </c>
      <c r="E14">
        <f t="shared" si="3"/>
        <v>12.3</v>
      </c>
    </row>
    <row r="15" spans="1:5" x14ac:dyDescent="0.25">
      <c r="A15" s="5" t="s">
        <v>133</v>
      </c>
      <c r="B15">
        <v>14.4</v>
      </c>
      <c r="C15">
        <v>1.8</v>
      </c>
      <c r="D15">
        <f t="shared" si="2"/>
        <v>12.6</v>
      </c>
      <c r="E15">
        <f t="shared" si="3"/>
        <v>16.2</v>
      </c>
    </row>
    <row r="16" spans="1:5" x14ac:dyDescent="0.25">
      <c r="A16" s="5" t="s">
        <v>132</v>
      </c>
      <c r="B16">
        <v>12.6</v>
      </c>
      <c r="C16">
        <v>0.8</v>
      </c>
      <c r="D16">
        <f t="shared" si="2"/>
        <v>11.799999999999999</v>
      </c>
      <c r="E16">
        <f t="shared" si="3"/>
        <v>13.4</v>
      </c>
    </row>
    <row r="17" spans="1:5" x14ac:dyDescent="0.25">
      <c r="A17" s="5" t="s">
        <v>134</v>
      </c>
      <c r="B17">
        <v>18.3</v>
      </c>
      <c r="C17">
        <v>0</v>
      </c>
      <c r="D17">
        <f t="shared" si="2"/>
        <v>18.3</v>
      </c>
      <c r="E17">
        <f t="shared" si="3"/>
        <v>18.3</v>
      </c>
    </row>
    <row r="18" spans="1:5" x14ac:dyDescent="0.25">
      <c r="A18" s="5" t="s">
        <v>135</v>
      </c>
      <c r="B18">
        <v>11.2</v>
      </c>
      <c r="C18">
        <v>1.6</v>
      </c>
      <c r="D18">
        <f t="shared" si="2"/>
        <v>9.6</v>
      </c>
      <c r="E18">
        <f t="shared" si="3"/>
        <v>12.799999999999999</v>
      </c>
    </row>
    <row r="19" spans="1:5" x14ac:dyDescent="0.25">
      <c r="A19" s="5" t="s">
        <v>136</v>
      </c>
      <c r="B19">
        <v>10.4</v>
      </c>
      <c r="C19">
        <v>1.4</v>
      </c>
      <c r="D19">
        <f t="shared" si="2"/>
        <v>9</v>
      </c>
      <c r="E19">
        <f t="shared" si="3"/>
        <v>11.8</v>
      </c>
    </row>
    <row r="20" spans="1:5" x14ac:dyDescent="0.25">
      <c r="A20" s="5" t="s">
        <v>137</v>
      </c>
      <c r="B20">
        <v>12.5</v>
      </c>
      <c r="C20">
        <v>1.7</v>
      </c>
      <c r="D20">
        <f t="shared" si="2"/>
        <v>10.8</v>
      </c>
      <c r="E20">
        <f t="shared" si="3"/>
        <v>14.2</v>
      </c>
    </row>
    <row r="21" spans="1:5" x14ac:dyDescent="0.25">
      <c r="A21" s="5" t="s">
        <v>138</v>
      </c>
      <c r="B21">
        <v>1.7</v>
      </c>
      <c r="C21">
        <v>0.4</v>
      </c>
      <c r="D21">
        <f t="shared" si="2"/>
        <v>1.2999999999999998</v>
      </c>
      <c r="E21">
        <f t="shared" si="3"/>
        <v>2.1</v>
      </c>
    </row>
    <row r="22" spans="1:5" x14ac:dyDescent="0.25">
      <c r="A22" s="5" t="s">
        <v>139</v>
      </c>
      <c r="B22">
        <v>5.0999999999999996</v>
      </c>
      <c r="C22">
        <v>0.4</v>
      </c>
      <c r="D22">
        <f t="shared" si="2"/>
        <v>4.6999999999999993</v>
      </c>
      <c r="E22">
        <f t="shared" si="3"/>
        <v>5.5</v>
      </c>
    </row>
    <row r="23" spans="1:5" x14ac:dyDescent="0.25">
      <c r="A23" s="5" t="s">
        <v>140</v>
      </c>
      <c r="B23">
        <v>3.5</v>
      </c>
      <c r="C23">
        <v>0.1</v>
      </c>
      <c r="D23">
        <f t="shared" si="2"/>
        <v>3.4</v>
      </c>
      <c r="E23">
        <f t="shared" si="3"/>
        <v>3.6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B87F-0CCD-432F-B140-7A923893DB91}">
  <dimension ref="A1:D8"/>
  <sheetViews>
    <sheetView workbookViewId="0">
      <selection activeCell="A9" sqref="A9:XFD9"/>
    </sheetView>
  </sheetViews>
  <sheetFormatPr defaultRowHeight="15" x14ac:dyDescent="0.25"/>
  <cols>
    <col min="1" max="1" width="24.28515625" bestFit="1" customWidth="1"/>
  </cols>
  <sheetData>
    <row r="1" spans="1:4" x14ac:dyDescent="0.25">
      <c r="A1" t="s">
        <v>0</v>
      </c>
      <c r="B1" t="s">
        <v>36</v>
      </c>
      <c r="C1" t="s">
        <v>70</v>
      </c>
      <c r="D1" t="s">
        <v>71</v>
      </c>
    </row>
    <row r="2" spans="1:4" x14ac:dyDescent="0.25">
      <c r="A2" t="s">
        <v>142</v>
      </c>
      <c r="B2">
        <v>10.6</v>
      </c>
    </row>
    <row r="3" spans="1:4" x14ac:dyDescent="0.25">
      <c r="A3" t="s">
        <v>143</v>
      </c>
      <c r="B3">
        <f>AVERAGE(10.3,8.6,12)</f>
        <v>10.299999999999999</v>
      </c>
    </row>
    <row r="4" spans="1:4" x14ac:dyDescent="0.25">
      <c r="A4" t="s">
        <v>144</v>
      </c>
      <c r="B4">
        <f>AVERAGE(8.4,8.1)</f>
        <v>8.25</v>
      </c>
    </row>
    <row r="5" spans="1:4" x14ac:dyDescent="0.25">
      <c r="A5" t="s">
        <v>145</v>
      </c>
      <c r="B5">
        <v>6.2</v>
      </c>
    </row>
    <row r="6" spans="1:4" x14ac:dyDescent="0.25">
      <c r="A6" t="s">
        <v>146</v>
      </c>
      <c r="B6">
        <v>6.6</v>
      </c>
    </row>
    <row r="7" spans="1:4" x14ac:dyDescent="0.25">
      <c r="A7" t="s">
        <v>147</v>
      </c>
      <c r="B7">
        <v>9.3000000000000007</v>
      </c>
    </row>
    <row r="8" spans="1:4" x14ac:dyDescent="0.25">
      <c r="A8" t="s">
        <v>148</v>
      </c>
      <c r="B8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</vt:lpstr>
      <vt:lpstr>Life History</vt:lpstr>
      <vt:lpstr>Dive Table</vt:lpstr>
      <vt:lpstr>Fish Proximate</vt:lpstr>
      <vt:lpstr>Crustacean Proximate</vt:lpstr>
      <vt:lpstr>Cephalopod Proximate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Woodstock</dc:creator>
  <cp:lastModifiedBy>Matt Woodstock</cp:lastModifiedBy>
  <dcterms:created xsi:type="dcterms:W3CDTF">2021-12-03T15:35:56Z</dcterms:created>
  <dcterms:modified xsi:type="dcterms:W3CDTF">2023-07-24T22:28:15Z</dcterms:modified>
</cp:coreProperties>
</file>