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workTools\Solitaire Colors\"/>
    </mc:Choice>
  </mc:AlternateContent>
  <xr:revisionPtr revIDLastSave="0" documentId="13_ncr:1_{142AD814-DDB6-48C4-B1B2-EE03930CD0B4}" xr6:coauthVersionLast="47" xr6:coauthVersionMax="47" xr10:uidLastSave="{00000000-0000-0000-0000-000000000000}"/>
  <bookViews>
    <workbookView xWindow="-120" yWindow="-120" windowWidth="38640" windowHeight="21240" activeTab="1" xr2:uid="{97A836F3-65F7-4321-B064-123D816BDB4A}"/>
  </bookViews>
  <sheets>
    <sheet name="基础设定" sheetId="2" r:id="rId1"/>
    <sheet name="Sheet1" sheetId="21" r:id="rId2"/>
    <sheet name="时间进度预设" sheetId="12" r:id="rId3"/>
    <sheet name="关卡阶段" sheetId="3" r:id="rId4"/>
    <sheet name="转盘奖励" sheetId="16" r:id="rId5"/>
    <sheet name="离线奖励" sheetId="15" r:id="rId6"/>
    <sheet name="签到奖励" sheetId="17" r:id="rId7"/>
    <sheet name="关卡消耗奖励" sheetId="13" r:id="rId8"/>
    <sheet name="难度曲线" sheetId="20" r:id="rId9"/>
    <sheet name="道具类型" sheetId="1" r:id="rId10"/>
    <sheet name="Harvest_挂机奖励" sheetId="7" r:id="rId11"/>
    <sheet name="Harvest_关卡消耗" sheetId="8" r:id="rId12"/>
    <sheet name="Harvest_data" sheetId="9" r:id="rId13"/>
  </sheets>
  <definedNames>
    <definedName name="_xlnm._FilterDatabase" localSheetId="12" hidden="1">Harvest_data!$A$1:$AR$188</definedName>
    <definedName name="_xlnm._FilterDatabase" localSheetId="7" hidden="1">关卡消耗奖励!$D$1:$D$201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3" l="1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" i="13"/>
  <c r="Q2" i="13" s="1"/>
  <c r="Q3" i="13" l="1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Q99" i="13" s="1"/>
  <c r="Q100" i="13" s="1"/>
  <c r="Q101" i="13" s="1"/>
  <c r="Q102" i="13" s="1"/>
  <c r="Q103" i="13" s="1"/>
  <c r="Q104" i="13" s="1"/>
  <c r="Q105" i="13" s="1"/>
  <c r="Q106" i="13" s="1"/>
  <c r="Q107" i="13" s="1"/>
  <c r="Q108" i="13" s="1"/>
  <c r="Q109" i="13" s="1"/>
  <c r="Q110" i="13" s="1"/>
  <c r="Q111" i="13" s="1"/>
  <c r="Q112" i="13" s="1"/>
  <c r="Q113" i="13" s="1"/>
  <c r="Q114" i="13" s="1"/>
  <c r="Q115" i="13" s="1"/>
  <c r="Q116" i="13" s="1"/>
  <c r="Q117" i="13" s="1"/>
  <c r="Q118" i="13" s="1"/>
  <c r="Q119" i="13" s="1"/>
  <c r="Q120" i="13" s="1"/>
  <c r="Q121" i="13" s="1"/>
  <c r="Q122" i="13" s="1"/>
  <c r="Q123" i="13" s="1"/>
  <c r="Q124" i="13" s="1"/>
  <c r="Q125" i="13" s="1"/>
  <c r="Q126" i="13" s="1"/>
  <c r="Q127" i="13" s="1"/>
  <c r="Q128" i="13" s="1"/>
  <c r="Q129" i="13" s="1"/>
  <c r="Q130" i="13" s="1"/>
  <c r="Q131" i="13" s="1"/>
  <c r="Q132" i="13" s="1"/>
  <c r="Q133" i="13" s="1"/>
  <c r="Q134" i="13" s="1"/>
  <c r="Q135" i="13" s="1"/>
  <c r="Q136" i="13" s="1"/>
  <c r="Q137" i="13" s="1"/>
  <c r="Q138" i="13" s="1"/>
  <c r="Q139" i="13" s="1"/>
  <c r="Q140" i="13" s="1"/>
  <c r="Q141" i="13" s="1"/>
  <c r="Q142" i="13" s="1"/>
  <c r="Q143" i="13" s="1"/>
  <c r="Q144" i="13" s="1"/>
  <c r="Q145" i="13" s="1"/>
  <c r="Q146" i="13" s="1"/>
  <c r="Q147" i="13" s="1"/>
  <c r="Q148" i="13" s="1"/>
  <c r="Q149" i="13" s="1"/>
  <c r="Q150" i="13" s="1"/>
  <c r="Q151" i="13" s="1"/>
  <c r="Q152" i="13" s="1"/>
  <c r="Q153" i="13" s="1"/>
  <c r="Q154" i="13" s="1"/>
  <c r="Q155" i="13" s="1"/>
  <c r="Q156" i="13" s="1"/>
  <c r="Q157" i="13" s="1"/>
  <c r="Q158" i="13" s="1"/>
  <c r="Q159" i="13" s="1"/>
  <c r="Q160" i="13" s="1"/>
  <c r="Q161" i="13" s="1"/>
  <c r="Q162" i="13" s="1"/>
  <c r="Q163" i="13" s="1"/>
  <c r="Q164" i="13" s="1"/>
  <c r="Q165" i="13" s="1"/>
  <c r="Q166" i="13" s="1"/>
  <c r="Q167" i="13" s="1"/>
  <c r="Q168" i="13" s="1"/>
  <c r="Q169" i="13" s="1"/>
  <c r="Q170" i="13" s="1"/>
  <c r="Q171" i="13" s="1"/>
  <c r="Q172" i="13" s="1"/>
  <c r="Q173" i="13" s="1"/>
  <c r="Q174" i="13" s="1"/>
  <c r="Q175" i="13" s="1"/>
  <c r="Q176" i="13" s="1"/>
  <c r="Q177" i="13" s="1"/>
  <c r="Q178" i="13" s="1"/>
  <c r="Q179" i="13" s="1"/>
  <c r="Q180" i="13" s="1"/>
  <c r="Q181" i="13" s="1"/>
  <c r="Q182" i="13" s="1"/>
  <c r="Q183" i="13" s="1"/>
  <c r="Q184" i="13" s="1"/>
  <c r="Q185" i="13" s="1"/>
  <c r="Q186" i="13" s="1"/>
  <c r="Q187" i="13" s="1"/>
  <c r="Q188" i="13" s="1"/>
  <c r="Q189" i="13" s="1"/>
  <c r="Q190" i="13" s="1"/>
  <c r="Q191" i="13" s="1"/>
  <c r="Q192" i="13" s="1"/>
  <c r="Q193" i="13" s="1"/>
  <c r="Q194" i="13" s="1"/>
  <c r="Q195" i="13" s="1"/>
  <c r="Q196" i="13" s="1"/>
  <c r="Q197" i="13" s="1"/>
  <c r="Q198" i="13" s="1"/>
  <c r="Q199" i="13" s="1"/>
  <c r="Q200" i="13" s="1"/>
  <c r="Q201" i="13" s="1"/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Z3" i="12" s="1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Z4" i="12" s="1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Z5" i="12" s="1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Z6" i="12" s="1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Z7" i="12" s="1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Z8" i="12" s="1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Z9" i="12" s="1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Z10" i="12" s="1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Z11" i="12" s="1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X8" i="12" s="1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X11" i="12" s="1"/>
  <c r="N2" i="13"/>
  <c r="Y3" i="12"/>
  <c r="Y4" i="12"/>
  <c r="Y5" i="12"/>
  <c r="Y6" i="12"/>
  <c r="Y7" i="12"/>
  <c r="Y8" i="12"/>
  <c r="Y9" i="12"/>
  <c r="Y10" i="12"/>
  <c r="Y11" i="12"/>
  <c r="K15" i="8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5" i="9"/>
  <c r="W3" i="12"/>
  <c r="F3" i="7"/>
  <c r="F4" i="7"/>
  <c r="F5" i="7"/>
  <c r="F6" i="7"/>
  <c r="F7" i="7"/>
  <c r="F8" i="7"/>
  <c r="F9" i="7"/>
  <c r="F10" i="7"/>
  <c r="F11" i="7"/>
  <c r="F12" i="7"/>
  <c r="F13" i="7"/>
  <c r="F2" i="7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" i="8"/>
  <c r="E2" i="3" l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AK3" i="12"/>
  <c r="AN3" i="12" s="1"/>
  <c r="B13" i="3"/>
  <c r="C12" i="3" s="1"/>
  <c r="D12" i="3" s="1"/>
  <c r="B4" i="3"/>
  <c r="B5" i="3"/>
  <c r="B6" i="3"/>
  <c r="B7" i="3"/>
  <c r="B8" i="3"/>
  <c r="C7" i="3" s="1"/>
  <c r="B9" i="3"/>
  <c r="C8" i="3" s="1"/>
  <c r="B10" i="3"/>
  <c r="C9" i="3" s="1"/>
  <c r="B11" i="3"/>
  <c r="C10" i="3" s="1"/>
  <c r="B12" i="3"/>
  <c r="C11" i="3" s="1"/>
  <c r="B3" i="3"/>
  <c r="D11" i="13" l="1"/>
  <c r="E11" i="13" s="1"/>
  <c r="D23" i="13"/>
  <c r="E23" i="13" s="1"/>
  <c r="D35" i="13"/>
  <c r="E35" i="13" s="1"/>
  <c r="D47" i="13"/>
  <c r="E47" i="13" s="1"/>
  <c r="D59" i="13"/>
  <c r="E59" i="13" s="1"/>
  <c r="D71" i="13"/>
  <c r="E71" i="13" s="1"/>
  <c r="D83" i="13"/>
  <c r="E83" i="13" s="1"/>
  <c r="D95" i="13"/>
  <c r="E95" i="13" s="1"/>
  <c r="D107" i="13"/>
  <c r="E107" i="13" s="1"/>
  <c r="D119" i="13"/>
  <c r="E119" i="13" s="1"/>
  <c r="D131" i="13"/>
  <c r="E131" i="13" s="1"/>
  <c r="D143" i="13"/>
  <c r="E143" i="13" s="1"/>
  <c r="D155" i="13"/>
  <c r="E155" i="13" s="1"/>
  <c r="D167" i="13"/>
  <c r="E167" i="13" s="1"/>
  <c r="D179" i="13"/>
  <c r="E179" i="13" s="1"/>
  <c r="D191" i="13"/>
  <c r="E191" i="13" s="1"/>
  <c r="D69" i="13"/>
  <c r="E69" i="13" s="1"/>
  <c r="D141" i="13"/>
  <c r="E141" i="13" s="1"/>
  <c r="D94" i="13"/>
  <c r="E94" i="13" s="1"/>
  <c r="D12" i="13"/>
  <c r="E12" i="13" s="1"/>
  <c r="D24" i="13"/>
  <c r="E24" i="13" s="1"/>
  <c r="D36" i="13"/>
  <c r="E36" i="13" s="1"/>
  <c r="D48" i="13"/>
  <c r="E48" i="13" s="1"/>
  <c r="D60" i="13"/>
  <c r="E60" i="13" s="1"/>
  <c r="D72" i="13"/>
  <c r="E72" i="13" s="1"/>
  <c r="D84" i="13"/>
  <c r="E84" i="13" s="1"/>
  <c r="D96" i="13"/>
  <c r="E96" i="13" s="1"/>
  <c r="D108" i="13"/>
  <c r="E108" i="13" s="1"/>
  <c r="D120" i="13"/>
  <c r="E120" i="13" s="1"/>
  <c r="D132" i="13"/>
  <c r="E132" i="13" s="1"/>
  <c r="D144" i="13"/>
  <c r="E144" i="13" s="1"/>
  <c r="D156" i="13"/>
  <c r="E156" i="13" s="1"/>
  <c r="D168" i="13"/>
  <c r="E168" i="13" s="1"/>
  <c r="D180" i="13"/>
  <c r="E180" i="13" s="1"/>
  <c r="D192" i="13"/>
  <c r="E192" i="13" s="1"/>
  <c r="D117" i="13"/>
  <c r="E117" i="13" s="1"/>
  <c r="D70" i="13"/>
  <c r="E70" i="13" s="1"/>
  <c r="D13" i="13"/>
  <c r="E13" i="13" s="1"/>
  <c r="D25" i="13"/>
  <c r="E25" i="13" s="1"/>
  <c r="D37" i="13"/>
  <c r="E37" i="13" s="1"/>
  <c r="D49" i="13"/>
  <c r="E49" i="13" s="1"/>
  <c r="D61" i="13"/>
  <c r="E61" i="13" s="1"/>
  <c r="D73" i="13"/>
  <c r="E73" i="13" s="1"/>
  <c r="D85" i="13"/>
  <c r="E85" i="13" s="1"/>
  <c r="D97" i="13"/>
  <c r="E97" i="13" s="1"/>
  <c r="D109" i="13"/>
  <c r="E109" i="13" s="1"/>
  <c r="D121" i="13"/>
  <c r="E121" i="13" s="1"/>
  <c r="D133" i="13"/>
  <c r="E133" i="13" s="1"/>
  <c r="D145" i="13"/>
  <c r="E145" i="13" s="1"/>
  <c r="D157" i="13"/>
  <c r="E157" i="13" s="1"/>
  <c r="D169" i="13"/>
  <c r="E169" i="13" s="1"/>
  <c r="D181" i="13"/>
  <c r="E181" i="13" s="1"/>
  <c r="D193" i="13"/>
  <c r="E193" i="13" s="1"/>
  <c r="D93" i="13"/>
  <c r="E93" i="13" s="1"/>
  <c r="D34" i="13"/>
  <c r="E34" i="13" s="1"/>
  <c r="D178" i="13"/>
  <c r="E178" i="13" s="1"/>
  <c r="D14" i="13"/>
  <c r="E14" i="13" s="1"/>
  <c r="D26" i="13"/>
  <c r="E26" i="13" s="1"/>
  <c r="D38" i="13"/>
  <c r="E38" i="13" s="1"/>
  <c r="D50" i="13"/>
  <c r="E50" i="13" s="1"/>
  <c r="D62" i="13"/>
  <c r="E62" i="13" s="1"/>
  <c r="D74" i="13"/>
  <c r="E74" i="13" s="1"/>
  <c r="D86" i="13"/>
  <c r="E86" i="13" s="1"/>
  <c r="D98" i="13"/>
  <c r="E98" i="13" s="1"/>
  <c r="D110" i="13"/>
  <c r="E110" i="13" s="1"/>
  <c r="D122" i="13"/>
  <c r="E122" i="13" s="1"/>
  <c r="D134" i="13"/>
  <c r="E134" i="13" s="1"/>
  <c r="D146" i="13"/>
  <c r="E146" i="13" s="1"/>
  <c r="D158" i="13"/>
  <c r="E158" i="13" s="1"/>
  <c r="D170" i="13"/>
  <c r="E170" i="13" s="1"/>
  <c r="D182" i="13"/>
  <c r="E182" i="13" s="1"/>
  <c r="D194" i="13"/>
  <c r="E194" i="13" s="1"/>
  <c r="D105" i="13"/>
  <c r="E105" i="13" s="1"/>
  <c r="D189" i="13"/>
  <c r="E189" i="13" s="1"/>
  <c r="D22" i="13"/>
  <c r="E22" i="13" s="1"/>
  <c r="D166" i="13"/>
  <c r="E166" i="13" s="1"/>
  <c r="D3" i="13"/>
  <c r="E3" i="13" s="1"/>
  <c r="D15" i="13"/>
  <c r="E15" i="13" s="1"/>
  <c r="D27" i="13"/>
  <c r="E27" i="13" s="1"/>
  <c r="D39" i="13"/>
  <c r="E39" i="13" s="1"/>
  <c r="D51" i="13"/>
  <c r="E51" i="13" s="1"/>
  <c r="D63" i="13"/>
  <c r="E63" i="13" s="1"/>
  <c r="D75" i="13"/>
  <c r="E75" i="13" s="1"/>
  <c r="D87" i="13"/>
  <c r="E87" i="13" s="1"/>
  <c r="D99" i="13"/>
  <c r="E99" i="13" s="1"/>
  <c r="D111" i="13"/>
  <c r="E111" i="13" s="1"/>
  <c r="D123" i="13"/>
  <c r="E123" i="13" s="1"/>
  <c r="D135" i="13"/>
  <c r="E135" i="13" s="1"/>
  <c r="D147" i="13"/>
  <c r="E147" i="13" s="1"/>
  <c r="D159" i="13"/>
  <c r="E159" i="13" s="1"/>
  <c r="D171" i="13"/>
  <c r="E171" i="13" s="1"/>
  <c r="D183" i="13"/>
  <c r="E183" i="13" s="1"/>
  <c r="D195" i="13"/>
  <c r="E195" i="13" s="1"/>
  <c r="D81" i="13"/>
  <c r="E81" i="13" s="1"/>
  <c r="D118" i="13"/>
  <c r="E118" i="13" s="1"/>
  <c r="D154" i="13"/>
  <c r="E154" i="13" s="1"/>
  <c r="D4" i="13"/>
  <c r="E4" i="13" s="1"/>
  <c r="D16" i="13"/>
  <c r="E16" i="13" s="1"/>
  <c r="D28" i="13"/>
  <c r="E28" i="13" s="1"/>
  <c r="D40" i="13"/>
  <c r="E40" i="13" s="1"/>
  <c r="D52" i="13"/>
  <c r="E52" i="13" s="1"/>
  <c r="D64" i="13"/>
  <c r="E64" i="13" s="1"/>
  <c r="D76" i="13"/>
  <c r="E76" i="13" s="1"/>
  <c r="D88" i="13"/>
  <c r="E88" i="13" s="1"/>
  <c r="D100" i="13"/>
  <c r="E100" i="13" s="1"/>
  <c r="D112" i="13"/>
  <c r="E112" i="13" s="1"/>
  <c r="D124" i="13"/>
  <c r="E124" i="13" s="1"/>
  <c r="D136" i="13"/>
  <c r="E136" i="13" s="1"/>
  <c r="D148" i="13"/>
  <c r="E148" i="13" s="1"/>
  <c r="D160" i="13"/>
  <c r="E160" i="13" s="1"/>
  <c r="D172" i="13"/>
  <c r="E172" i="13" s="1"/>
  <c r="D184" i="13"/>
  <c r="E184" i="13" s="1"/>
  <c r="D196" i="13"/>
  <c r="E196" i="13" s="1"/>
  <c r="D129" i="13"/>
  <c r="E129" i="13" s="1"/>
  <c r="D46" i="13"/>
  <c r="E46" i="13" s="1"/>
  <c r="D142" i="13"/>
  <c r="E142" i="13" s="1"/>
  <c r="D5" i="13"/>
  <c r="E5" i="13" s="1"/>
  <c r="D17" i="13"/>
  <c r="E17" i="13" s="1"/>
  <c r="D29" i="13"/>
  <c r="E29" i="13" s="1"/>
  <c r="D41" i="13"/>
  <c r="E41" i="13" s="1"/>
  <c r="D53" i="13"/>
  <c r="E53" i="13" s="1"/>
  <c r="D65" i="13"/>
  <c r="E65" i="13" s="1"/>
  <c r="D77" i="13"/>
  <c r="E77" i="13" s="1"/>
  <c r="D89" i="13"/>
  <c r="E89" i="13" s="1"/>
  <c r="D101" i="13"/>
  <c r="E101" i="13" s="1"/>
  <c r="D113" i="13"/>
  <c r="E113" i="13" s="1"/>
  <c r="D125" i="13"/>
  <c r="E125" i="13" s="1"/>
  <c r="D137" i="13"/>
  <c r="E137" i="13" s="1"/>
  <c r="D149" i="13"/>
  <c r="E149" i="13" s="1"/>
  <c r="D161" i="13"/>
  <c r="E161" i="13" s="1"/>
  <c r="D173" i="13"/>
  <c r="E173" i="13" s="1"/>
  <c r="D185" i="13"/>
  <c r="E185" i="13" s="1"/>
  <c r="D197" i="13"/>
  <c r="E197" i="13" s="1"/>
  <c r="D57" i="13"/>
  <c r="E57" i="13" s="1"/>
  <c r="D153" i="13"/>
  <c r="E153" i="13" s="1"/>
  <c r="D106" i="13"/>
  <c r="E106" i="13" s="1"/>
  <c r="D6" i="13"/>
  <c r="E6" i="13" s="1"/>
  <c r="D18" i="13"/>
  <c r="E18" i="13" s="1"/>
  <c r="D30" i="13"/>
  <c r="E30" i="13" s="1"/>
  <c r="D42" i="13"/>
  <c r="E42" i="13" s="1"/>
  <c r="D54" i="13"/>
  <c r="E54" i="13" s="1"/>
  <c r="D66" i="13"/>
  <c r="E66" i="13" s="1"/>
  <c r="D78" i="13"/>
  <c r="E78" i="13" s="1"/>
  <c r="D90" i="13"/>
  <c r="E90" i="13" s="1"/>
  <c r="D102" i="13"/>
  <c r="E102" i="13" s="1"/>
  <c r="D114" i="13"/>
  <c r="E114" i="13" s="1"/>
  <c r="D126" i="13"/>
  <c r="E126" i="13" s="1"/>
  <c r="D138" i="13"/>
  <c r="E138" i="13" s="1"/>
  <c r="D150" i="13"/>
  <c r="E150" i="13" s="1"/>
  <c r="D162" i="13"/>
  <c r="E162" i="13" s="1"/>
  <c r="D174" i="13"/>
  <c r="E174" i="13" s="1"/>
  <c r="D186" i="13"/>
  <c r="E186" i="13" s="1"/>
  <c r="D198" i="13"/>
  <c r="E198" i="13" s="1"/>
  <c r="D45" i="13"/>
  <c r="E45" i="13" s="1"/>
  <c r="D177" i="13"/>
  <c r="E177" i="13" s="1"/>
  <c r="D82" i="13"/>
  <c r="E82" i="13" s="1"/>
  <c r="D7" i="13"/>
  <c r="E7" i="13" s="1"/>
  <c r="D19" i="13"/>
  <c r="E19" i="13" s="1"/>
  <c r="D31" i="13"/>
  <c r="E31" i="13" s="1"/>
  <c r="D43" i="13"/>
  <c r="E43" i="13" s="1"/>
  <c r="D55" i="13"/>
  <c r="E55" i="13" s="1"/>
  <c r="D67" i="13"/>
  <c r="E67" i="13" s="1"/>
  <c r="D79" i="13"/>
  <c r="E79" i="13" s="1"/>
  <c r="D91" i="13"/>
  <c r="E91" i="13" s="1"/>
  <c r="D103" i="13"/>
  <c r="E103" i="13" s="1"/>
  <c r="D115" i="13"/>
  <c r="E115" i="13" s="1"/>
  <c r="D127" i="13"/>
  <c r="E127" i="13" s="1"/>
  <c r="D139" i="13"/>
  <c r="E139" i="13" s="1"/>
  <c r="D151" i="13"/>
  <c r="E151" i="13" s="1"/>
  <c r="D163" i="13"/>
  <c r="E163" i="13" s="1"/>
  <c r="D175" i="13"/>
  <c r="E175" i="13" s="1"/>
  <c r="D187" i="13"/>
  <c r="E187" i="13" s="1"/>
  <c r="D199" i="13"/>
  <c r="E199" i="13" s="1"/>
  <c r="D33" i="13"/>
  <c r="E33" i="13" s="1"/>
  <c r="D165" i="13"/>
  <c r="E165" i="13" s="1"/>
  <c r="D10" i="13"/>
  <c r="E10" i="13" s="1"/>
  <c r="D130" i="13"/>
  <c r="E130" i="13" s="1"/>
  <c r="D8" i="13"/>
  <c r="E8" i="13" s="1"/>
  <c r="D20" i="13"/>
  <c r="E20" i="13" s="1"/>
  <c r="D32" i="13"/>
  <c r="E32" i="13" s="1"/>
  <c r="D44" i="13"/>
  <c r="E44" i="13" s="1"/>
  <c r="D56" i="13"/>
  <c r="E56" i="13" s="1"/>
  <c r="D68" i="13"/>
  <c r="E68" i="13" s="1"/>
  <c r="D80" i="13"/>
  <c r="E80" i="13" s="1"/>
  <c r="D92" i="13"/>
  <c r="E92" i="13" s="1"/>
  <c r="D104" i="13"/>
  <c r="E104" i="13" s="1"/>
  <c r="D116" i="13"/>
  <c r="E116" i="13" s="1"/>
  <c r="D128" i="13"/>
  <c r="E128" i="13" s="1"/>
  <c r="D140" i="13"/>
  <c r="E140" i="13" s="1"/>
  <c r="D152" i="13"/>
  <c r="E152" i="13" s="1"/>
  <c r="D164" i="13"/>
  <c r="E164" i="13" s="1"/>
  <c r="D176" i="13"/>
  <c r="E176" i="13" s="1"/>
  <c r="D188" i="13"/>
  <c r="E188" i="13" s="1"/>
  <c r="D200" i="13"/>
  <c r="E200" i="13" s="1"/>
  <c r="D21" i="13"/>
  <c r="E21" i="13" s="1"/>
  <c r="D201" i="13"/>
  <c r="E201" i="13" s="1"/>
  <c r="D58" i="13"/>
  <c r="E58" i="13" s="1"/>
  <c r="D190" i="13"/>
  <c r="E190" i="13" s="1"/>
  <c r="D9" i="13"/>
  <c r="E9" i="13" s="1"/>
  <c r="D2" i="13"/>
  <c r="E2" i="13" s="1"/>
  <c r="AO3" i="12"/>
  <c r="J78" i="13" l="1"/>
  <c r="J124" i="13"/>
  <c r="J8" i="13"/>
  <c r="J115" i="13"/>
  <c r="J45" i="13"/>
  <c r="J66" i="13"/>
  <c r="J161" i="13"/>
  <c r="J17" i="13"/>
  <c r="J112" i="13"/>
  <c r="J81" i="13"/>
  <c r="J63" i="13"/>
  <c r="J170" i="13"/>
  <c r="J26" i="13"/>
  <c r="J109" i="13"/>
  <c r="J180" i="13"/>
  <c r="J36" i="13"/>
  <c r="J119" i="13"/>
  <c r="J121" i="13"/>
  <c r="J140" i="13"/>
  <c r="J130" i="13"/>
  <c r="J103" i="13"/>
  <c r="J198" i="13"/>
  <c r="J54" i="13"/>
  <c r="J149" i="13"/>
  <c r="J5" i="13"/>
  <c r="J100" i="13"/>
  <c r="J195" i="13"/>
  <c r="J51" i="13"/>
  <c r="J158" i="13"/>
  <c r="J14" i="13"/>
  <c r="J97" i="13"/>
  <c r="J168" i="13"/>
  <c r="J24" i="13"/>
  <c r="J107" i="13"/>
  <c r="J177" i="13"/>
  <c r="J173" i="13"/>
  <c r="J152" i="13"/>
  <c r="J128" i="13"/>
  <c r="J10" i="13"/>
  <c r="J91" i="13"/>
  <c r="J186" i="13"/>
  <c r="J42" i="13"/>
  <c r="J137" i="13"/>
  <c r="J142" i="13"/>
  <c r="J88" i="13"/>
  <c r="J183" i="13"/>
  <c r="J39" i="13"/>
  <c r="J146" i="13"/>
  <c r="J178" i="13"/>
  <c r="J85" i="13"/>
  <c r="J156" i="13"/>
  <c r="J12" i="13"/>
  <c r="J95" i="13"/>
  <c r="J38" i="13"/>
  <c r="J9" i="13"/>
  <c r="J116" i="13"/>
  <c r="J165" i="13"/>
  <c r="J79" i="13"/>
  <c r="J174" i="13"/>
  <c r="J30" i="13"/>
  <c r="J125" i="13"/>
  <c r="J46" i="13"/>
  <c r="J76" i="13"/>
  <c r="J171" i="13"/>
  <c r="J27" i="13"/>
  <c r="J134" i="13"/>
  <c r="J34" i="13"/>
  <c r="J73" i="13"/>
  <c r="J144" i="13"/>
  <c r="J94" i="13"/>
  <c r="J83" i="13"/>
  <c r="J182" i="13"/>
  <c r="J190" i="13"/>
  <c r="J104" i="13"/>
  <c r="J33" i="13"/>
  <c r="J67" i="13"/>
  <c r="J162" i="13"/>
  <c r="J18" i="13"/>
  <c r="J113" i="13"/>
  <c r="J129" i="13"/>
  <c r="J64" i="13"/>
  <c r="J159" i="13"/>
  <c r="J15" i="13"/>
  <c r="J122" i="13"/>
  <c r="J93" i="13"/>
  <c r="J61" i="13"/>
  <c r="J132" i="13"/>
  <c r="J141" i="13"/>
  <c r="J71" i="13"/>
  <c r="J29" i="13"/>
  <c r="J58" i="13"/>
  <c r="J92" i="13"/>
  <c r="J199" i="13"/>
  <c r="J55" i="13"/>
  <c r="J150" i="13"/>
  <c r="J6" i="13"/>
  <c r="J101" i="13"/>
  <c r="J196" i="13"/>
  <c r="J52" i="13"/>
  <c r="J147" i="13"/>
  <c r="J3" i="13"/>
  <c r="J110" i="13"/>
  <c r="J193" i="13"/>
  <c r="J49" i="13"/>
  <c r="J120" i="13"/>
  <c r="J69" i="13"/>
  <c r="J59" i="13"/>
  <c r="J20" i="13"/>
  <c r="J131" i="13"/>
  <c r="J201" i="13"/>
  <c r="J80" i="13"/>
  <c r="J187" i="13"/>
  <c r="J43" i="13"/>
  <c r="J138" i="13"/>
  <c r="J106" i="13"/>
  <c r="J89" i="13"/>
  <c r="J184" i="13"/>
  <c r="J40" i="13"/>
  <c r="J135" i="13"/>
  <c r="J166" i="13"/>
  <c r="J98" i="13"/>
  <c r="J181" i="13"/>
  <c r="J37" i="13"/>
  <c r="J108" i="13"/>
  <c r="J191" i="13"/>
  <c r="J47" i="13"/>
  <c r="J127" i="13"/>
  <c r="J118" i="13"/>
  <c r="J21" i="13"/>
  <c r="J68" i="13"/>
  <c r="J175" i="13"/>
  <c r="J31" i="13"/>
  <c r="J126" i="13"/>
  <c r="J153" i="13"/>
  <c r="J77" i="13"/>
  <c r="J172" i="13"/>
  <c r="J28" i="13"/>
  <c r="J123" i="13"/>
  <c r="J22" i="13"/>
  <c r="J86" i="13"/>
  <c r="J169" i="13"/>
  <c r="J25" i="13"/>
  <c r="J96" i="13"/>
  <c r="J179" i="13"/>
  <c r="J35" i="13"/>
  <c r="J48" i="13"/>
  <c r="J200" i="13"/>
  <c r="J56" i="13"/>
  <c r="J163" i="13"/>
  <c r="J19" i="13"/>
  <c r="J114" i="13"/>
  <c r="J57" i="13"/>
  <c r="J65" i="13"/>
  <c r="J160" i="13"/>
  <c r="J16" i="13"/>
  <c r="J111" i="13"/>
  <c r="J189" i="13"/>
  <c r="J74" i="13"/>
  <c r="J157" i="13"/>
  <c r="J13" i="13"/>
  <c r="J84" i="13"/>
  <c r="J167" i="13"/>
  <c r="J23" i="13"/>
  <c r="J192" i="13"/>
  <c r="J188" i="13"/>
  <c r="J44" i="13"/>
  <c r="J151" i="13"/>
  <c r="J7" i="13"/>
  <c r="J102" i="13"/>
  <c r="J197" i="13"/>
  <c r="J53" i="13"/>
  <c r="J148" i="13"/>
  <c r="J4" i="13"/>
  <c r="J99" i="13"/>
  <c r="J105" i="13"/>
  <c r="J62" i="13"/>
  <c r="J145" i="13"/>
  <c r="J70" i="13"/>
  <c r="J72" i="13"/>
  <c r="J155" i="13"/>
  <c r="J11" i="13"/>
  <c r="J164" i="13"/>
  <c r="J75" i="13"/>
  <c r="J176" i="13"/>
  <c r="J32" i="13"/>
  <c r="J139" i="13"/>
  <c r="J82" i="13"/>
  <c r="J90" i="13"/>
  <c r="J185" i="13"/>
  <c r="J41" i="13"/>
  <c r="J136" i="13"/>
  <c r="J154" i="13"/>
  <c r="J87" i="13"/>
  <c r="J194" i="13"/>
  <c r="J50" i="13"/>
  <c r="J133" i="13"/>
  <c r="J117" i="13"/>
  <c r="J60" i="13"/>
  <c r="J143" i="13"/>
  <c r="J2" i="13"/>
  <c r="AP3" i="12"/>
  <c r="B6" i="12" l="1"/>
  <c r="D6" i="12" s="1"/>
  <c r="X6" i="12" s="1"/>
  <c r="B4" i="12"/>
  <c r="D4" i="12" s="1"/>
  <c r="X4" i="12" s="1"/>
  <c r="B8" i="12"/>
  <c r="D8" i="12" s="1"/>
  <c r="B9" i="12"/>
  <c r="D9" i="12" s="1"/>
  <c r="X9" i="12" s="1"/>
  <c r="B10" i="12"/>
  <c r="D10" i="12" s="1"/>
  <c r="X10" i="12" s="1"/>
  <c r="B7" i="12"/>
  <c r="D7" i="12" s="1"/>
  <c r="X7" i="12" s="1"/>
  <c r="B11" i="12"/>
  <c r="B3" i="12"/>
  <c r="D3" i="12" s="1"/>
  <c r="X3" i="12" s="1"/>
  <c r="B5" i="12"/>
  <c r="D5" i="12" s="1"/>
  <c r="X5" i="12" s="1"/>
  <c r="C8" i="12" l="1"/>
  <c r="C9" i="12"/>
  <c r="C5" i="12"/>
  <c r="C6" i="12"/>
  <c r="C10" i="12"/>
  <c r="C7" i="12"/>
  <c r="B137" i="13" s="1"/>
  <c r="B113" i="13"/>
  <c r="B138" i="13"/>
  <c r="E3" i="12"/>
  <c r="F3" i="12" s="1"/>
  <c r="C4" i="12"/>
  <c r="E10" i="12"/>
  <c r="F10" i="12" s="1"/>
  <c r="C11" i="12"/>
  <c r="E7" i="12"/>
  <c r="F7" i="12" s="1"/>
  <c r="L2" i="13"/>
  <c r="E8" i="12"/>
  <c r="F8" i="12" s="1"/>
  <c r="E11" i="12"/>
  <c r="F11" i="12" s="1"/>
  <c r="E5" i="12"/>
  <c r="F5" i="12" s="1"/>
  <c r="E4" i="12"/>
  <c r="F4" i="12" s="1"/>
  <c r="E9" i="12"/>
  <c r="F9" i="12" s="1"/>
  <c r="E6" i="12"/>
  <c r="F6" i="12" s="1"/>
  <c r="L3" i="13" l="1"/>
  <c r="B164" i="13"/>
  <c r="B140" i="13"/>
  <c r="B159" i="13"/>
  <c r="C159" i="13" s="1"/>
  <c r="F159" i="13" s="1"/>
  <c r="I159" i="13" s="1"/>
  <c r="B162" i="13"/>
  <c r="C162" i="13" s="1"/>
  <c r="F162" i="13" s="1"/>
  <c r="I162" i="13" s="1"/>
  <c r="B160" i="13"/>
  <c r="C160" i="13" s="1"/>
  <c r="F160" i="13" s="1"/>
  <c r="I160" i="13" s="1"/>
  <c r="B148" i="13"/>
  <c r="C148" i="13" s="1"/>
  <c r="F148" i="13" s="1"/>
  <c r="I148" i="13" s="1"/>
  <c r="B136" i="13"/>
  <c r="C136" i="13" s="1"/>
  <c r="F136" i="13" s="1"/>
  <c r="I136" i="13" s="1"/>
  <c r="B124" i="13"/>
  <c r="B112" i="13"/>
  <c r="C112" i="13" s="1"/>
  <c r="F112" i="13" s="1"/>
  <c r="I112" i="13" s="1"/>
  <c r="B147" i="13"/>
  <c r="C147" i="13" s="1"/>
  <c r="F147" i="13" s="1"/>
  <c r="I147" i="13" s="1"/>
  <c r="B156" i="13"/>
  <c r="C156" i="13" s="1"/>
  <c r="F156" i="13" s="1"/>
  <c r="I156" i="13" s="1"/>
  <c r="B144" i="13"/>
  <c r="C144" i="13" s="1"/>
  <c r="F144" i="13" s="1"/>
  <c r="I144" i="13" s="1"/>
  <c r="B132" i="13"/>
  <c r="B120" i="13"/>
  <c r="B166" i="13"/>
  <c r="B154" i="13"/>
  <c r="C154" i="13" s="1"/>
  <c r="F154" i="13" s="1"/>
  <c r="I154" i="13" s="1"/>
  <c r="B142" i="13"/>
  <c r="B118" i="13"/>
  <c r="C118" i="13" s="1"/>
  <c r="F118" i="13" s="1"/>
  <c r="I118" i="13" s="1"/>
  <c r="B111" i="13"/>
  <c r="C111" i="13" s="1"/>
  <c r="F111" i="13" s="1"/>
  <c r="I111" i="13" s="1"/>
  <c r="B158" i="13"/>
  <c r="B115" i="13"/>
  <c r="C115" i="13" s="1"/>
  <c r="F115" i="13" s="1"/>
  <c r="I115" i="13" s="1"/>
  <c r="B125" i="13"/>
  <c r="B130" i="13"/>
  <c r="C130" i="13" s="1"/>
  <c r="F130" i="13" s="1"/>
  <c r="I130" i="13" s="1"/>
  <c r="B152" i="13"/>
  <c r="C152" i="13" s="1"/>
  <c r="F152" i="13" s="1"/>
  <c r="I152" i="13" s="1"/>
  <c r="B150" i="13"/>
  <c r="B16" i="13"/>
  <c r="B108" i="13"/>
  <c r="B106" i="13"/>
  <c r="B128" i="13"/>
  <c r="B126" i="13"/>
  <c r="B186" i="13"/>
  <c r="B157" i="13"/>
  <c r="B155" i="13"/>
  <c r="B122" i="13"/>
  <c r="B116" i="13"/>
  <c r="C116" i="13" s="1"/>
  <c r="F116" i="13" s="1"/>
  <c r="I116" i="13" s="1"/>
  <c r="B114" i="13"/>
  <c r="C114" i="13" s="1"/>
  <c r="F114" i="13" s="1"/>
  <c r="I114" i="13" s="1"/>
  <c r="B145" i="13"/>
  <c r="B143" i="13"/>
  <c r="B165" i="13"/>
  <c r="B104" i="13"/>
  <c r="B135" i="13"/>
  <c r="B5" i="13"/>
  <c r="C5" i="13" s="1"/>
  <c r="F5" i="13" s="1"/>
  <c r="I5" i="13" s="1"/>
  <c r="B133" i="13"/>
  <c r="B131" i="13"/>
  <c r="B153" i="13"/>
  <c r="B163" i="13"/>
  <c r="B146" i="13"/>
  <c r="C146" i="13" s="1"/>
  <c r="F146" i="13" s="1"/>
  <c r="I146" i="13" s="1"/>
  <c r="B121" i="13"/>
  <c r="C121" i="13" s="1"/>
  <c r="F121" i="13" s="1"/>
  <c r="I121" i="13" s="1"/>
  <c r="B119" i="13"/>
  <c r="B141" i="13"/>
  <c r="B151" i="13"/>
  <c r="B161" i="13"/>
  <c r="B123" i="13"/>
  <c r="C123" i="13" s="1"/>
  <c r="F123" i="13" s="1"/>
  <c r="I123" i="13" s="1"/>
  <c r="B109" i="13"/>
  <c r="B107" i="13"/>
  <c r="B129" i="13"/>
  <c r="B139" i="13"/>
  <c r="B149" i="13"/>
  <c r="B134" i="13"/>
  <c r="C134" i="13" s="1"/>
  <c r="F134" i="13" s="1"/>
  <c r="I134" i="13" s="1"/>
  <c r="B97" i="13"/>
  <c r="C97" i="13" s="1"/>
  <c r="F97" i="13" s="1"/>
  <c r="I97" i="13" s="1"/>
  <c r="B110" i="13"/>
  <c r="B117" i="13"/>
  <c r="B127" i="13"/>
  <c r="B18" i="13"/>
  <c r="B6" i="13"/>
  <c r="C6" i="13" s="1"/>
  <c r="F6" i="13" s="1"/>
  <c r="I6" i="13" s="1"/>
  <c r="B9" i="13"/>
  <c r="C9" i="13" s="1"/>
  <c r="F9" i="13" s="1"/>
  <c r="I9" i="13" s="1"/>
  <c r="B4" i="13"/>
  <c r="C4" i="13" s="1"/>
  <c r="F4" i="13" s="1"/>
  <c r="I4" i="13" s="1"/>
  <c r="B48" i="13"/>
  <c r="B55" i="13"/>
  <c r="B36" i="13"/>
  <c r="B43" i="13"/>
  <c r="C43" i="13" s="1"/>
  <c r="F43" i="13" s="1"/>
  <c r="I43" i="13" s="1"/>
  <c r="B34" i="13"/>
  <c r="B22" i="13"/>
  <c r="B182" i="13"/>
  <c r="B60" i="13"/>
  <c r="B190" i="13"/>
  <c r="B46" i="13"/>
  <c r="B21" i="13"/>
  <c r="B38" i="13"/>
  <c r="B67" i="13"/>
  <c r="B174" i="13"/>
  <c r="B30" i="13"/>
  <c r="C137" i="13"/>
  <c r="F137" i="13" s="1"/>
  <c r="I137" i="13" s="1"/>
  <c r="B24" i="13"/>
  <c r="B95" i="13"/>
  <c r="B10" i="13"/>
  <c r="C10" i="13" s="1"/>
  <c r="F10" i="13" s="1"/>
  <c r="I10" i="13" s="1"/>
  <c r="B27" i="13"/>
  <c r="B92" i="13"/>
  <c r="B175" i="13"/>
  <c r="B31" i="13"/>
  <c r="C138" i="13"/>
  <c r="F138" i="13" s="1"/>
  <c r="I138" i="13" s="1"/>
  <c r="B101" i="13"/>
  <c r="B187" i="13"/>
  <c r="B3" i="13"/>
  <c r="C3" i="13" s="1"/>
  <c r="F3" i="13" s="1"/>
  <c r="I3" i="13" s="1"/>
  <c r="B73" i="13"/>
  <c r="B12" i="13"/>
  <c r="B83" i="13"/>
  <c r="B183" i="13"/>
  <c r="B80" i="13"/>
  <c r="B19" i="13"/>
  <c r="B39" i="13"/>
  <c r="B89" i="13"/>
  <c r="B85" i="13"/>
  <c r="B100" i="13"/>
  <c r="B86" i="13"/>
  <c r="B61" i="13"/>
  <c r="B171" i="13"/>
  <c r="B71" i="13"/>
  <c r="B63" i="13"/>
  <c r="B105" i="13"/>
  <c r="B14" i="13"/>
  <c r="B68" i="13"/>
  <c r="B7" i="13"/>
  <c r="C7" i="13" s="1"/>
  <c r="F7" i="13" s="1"/>
  <c r="I7" i="13" s="1"/>
  <c r="B77" i="13"/>
  <c r="B15" i="13"/>
  <c r="B88" i="13"/>
  <c r="B193" i="13"/>
  <c r="B49" i="13"/>
  <c r="B51" i="13"/>
  <c r="B59" i="13"/>
  <c r="B194" i="13"/>
  <c r="B93" i="13"/>
  <c r="B200" i="13"/>
  <c r="B56" i="13"/>
  <c r="B102" i="13"/>
  <c r="B26" i="13"/>
  <c r="B65" i="13"/>
  <c r="B181" i="13"/>
  <c r="B37" i="13"/>
  <c r="B191" i="13"/>
  <c r="B47" i="13"/>
  <c r="B81" i="13"/>
  <c r="B188" i="13"/>
  <c r="B44" i="13"/>
  <c r="B87" i="13"/>
  <c r="B90" i="13"/>
  <c r="B197" i="13"/>
  <c r="B53" i="13"/>
  <c r="B192" i="13"/>
  <c r="C113" i="13"/>
  <c r="F113" i="13" s="1"/>
  <c r="I113" i="13" s="1"/>
  <c r="B50" i="13"/>
  <c r="B64" i="13"/>
  <c r="B169" i="13"/>
  <c r="B25" i="13"/>
  <c r="B179" i="13"/>
  <c r="B35" i="13"/>
  <c r="B94" i="13"/>
  <c r="B74" i="13"/>
  <c r="B69" i="13"/>
  <c r="B176" i="13"/>
  <c r="B32" i="13"/>
  <c r="B170" i="13"/>
  <c r="B78" i="13"/>
  <c r="B185" i="13"/>
  <c r="B41" i="13"/>
  <c r="B180" i="13"/>
  <c r="B168" i="13"/>
  <c r="B196" i="13"/>
  <c r="B52" i="13"/>
  <c r="B13" i="13"/>
  <c r="B96" i="13"/>
  <c r="B167" i="13"/>
  <c r="B23" i="13"/>
  <c r="B82" i="13"/>
  <c r="B201" i="13"/>
  <c r="B57" i="13"/>
  <c r="C164" i="13"/>
  <c r="F164" i="13" s="1"/>
  <c r="I164" i="13" s="1"/>
  <c r="B20" i="13"/>
  <c r="B103" i="13"/>
  <c r="B62" i="13"/>
  <c r="B66" i="13"/>
  <c r="B173" i="13"/>
  <c r="B29" i="13"/>
  <c r="B99" i="13"/>
  <c r="B184" i="13"/>
  <c r="B40" i="13"/>
  <c r="B84" i="13"/>
  <c r="B11" i="13"/>
  <c r="B70" i="13"/>
  <c r="B189" i="13"/>
  <c r="B45" i="13"/>
  <c r="B8" i="13"/>
  <c r="C8" i="13" s="1"/>
  <c r="F8" i="13" s="1"/>
  <c r="I8" i="13" s="1"/>
  <c r="B91" i="13"/>
  <c r="B198" i="13"/>
  <c r="B54" i="13"/>
  <c r="B17" i="13"/>
  <c r="B178" i="13"/>
  <c r="B199" i="13"/>
  <c r="B195" i="13"/>
  <c r="B76" i="13"/>
  <c r="B172" i="13"/>
  <c r="B28" i="13"/>
  <c r="B75" i="13"/>
  <c r="B72" i="13"/>
  <c r="B58" i="13"/>
  <c r="B177" i="13"/>
  <c r="B33" i="13"/>
  <c r="C140" i="13"/>
  <c r="F140" i="13" s="1"/>
  <c r="I140" i="13" s="1"/>
  <c r="B98" i="13"/>
  <c r="B79" i="13"/>
  <c r="B42" i="13"/>
  <c r="B2" i="13"/>
  <c r="L4" i="13"/>
  <c r="D11" i="3"/>
  <c r="D8" i="3"/>
  <c r="D9" i="3"/>
  <c r="D10" i="3"/>
  <c r="C3" i="3"/>
  <c r="D3" i="3" s="1"/>
  <c r="C4" i="3"/>
  <c r="D4" i="3" s="1"/>
  <c r="C5" i="3"/>
  <c r="D5" i="3" s="1"/>
  <c r="C6" i="3"/>
  <c r="D6" i="3" s="1"/>
  <c r="D7" i="3"/>
  <c r="AT1" i="9"/>
  <c r="AW1" i="9"/>
  <c r="AH3" i="9"/>
  <c r="AT3" i="9" s="1"/>
  <c r="L5" i="13" l="1"/>
  <c r="K6" i="12"/>
  <c r="K4" i="12"/>
  <c r="K11" i="12"/>
  <c r="K8" i="12"/>
  <c r="K3" i="12"/>
  <c r="K7" i="12"/>
  <c r="K10" i="12"/>
  <c r="K9" i="12"/>
  <c r="K5" i="12"/>
  <c r="C151" i="13"/>
  <c r="F151" i="13" s="1"/>
  <c r="I151" i="13" s="1"/>
  <c r="C33" i="13"/>
  <c r="F33" i="13" s="1"/>
  <c r="I33" i="13" s="1"/>
  <c r="C17" i="13"/>
  <c r="F17" i="13" s="1"/>
  <c r="I17" i="13" s="1"/>
  <c r="C18" i="13"/>
  <c r="F18" i="13" s="1"/>
  <c r="I18" i="13" s="1"/>
  <c r="C161" i="13"/>
  <c r="F161" i="13" s="1"/>
  <c r="I161" i="13" s="1"/>
  <c r="C104" i="13"/>
  <c r="F104" i="13" s="1"/>
  <c r="I104" i="13" s="1"/>
  <c r="C106" i="13"/>
  <c r="F106" i="13" s="1"/>
  <c r="I106" i="13" s="1"/>
  <c r="C23" i="13"/>
  <c r="F23" i="13" s="1"/>
  <c r="I23" i="13" s="1"/>
  <c r="C24" i="13"/>
  <c r="F24" i="13" s="1"/>
  <c r="I24" i="13" s="1"/>
  <c r="C117" i="13"/>
  <c r="F117" i="13" s="1"/>
  <c r="I117" i="13" s="1"/>
  <c r="C141" i="13"/>
  <c r="F141" i="13" s="1"/>
  <c r="I141" i="13" s="1"/>
  <c r="C143" i="13"/>
  <c r="F143" i="13" s="1"/>
  <c r="I143" i="13" s="1"/>
  <c r="C16" i="13"/>
  <c r="F16" i="13" s="1"/>
  <c r="I16" i="13" s="1"/>
  <c r="C120" i="13"/>
  <c r="F120" i="13" s="1"/>
  <c r="I120" i="13" s="1"/>
  <c r="C32" i="13"/>
  <c r="F32" i="13" s="1"/>
  <c r="I32" i="13" s="1"/>
  <c r="C22" i="13"/>
  <c r="F22" i="13" s="1"/>
  <c r="I22" i="13" s="1"/>
  <c r="C110" i="13"/>
  <c r="F110" i="13" s="1"/>
  <c r="I110" i="13" s="1"/>
  <c r="C119" i="13"/>
  <c r="F119" i="13" s="1"/>
  <c r="I119" i="13" s="1"/>
  <c r="C145" i="13"/>
  <c r="F145" i="13" s="1"/>
  <c r="I145" i="13" s="1"/>
  <c r="C150" i="13"/>
  <c r="F150" i="13" s="1"/>
  <c r="I150" i="13" s="1"/>
  <c r="C132" i="13"/>
  <c r="F132" i="13" s="1"/>
  <c r="I132" i="13" s="1"/>
  <c r="C29" i="13"/>
  <c r="F29" i="13" s="1"/>
  <c r="I29" i="13" s="1"/>
  <c r="C14" i="13"/>
  <c r="F14" i="13" s="1"/>
  <c r="I14" i="13" s="1"/>
  <c r="C30" i="13"/>
  <c r="F30" i="13" s="1"/>
  <c r="I30" i="13" s="1"/>
  <c r="C34" i="13"/>
  <c r="F34" i="13" s="1"/>
  <c r="I34" i="13" s="1"/>
  <c r="C13" i="13"/>
  <c r="F13" i="13" s="1"/>
  <c r="I13" i="13" s="1"/>
  <c r="C36" i="13"/>
  <c r="F36" i="13" s="1"/>
  <c r="I36" i="13" s="1"/>
  <c r="C149" i="13"/>
  <c r="F149" i="13" s="1"/>
  <c r="I149" i="13" s="1"/>
  <c r="C163" i="13"/>
  <c r="F163" i="13" s="1"/>
  <c r="I163" i="13" s="1"/>
  <c r="C122" i="13"/>
  <c r="F122" i="13" s="1"/>
  <c r="I122" i="13" s="1"/>
  <c r="C125" i="13"/>
  <c r="F125" i="13" s="1"/>
  <c r="I125" i="13" s="1"/>
  <c r="C127" i="13"/>
  <c r="F127" i="13" s="1"/>
  <c r="I127" i="13" s="1"/>
  <c r="C19" i="13"/>
  <c r="F19" i="13" s="1"/>
  <c r="I19" i="13" s="1"/>
  <c r="C31" i="13"/>
  <c r="F31" i="13" s="1"/>
  <c r="I31" i="13" s="1"/>
  <c r="C55" i="13"/>
  <c r="F55" i="13" s="1"/>
  <c r="I55" i="13" s="1"/>
  <c r="C139" i="13"/>
  <c r="F139" i="13" s="1"/>
  <c r="I139" i="13" s="1"/>
  <c r="C153" i="13"/>
  <c r="F153" i="13" s="1"/>
  <c r="I153" i="13" s="1"/>
  <c r="C155" i="13"/>
  <c r="F155" i="13" s="1"/>
  <c r="I155" i="13" s="1"/>
  <c r="C21" i="13"/>
  <c r="F21" i="13" s="1"/>
  <c r="I21" i="13" s="1"/>
  <c r="C48" i="13"/>
  <c r="F48" i="13" s="1"/>
  <c r="I48" i="13" s="1"/>
  <c r="C129" i="13"/>
  <c r="F129" i="13" s="1"/>
  <c r="I129" i="13" s="1"/>
  <c r="C131" i="13"/>
  <c r="F131" i="13" s="1"/>
  <c r="I131" i="13" s="1"/>
  <c r="C157" i="13"/>
  <c r="F157" i="13" s="1"/>
  <c r="I157" i="13" s="1"/>
  <c r="C158" i="13"/>
  <c r="F158" i="13" s="1"/>
  <c r="I158" i="13" s="1"/>
  <c r="C124" i="13"/>
  <c r="F124" i="13" s="1"/>
  <c r="I124" i="13" s="1"/>
  <c r="C165" i="13"/>
  <c r="F165" i="13" s="1"/>
  <c r="I165" i="13" s="1"/>
  <c r="C28" i="13"/>
  <c r="F28" i="13" s="1"/>
  <c r="I28" i="13" s="1"/>
  <c r="C11" i="13"/>
  <c r="F11" i="13" s="1"/>
  <c r="I11" i="13" s="1"/>
  <c r="C20" i="13"/>
  <c r="F20" i="13" s="1"/>
  <c r="I20" i="13" s="1"/>
  <c r="C26" i="13"/>
  <c r="F26" i="13" s="1"/>
  <c r="I26" i="13" s="1"/>
  <c r="C107" i="13"/>
  <c r="F107" i="13" s="1"/>
  <c r="I107" i="13" s="1"/>
  <c r="C133" i="13"/>
  <c r="F133" i="13" s="1"/>
  <c r="I133" i="13" s="1"/>
  <c r="C186" i="13"/>
  <c r="F186" i="13" s="1"/>
  <c r="I186" i="13" s="1"/>
  <c r="C166" i="13"/>
  <c r="F166" i="13" s="1"/>
  <c r="I166" i="13" s="1"/>
  <c r="C25" i="13"/>
  <c r="F25" i="13" s="1"/>
  <c r="I25" i="13" s="1"/>
  <c r="C15" i="13"/>
  <c r="F15" i="13" s="1"/>
  <c r="I15" i="13" s="1"/>
  <c r="C27" i="13"/>
  <c r="F27" i="13" s="1"/>
  <c r="I27" i="13" s="1"/>
  <c r="C109" i="13"/>
  <c r="F109" i="13" s="1"/>
  <c r="I109" i="13" s="1"/>
  <c r="C126" i="13"/>
  <c r="F126" i="13" s="1"/>
  <c r="I126" i="13" s="1"/>
  <c r="C108" i="13"/>
  <c r="F108" i="13" s="1"/>
  <c r="I108" i="13" s="1"/>
  <c r="C12" i="13"/>
  <c r="F12" i="13" s="1"/>
  <c r="I12" i="13" s="1"/>
  <c r="C135" i="13"/>
  <c r="F135" i="13" s="1"/>
  <c r="I135" i="13" s="1"/>
  <c r="C128" i="13"/>
  <c r="F128" i="13" s="1"/>
  <c r="I128" i="13" s="1"/>
  <c r="C142" i="13"/>
  <c r="F142" i="13" s="1"/>
  <c r="I142" i="13" s="1"/>
  <c r="C172" i="13"/>
  <c r="F172" i="13" s="1"/>
  <c r="I172" i="13" s="1"/>
  <c r="C54" i="13"/>
  <c r="F54" i="13" s="1"/>
  <c r="I54" i="13" s="1"/>
  <c r="C84" i="13"/>
  <c r="F84" i="13" s="1"/>
  <c r="I84" i="13" s="1"/>
  <c r="C167" i="13"/>
  <c r="F167" i="13" s="1"/>
  <c r="I167" i="13" s="1"/>
  <c r="C74" i="13"/>
  <c r="F74" i="13" s="1"/>
  <c r="I74" i="13" s="1"/>
  <c r="C37" i="13"/>
  <c r="F37" i="13" s="1"/>
  <c r="I37" i="13" s="1"/>
  <c r="C194" i="13"/>
  <c r="F194" i="13" s="1"/>
  <c r="I194" i="13" s="1"/>
  <c r="C80" i="13"/>
  <c r="F80" i="13" s="1"/>
  <c r="I80" i="13" s="1"/>
  <c r="C73" i="13"/>
  <c r="F73" i="13" s="1"/>
  <c r="I73" i="13" s="1"/>
  <c r="C46" i="13"/>
  <c r="F46" i="13" s="1"/>
  <c r="I46" i="13" s="1"/>
  <c r="C35" i="13"/>
  <c r="F35" i="13" s="1"/>
  <c r="I35" i="13" s="1"/>
  <c r="C188" i="13"/>
  <c r="F188" i="13" s="1"/>
  <c r="I188" i="13" s="1"/>
  <c r="C65" i="13"/>
  <c r="F65" i="13" s="1"/>
  <c r="I65" i="13" s="1"/>
  <c r="C171" i="13"/>
  <c r="F171" i="13" s="1"/>
  <c r="I171" i="13" s="1"/>
  <c r="C92" i="13"/>
  <c r="F92" i="13" s="1"/>
  <c r="I92" i="13" s="1"/>
  <c r="C62" i="13"/>
  <c r="F62" i="13" s="1"/>
  <c r="I62" i="13" s="1"/>
  <c r="C41" i="13"/>
  <c r="F41" i="13" s="1"/>
  <c r="I41" i="13" s="1"/>
  <c r="C179" i="13"/>
  <c r="F179" i="13" s="1"/>
  <c r="I179" i="13" s="1"/>
  <c r="C81" i="13"/>
  <c r="F81" i="13" s="1"/>
  <c r="I81" i="13" s="1"/>
  <c r="C59" i="13"/>
  <c r="F59" i="13" s="1"/>
  <c r="I59" i="13" s="1"/>
  <c r="C181" i="13"/>
  <c r="F181" i="13" s="1"/>
  <c r="I181" i="13" s="1"/>
  <c r="C71" i="13"/>
  <c r="F71" i="13" s="1"/>
  <c r="I71" i="13" s="1"/>
  <c r="C195" i="13"/>
  <c r="F195" i="13" s="1"/>
  <c r="I195" i="13" s="1"/>
  <c r="C103" i="13"/>
  <c r="F103" i="13" s="1"/>
  <c r="I103" i="13" s="1"/>
  <c r="C185" i="13"/>
  <c r="F185" i="13" s="1"/>
  <c r="I185" i="13" s="1"/>
  <c r="C102" i="13"/>
  <c r="F102" i="13" s="1"/>
  <c r="I102" i="13" s="1"/>
  <c r="C51" i="13"/>
  <c r="F51" i="13" s="1"/>
  <c r="I51" i="13" s="1"/>
  <c r="C187" i="13"/>
  <c r="F187" i="13" s="1"/>
  <c r="I187" i="13" s="1"/>
  <c r="C174" i="13"/>
  <c r="F174" i="13" s="1"/>
  <c r="I174" i="13" s="1"/>
  <c r="C60" i="13"/>
  <c r="F60" i="13" s="1"/>
  <c r="I60" i="13" s="1"/>
  <c r="C198" i="13"/>
  <c r="F198" i="13" s="1"/>
  <c r="I198" i="13" s="1"/>
  <c r="C58" i="13"/>
  <c r="F58" i="13" s="1"/>
  <c r="I58" i="13" s="1"/>
  <c r="C199" i="13"/>
  <c r="F199" i="13" s="1"/>
  <c r="I199" i="13" s="1"/>
  <c r="C40" i="13"/>
  <c r="F40" i="13" s="1"/>
  <c r="I40" i="13" s="1"/>
  <c r="C52" i="13"/>
  <c r="F52" i="13" s="1"/>
  <c r="I52" i="13" s="1"/>
  <c r="C78" i="13"/>
  <c r="F78" i="13" s="1"/>
  <c r="I78" i="13" s="1"/>
  <c r="C61" i="13"/>
  <c r="F61" i="13" s="1"/>
  <c r="I61" i="13" s="1"/>
  <c r="C89" i="13"/>
  <c r="F89" i="13" s="1"/>
  <c r="I89" i="13" s="1"/>
  <c r="C183" i="13"/>
  <c r="F183" i="13" s="1"/>
  <c r="I183" i="13" s="1"/>
  <c r="C67" i="13"/>
  <c r="F67" i="13" s="1"/>
  <c r="I67" i="13" s="1"/>
  <c r="C182" i="13"/>
  <c r="F182" i="13" s="1"/>
  <c r="I182" i="13" s="1"/>
  <c r="C76" i="13"/>
  <c r="F76" i="13" s="1"/>
  <c r="I76" i="13" s="1"/>
  <c r="C96" i="13"/>
  <c r="F96" i="13" s="1"/>
  <c r="I96" i="13" s="1"/>
  <c r="C44" i="13"/>
  <c r="F44" i="13" s="1"/>
  <c r="I44" i="13" s="1"/>
  <c r="C178" i="13"/>
  <c r="F178" i="13" s="1"/>
  <c r="I178" i="13" s="1"/>
  <c r="C45" i="13"/>
  <c r="F45" i="13" s="1"/>
  <c r="I45" i="13" s="1"/>
  <c r="C184" i="13"/>
  <c r="F184" i="13" s="1"/>
  <c r="I184" i="13" s="1"/>
  <c r="C196" i="13"/>
  <c r="F196" i="13" s="1"/>
  <c r="I196" i="13" s="1"/>
  <c r="C170" i="13"/>
  <c r="F170" i="13" s="1"/>
  <c r="I170" i="13" s="1"/>
  <c r="C192" i="13"/>
  <c r="F192" i="13" s="1"/>
  <c r="I192" i="13" s="1"/>
  <c r="C86" i="13"/>
  <c r="F86" i="13" s="1"/>
  <c r="I86" i="13" s="1"/>
  <c r="C39" i="13"/>
  <c r="F39" i="13" s="1"/>
  <c r="I39" i="13" s="1"/>
  <c r="C38" i="13"/>
  <c r="F38" i="13" s="1"/>
  <c r="I38" i="13" s="1"/>
  <c r="C177" i="13"/>
  <c r="F177" i="13" s="1"/>
  <c r="I177" i="13" s="1"/>
  <c r="C42" i="13"/>
  <c r="F42" i="13" s="1"/>
  <c r="I42" i="13" s="1"/>
  <c r="C72" i="13"/>
  <c r="F72" i="13" s="1"/>
  <c r="I72" i="13" s="1"/>
  <c r="C189" i="13"/>
  <c r="F189" i="13" s="1"/>
  <c r="I189" i="13" s="1"/>
  <c r="C99" i="13"/>
  <c r="F99" i="13" s="1"/>
  <c r="I99" i="13" s="1"/>
  <c r="C168" i="13"/>
  <c r="F168" i="13" s="1"/>
  <c r="I168" i="13" s="1"/>
  <c r="C169" i="13"/>
  <c r="F169" i="13" s="1"/>
  <c r="I169" i="13" s="1"/>
  <c r="C53" i="13"/>
  <c r="F53" i="13" s="1"/>
  <c r="I53" i="13" s="1"/>
  <c r="C49" i="13"/>
  <c r="F49" i="13" s="1"/>
  <c r="I49" i="13" s="1"/>
  <c r="C68" i="13"/>
  <c r="F68" i="13" s="1"/>
  <c r="I68" i="13" s="1"/>
  <c r="C100" i="13"/>
  <c r="F100" i="13" s="1"/>
  <c r="I100" i="13" s="1"/>
  <c r="C101" i="13"/>
  <c r="F101" i="13" s="1"/>
  <c r="I101" i="13" s="1"/>
  <c r="C94" i="13"/>
  <c r="F94" i="13" s="1"/>
  <c r="I94" i="13" s="1"/>
  <c r="C175" i="13"/>
  <c r="F175" i="13" s="1"/>
  <c r="I175" i="13" s="1"/>
  <c r="C79" i="13"/>
  <c r="F79" i="13" s="1"/>
  <c r="I79" i="13" s="1"/>
  <c r="C70" i="13"/>
  <c r="F70" i="13" s="1"/>
  <c r="I70" i="13" s="1"/>
  <c r="C57" i="13"/>
  <c r="F57" i="13" s="1"/>
  <c r="I57" i="13" s="1"/>
  <c r="C64" i="13"/>
  <c r="F64" i="13" s="1"/>
  <c r="I64" i="13" s="1"/>
  <c r="C197" i="13"/>
  <c r="F197" i="13" s="1"/>
  <c r="I197" i="13" s="1"/>
  <c r="C47" i="13"/>
  <c r="F47" i="13" s="1"/>
  <c r="I47" i="13" s="1"/>
  <c r="C193" i="13"/>
  <c r="F193" i="13" s="1"/>
  <c r="I193" i="13" s="1"/>
  <c r="C83" i="13"/>
  <c r="F83" i="13" s="1"/>
  <c r="C66" i="13"/>
  <c r="F66" i="13" s="1"/>
  <c r="I66" i="13" s="1"/>
  <c r="C201" i="13"/>
  <c r="F201" i="13" s="1"/>
  <c r="I201" i="13" s="1"/>
  <c r="C50" i="13"/>
  <c r="F50" i="13" s="1"/>
  <c r="I50" i="13" s="1"/>
  <c r="C90" i="13"/>
  <c r="F90" i="13" s="1"/>
  <c r="I90" i="13" s="1"/>
  <c r="C191" i="13"/>
  <c r="F191" i="13" s="1"/>
  <c r="I191" i="13" s="1"/>
  <c r="C56" i="13"/>
  <c r="F56" i="13" s="1"/>
  <c r="I56" i="13" s="1"/>
  <c r="C88" i="13"/>
  <c r="F88" i="13" s="1"/>
  <c r="I88" i="13" s="1"/>
  <c r="C105" i="13"/>
  <c r="F105" i="13" s="1"/>
  <c r="I105" i="13" s="1"/>
  <c r="C95" i="13"/>
  <c r="F95" i="13" s="1"/>
  <c r="I95" i="13" s="1"/>
  <c r="C91" i="13"/>
  <c r="F91" i="13" s="1"/>
  <c r="I91" i="13" s="1"/>
  <c r="C75" i="13"/>
  <c r="F75" i="13" s="1"/>
  <c r="I75" i="13" s="1"/>
  <c r="C98" i="13"/>
  <c r="F98" i="13" s="1"/>
  <c r="I98" i="13" s="1"/>
  <c r="C82" i="13"/>
  <c r="F82" i="13" s="1"/>
  <c r="I82" i="13" s="1"/>
  <c r="C180" i="13"/>
  <c r="F180" i="13" s="1"/>
  <c r="I180" i="13" s="1"/>
  <c r="C176" i="13"/>
  <c r="F176" i="13" s="1"/>
  <c r="I176" i="13" s="1"/>
  <c r="C87" i="13"/>
  <c r="F87" i="13" s="1"/>
  <c r="I87" i="13" s="1"/>
  <c r="C200" i="13"/>
  <c r="F200" i="13" s="1"/>
  <c r="I200" i="13" s="1"/>
  <c r="C63" i="13"/>
  <c r="F63" i="13" s="1"/>
  <c r="I63" i="13" s="1"/>
  <c r="C85" i="13"/>
  <c r="F85" i="13" s="1"/>
  <c r="I85" i="13" s="1"/>
  <c r="C173" i="13"/>
  <c r="F173" i="13" s="1"/>
  <c r="I173" i="13" s="1"/>
  <c r="C190" i="13"/>
  <c r="F190" i="13" s="1"/>
  <c r="I190" i="13" s="1"/>
  <c r="C69" i="13"/>
  <c r="F69" i="13" s="1"/>
  <c r="I69" i="13" s="1"/>
  <c r="C93" i="13"/>
  <c r="F93" i="13" s="1"/>
  <c r="I93" i="13" s="1"/>
  <c r="C77" i="13"/>
  <c r="F77" i="13" s="1"/>
  <c r="I77" i="13" s="1"/>
  <c r="C2" i="13"/>
  <c r="F2" i="13" s="1"/>
  <c r="AV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3" i="9"/>
  <c r="AH4" i="9"/>
  <c r="AT4" i="9" s="1"/>
  <c r="AI4" i="9"/>
  <c r="AS4" i="9" s="1"/>
  <c r="AJ4" i="9"/>
  <c r="AK4" i="9"/>
  <c r="AL4" i="9"/>
  <c r="AM4" i="9"/>
  <c r="AN4" i="9"/>
  <c r="AO4" i="9"/>
  <c r="AP4" i="9"/>
  <c r="AQ4" i="9"/>
  <c r="AR4" i="9"/>
  <c r="AH5" i="9"/>
  <c r="AT5" i="9" s="1"/>
  <c r="AI5" i="9"/>
  <c r="AS5" i="9" s="1"/>
  <c r="AJ5" i="9"/>
  <c r="AK5" i="9"/>
  <c r="AL5" i="9"/>
  <c r="AM5" i="9"/>
  <c r="AN5" i="9"/>
  <c r="AO5" i="9"/>
  <c r="AP5" i="9"/>
  <c r="AQ5" i="9"/>
  <c r="AR5" i="9"/>
  <c r="AH6" i="9"/>
  <c r="AT6" i="9" s="1"/>
  <c r="AI6" i="9"/>
  <c r="AS6" i="9" s="1"/>
  <c r="AJ6" i="9"/>
  <c r="AK6" i="9"/>
  <c r="AL6" i="9"/>
  <c r="AM6" i="9"/>
  <c r="AN6" i="9"/>
  <c r="AO6" i="9"/>
  <c r="AP6" i="9"/>
  <c r="AQ6" i="9"/>
  <c r="AR6" i="9"/>
  <c r="AH7" i="9"/>
  <c r="AT7" i="9" s="1"/>
  <c r="AI7" i="9"/>
  <c r="AS7" i="9" s="1"/>
  <c r="AJ7" i="9"/>
  <c r="AK7" i="9"/>
  <c r="AL7" i="9"/>
  <c r="AM7" i="9"/>
  <c r="AN7" i="9"/>
  <c r="AO7" i="9"/>
  <c r="AP7" i="9"/>
  <c r="AQ7" i="9"/>
  <c r="AR7" i="9"/>
  <c r="AH8" i="9"/>
  <c r="AT8" i="9" s="1"/>
  <c r="AI8" i="9"/>
  <c r="AS8" i="9" s="1"/>
  <c r="AJ8" i="9"/>
  <c r="AK8" i="9"/>
  <c r="AL8" i="9"/>
  <c r="AM8" i="9"/>
  <c r="AN8" i="9"/>
  <c r="AO8" i="9"/>
  <c r="AP8" i="9"/>
  <c r="AQ8" i="9"/>
  <c r="AR8" i="9"/>
  <c r="AH9" i="9"/>
  <c r="AT9" i="9" s="1"/>
  <c r="AI9" i="9"/>
  <c r="AS9" i="9" s="1"/>
  <c r="AJ9" i="9"/>
  <c r="AK9" i="9"/>
  <c r="AL9" i="9"/>
  <c r="AM9" i="9"/>
  <c r="AN9" i="9"/>
  <c r="AO9" i="9"/>
  <c r="AP9" i="9"/>
  <c r="AQ9" i="9"/>
  <c r="AR9" i="9"/>
  <c r="AH10" i="9"/>
  <c r="AT10" i="9" s="1"/>
  <c r="AI10" i="9"/>
  <c r="AS10" i="9" s="1"/>
  <c r="AJ10" i="9"/>
  <c r="AK10" i="9"/>
  <c r="AL10" i="9"/>
  <c r="AM10" i="9"/>
  <c r="AN10" i="9"/>
  <c r="AO10" i="9"/>
  <c r="AP10" i="9"/>
  <c r="AQ10" i="9"/>
  <c r="AR10" i="9"/>
  <c r="AH11" i="9"/>
  <c r="AT11" i="9" s="1"/>
  <c r="AI11" i="9"/>
  <c r="AS11" i="9" s="1"/>
  <c r="AJ11" i="9"/>
  <c r="AK11" i="9"/>
  <c r="AL11" i="9"/>
  <c r="AM11" i="9"/>
  <c r="AN11" i="9"/>
  <c r="AO11" i="9"/>
  <c r="AP11" i="9"/>
  <c r="AQ11" i="9"/>
  <c r="AR11" i="9"/>
  <c r="AH12" i="9"/>
  <c r="AT12" i="9" s="1"/>
  <c r="AI12" i="9"/>
  <c r="AS12" i="9" s="1"/>
  <c r="AJ12" i="9"/>
  <c r="AK12" i="9"/>
  <c r="AL12" i="9"/>
  <c r="AM12" i="9"/>
  <c r="AN12" i="9"/>
  <c r="AO12" i="9"/>
  <c r="AP12" i="9"/>
  <c r="AQ12" i="9"/>
  <c r="AR12" i="9"/>
  <c r="AH13" i="9"/>
  <c r="AT13" i="9" s="1"/>
  <c r="AI13" i="9"/>
  <c r="AS13" i="9" s="1"/>
  <c r="AJ13" i="9"/>
  <c r="AK13" i="9"/>
  <c r="AL13" i="9"/>
  <c r="AM13" i="9"/>
  <c r="AN13" i="9"/>
  <c r="AO13" i="9"/>
  <c r="AP13" i="9"/>
  <c r="AQ13" i="9"/>
  <c r="AR13" i="9"/>
  <c r="AH14" i="9"/>
  <c r="AT14" i="9" s="1"/>
  <c r="AI14" i="9"/>
  <c r="AS14" i="9" s="1"/>
  <c r="AJ14" i="9"/>
  <c r="AK14" i="9"/>
  <c r="AL14" i="9"/>
  <c r="AM14" i="9"/>
  <c r="AN14" i="9"/>
  <c r="AO14" i="9"/>
  <c r="AP14" i="9"/>
  <c r="AQ14" i="9"/>
  <c r="AR14" i="9"/>
  <c r="AH15" i="9"/>
  <c r="AT15" i="9" s="1"/>
  <c r="AI15" i="9"/>
  <c r="AS15" i="9" s="1"/>
  <c r="AJ15" i="9"/>
  <c r="AK15" i="9"/>
  <c r="AL15" i="9"/>
  <c r="AM15" i="9"/>
  <c r="AN15" i="9"/>
  <c r="AO15" i="9"/>
  <c r="AP15" i="9"/>
  <c r="AQ15" i="9"/>
  <c r="AR15" i="9"/>
  <c r="AH16" i="9"/>
  <c r="AT16" i="9" s="1"/>
  <c r="AI16" i="9"/>
  <c r="AS16" i="9" s="1"/>
  <c r="AJ16" i="9"/>
  <c r="AK16" i="9"/>
  <c r="AL16" i="9"/>
  <c r="AM16" i="9"/>
  <c r="AN16" i="9"/>
  <c r="AO16" i="9"/>
  <c r="AP16" i="9"/>
  <c r="AQ16" i="9"/>
  <c r="AR16" i="9"/>
  <c r="AH17" i="9"/>
  <c r="AT17" i="9" s="1"/>
  <c r="AI17" i="9"/>
  <c r="AS17" i="9" s="1"/>
  <c r="AJ17" i="9"/>
  <c r="AK17" i="9"/>
  <c r="AL17" i="9"/>
  <c r="AM17" i="9"/>
  <c r="AN17" i="9"/>
  <c r="AO17" i="9"/>
  <c r="AP17" i="9"/>
  <c r="AQ17" i="9"/>
  <c r="AR17" i="9"/>
  <c r="AH18" i="9"/>
  <c r="AT18" i="9" s="1"/>
  <c r="AI18" i="9"/>
  <c r="AS18" i="9" s="1"/>
  <c r="AJ18" i="9"/>
  <c r="AK18" i="9"/>
  <c r="AL18" i="9"/>
  <c r="AM18" i="9"/>
  <c r="AN18" i="9"/>
  <c r="AO18" i="9"/>
  <c r="AP18" i="9"/>
  <c r="AQ18" i="9"/>
  <c r="AR18" i="9"/>
  <c r="AH19" i="9"/>
  <c r="AT19" i="9" s="1"/>
  <c r="AI19" i="9"/>
  <c r="AS19" i="9" s="1"/>
  <c r="AJ19" i="9"/>
  <c r="AK19" i="9"/>
  <c r="AL19" i="9"/>
  <c r="AM19" i="9"/>
  <c r="AN19" i="9"/>
  <c r="AO19" i="9"/>
  <c r="AP19" i="9"/>
  <c r="AQ19" i="9"/>
  <c r="AR19" i="9"/>
  <c r="AH20" i="9"/>
  <c r="AT20" i="9" s="1"/>
  <c r="AI20" i="9"/>
  <c r="AS20" i="9" s="1"/>
  <c r="AJ20" i="9"/>
  <c r="AK20" i="9"/>
  <c r="AL20" i="9"/>
  <c r="AM20" i="9"/>
  <c r="AN20" i="9"/>
  <c r="AO20" i="9"/>
  <c r="AP20" i="9"/>
  <c r="AQ20" i="9"/>
  <c r="AR20" i="9"/>
  <c r="AH21" i="9"/>
  <c r="AT21" i="9" s="1"/>
  <c r="AI21" i="9"/>
  <c r="AS21" i="9" s="1"/>
  <c r="AJ21" i="9"/>
  <c r="AK21" i="9"/>
  <c r="AL21" i="9"/>
  <c r="AM21" i="9"/>
  <c r="AN21" i="9"/>
  <c r="AO21" i="9"/>
  <c r="AP21" i="9"/>
  <c r="AQ21" i="9"/>
  <c r="AR21" i="9"/>
  <c r="AH22" i="9"/>
  <c r="AT22" i="9" s="1"/>
  <c r="AI22" i="9"/>
  <c r="AS22" i="9" s="1"/>
  <c r="AJ22" i="9"/>
  <c r="AK22" i="9"/>
  <c r="AL22" i="9"/>
  <c r="AM22" i="9"/>
  <c r="AN22" i="9"/>
  <c r="AO22" i="9"/>
  <c r="AP22" i="9"/>
  <c r="AQ22" i="9"/>
  <c r="AR22" i="9"/>
  <c r="AH23" i="9"/>
  <c r="AT23" i="9" s="1"/>
  <c r="AI23" i="9"/>
  <c r="AS23" i="9" s="1"/>
  <c r="AJ23" i="9"/>
  <c r="AK23" i="9"/>
  <c r="AL23" i="9"/>
  <c r="AM23" i="9"/>
  <c r="AN23" i="9"/>
  <c r="AO23" i="9"/>
  <c r="AP23" i="9"/>
  <c r="AQ23" i="9"/>
  <c r="AR23" i="9"/>
  <c r="AH24" i="9"/>
  <c r="AT24" i="9" s="1"/>
  <c r="AI24" i="9"/>
  <c r="AS24" i="9" s="1"/>
  <c r="AJ24" i="9"/>
  <c r="AK24" i="9"/>
  <c r="AL24" i="9"/>
  <c r="AM24" i="9"/>
  <c r="AN24" i="9"/>
  <c r="AO24" i="9"/>
  <c r="AP24" i="9"/>
  <c r="AQ24" i="9"/>
  <c r="AR24" i="9"/>
  <c r="AH25" i="9"/>
  <c r="AT25" i="9" s="1"/>
  <c r="AI25" i="9"/>
  <c r="AS25" i="9" s="1"/>
  <c r="AJ25" i="9"/>
  <c r="AK25" i="9"/>
  <c r="AL25" i="9"/>
  <c r="AM25" i="9"/>
  <c r="AN25" i="9"/>
  <c r="AO25" i="9"/>
  <c r="AP25" i="9"/>
  <c r="AQ25" i="9"/>
  <c r="AR25" i="9"/>
  <c r="AH26" i="9"/>
  <c r="AT26" i="9" s="1"/>
  <c r="AI26" i="9"/>
  <c r="AS26" i="9" s="1"/>
  <c r="AJ26" i="9"/>
  <c r="AK26" i="9"/>
  <c r="AL26" i="9"/>
  <c r="AM26" i="9"/>
  <c r="AN26" i="9"/>
  <c r="AO26" i="9"/>
  <c r="AP26" i="9"/>
  <c r="AQ26" i="9"/>
  <c r="AR26" i="9"/>
  <c r="AH27" i="9"/>
  <c r="AT27" i="9" s="1"/>
  <c r="AI27" i="9"/>
  <c r="AS27" i="9" s="1"/>
  <c r="AJ27" i="9"/>
  <c r="AK27" i="9"/>
  <c r="AL27" i="9"/>
  <c r="AM27" i="9"/>
  <c r="AN27" i="9"/>
  <c r="AO27" i="9"/>
  <c r="AP27" i="9"/>
  <c r="AQ27" i="9"/>
  <c r="AR27" i="9"/>
  <c r="AH28" i="9"/>
  <c r="AT28" i="9" s="1"/>
  <c r="AI28" i="9"/>
  <c r="AS28" i="9" s="1"/>
  <c r="AJ28" i="9"/>
  <c r="AK28" i="9"/>
  <c r="AL28" i="9"/>
  <c r="AM28" i="9"/>
  <c r="AN28" i="9"/>
  <c r="AO28" i="9"/>
  <c r="AP28" i="9"/>
  <c r="AQ28" i="9"/>
  <c r="AR28" i="9"/>
  <c r="AH29" i="9"/>
  <c r="AT29" i="9" s="1"/>
  <c r="AI29" i="9"/>
  <c r="AS29" i="9" s="1"/>
  <c r="AJ29" i="9"/>
  <c r="AK29" i="9"/>
  <c r="AL29" i="9"/>
  <c r="AM29" i="9"/>
  <c r="AN29" i="9"/>
  <c r="AO29" i="9"/>
  <c r="AP29" i="9"/>
  <c r="AQ29" i="9"/>
  <c r="AR29" i="9"/>
  <c r="AH30" i="9"/>
  <c r="AT30" i="9" s="1"/>
  <c r="AI30" i="9"/>
  <c r="AS30" i="9" s="1"/>
  <c r="AJ30" i="9"/>
  <c r="AK30" i="9"/>
  <c r="AL30" i="9"/>
  <c r="AM30" i="9"/>
  <c r="AN30" i="9"/>
  <c r="AO30" i="9"/>
  <c r="AP30" i="9"/>
  <c r="AQ30" i="9"/>
  <c r="AR30" i="9"/>
  <c r="AH31" i="9"/>
  <c r="AT31" i="9" s="1"/>
  <c r="AI31" i="9"/>
  <c r="AS31" i="9" s="1"/>
  <c r="AJ31" i="9"/>
  <c r="AK31" i="9"/>
  <c r="AL31" i="9"/>
  <c r="AM31" i="9"/>
  <c r="AN31" i="9"/>
  <c r="AO31" i="9"/>
  <c r="AP31" i="9"/>
  <c r="AQ31" i="9"/>
  <c r="AR31" i="9"/>
  <c r="AH32" i="9"/>
  <c r="AT32" i="9" s="1"/>
  <c r="AI32" i="9"/>
  <c r="AS32" i="9" s="1"/>
  <c r="AJ32" i="9"/>
  <c r="AK32" i="9"/>
  <c r="AL32" i="9"/>
  <c r="AM32" i="9"/>
  <c r="AN32" i="9"/>
  <c r="AO32" i="9"/>
  <c r="AP32" i="9"/>
  <c r="AQ32" i="9"/>
  <c r="AR32" i="9"/>
  <c r="AH33" i="9"/>
  <c r="AT33" i="9" s="1"/>
  <c r="AI33" i="9"/>
  <c r="AS33" i="9" s="1"/>
  <c r="AJ33" i="9"/>
  <c r="AK33" i="9"/>
  <c r="AL33" i="9"/>
  <c r="AM33" i="9"/>
  <c r="AN33" i="9"/>
  <c r="AO33" i="9"/>
  <c r="AP33" i="9"/>
  <c r="AQ33" i="9"/>
  <c r="AR33" i="9"/>
  <c r="AH34" i="9"/>
  <c r="AT34" i="9" s="1"/>
  <c r="AI34" i="9"/>
  <c r="AS34" i="9" s="1"/>
  <c r="AJ34" i="9"/>
  <c r="AK34" i="9"/>
  <c r="AL34" i="9"/>
  <c r="AM34" i="9"/>
  <c r="AN34" i="9"/>
  <c r="AO34" i="9"/>
  <c r="AP34" i="9"/>
  <c r="AQ34" i="9"/>
  <c r="AR34" i="9"/>
  <c r="AH35" i="9"/>
  <c r="AT35" i="9" s="1"/>
  <c r="AI35" i="9"/>
  <c r="AS35" i="9" s="1"/>
  <c r="AJ35" i="9"/>
  <c r="AK35" i="9"/>
  <c r="AL35" i="9"/>
  <c r="AM35" i="9"/>
  <c r="AN35" i="9"/>
  <c r="AO35" i="9"/>
  <c r="AP35" i="9"/>
  <c r="AQ35" i="9"/>
  <c r="AR35" i="9"/>
  <c r="AH36" i="9"/>
  <c r="AT36" i="9" s="1"/>
  <c r="AI36" i="9"/>
  <c r="AS36" i="9" s="1"/>
  <c r="AJ36" i="9"/>
  <c r="AK36" i="9"/>
  <c r="AL36" i="9"/>
  <c r="AM36" i="9"/>
  <c r="AN36" i="9"/>
  <c r="AO36" i="9"/>
  <c r="AP36" i="9"/>
  <c r="AQ36" i="9"/>
  <c r="AR36" i="9"/>
  <c r="AH37" i="9"/>
  <c r="AT37" i="9" s="1"/>
  <c r="AI37" i="9"/>
  <c r="AS37" i="9" s="1"/>
  <c r="AJ37" i="9"/>
  <c r="AK37" i="9"/>
  <c r="AL37" i="9"/>
  <c r="AM37" i="9"/>
  <c r="AN37" i="9"/>
  <c r="AO37" i="9"/>
  <c r="AP37" i="9"/>
  <c r="AQ37" i="9"/>
  <c r="AR37" i="9"/>
  <c r="AH38" i="9"/>
  <c r="AT38" i="9" s="1"/>
  <c r="AI38" i="9"/>
  <c r="AS38" i="9" s="1"/>
  <c r="AJ38" i="9"/>
  <c r="AK38" i="9"/>
  <c r="AL38" i="9"/>
  <c r="AM38" i="9"/>
  <c r="AN38" i="9"/>
  <c r="AO38" i="9"/>
  <c r="AP38" i="9"/>
  <c r="AQ38" i="9"/>
  <c r="AR38" i="9"/>
  <c r="AH39" i="9"/>
  <c r="AT39" i="9" s="1"/>
  <c r="AI39" i="9"/>
  <c r="AS39" i="9" s="1"/>
  <c r="AJ39" i="9"/>
  <c r="AK39" i="9"/>
  <c r="AL39" i="9"/>
  <c r="AM39" i="9"/>
  <c r="AN39" i="9"/>
  <c r="AO39" i="9"/>
  <c r="AP39" i="9"/>
  <c r="AQ39" i="9"/>
  <c r="AR39" i="9"/>
  <c r="AH40" i="9"/>
  <c r="AT40" i="9" s="1"/>
  <c r="AI40" i="9"/>
  <c r="AS40" i="9" s="1"/>
  <c r="AJ40" i="9"/>
  <c r="AK40" i="9"/>
  <c r="AL40" i="9"/>
  <c r="AM40" i="9"/>
  <c r="AN40" i="9"/>
  <c r="AO40" i="9"/>
  <c r="AP40" i="9"/>
  <c r="AQ40" i="9"/>
  <c r="AR40" i="9"/>
  <c r="AH41" i="9"/>
  <c r="AT41" i="9" s="1"/>
  <c r="AI41" i="9"/>
  <c r="AS41" i="9" s="1"/>
  <c r="AJ41" i="9"/>
  <c r="AK41" i="9"/>
  <c r="AL41" i="9"/>
  <c r="AM41" i="9"/>
  <c r="AN41" i="9"/>
  <c r="AO41" i="9"/>
  <c r="AP41" i="9"/>
  <c r="AQ41" i="9"/>
  <c r="AR41" i="9"/>
  <c r="AH42" i="9"/>
  <c r="AT42" i="9" s="1"/>
  <c r="AI42" i="9"/>
  <c r="AS42" i="9" s="1"/>
  <c r="AJ42" i="9"/>
  <c r="AK42" i="9"/>
  <c r="AL42" i="9"/>
  <c r="AM42" i="9"/>
  <c r="AN42" i="9"/>
  <c r="AO42" i="9"/>
  <c r="AP42" i="9"/>
  <c r="AQ42" i="9"/>
  <c r="AR42" i="9"/>
  <c r="AH43" i="9"/>
  <c r="AT43" i="9" s="1"/>
  <c r="AI43" i="9"/>
  <c r="AS43" i="9" s="1"/>
  <c r="AJ43" i="9"/>
  <c r="AK43" i="9"/>
  <c r="AL43" i="9"/>
  <c r="AM43" i="9"/>
  <c r="AN43" i="9"/>
  <c r="AO43" i="9"/>
  <c r="AP43" i="9"/>
  <c r="AQ43" i="9"/>
  <c r="AR43" i="9"/>
  <c r="AH44" i="9"/>
  <c r="AT44" i="9" s="1"/>
  <c r="AI44" i="9"/>
  <c r="AS44" i="9" s="1"/>
  <c r="AJ44" i="9"/>
  <c r="AK44" i="9"/>
  <c r="AL44" i="9"/>
  <c r="AM44" i="9"/>
  <c r="AN44" i="9"/>
  <c r="AO44" i="9"/>
  <c r="AP44" i="9"/>
  <c r="AQ44" i="9"/>
  <c r="AR44" i="9"/>
  <c r="AH45" i="9"/>
  <c r="AT45" i="9" s="1"/>
  <c r="AI45" i="9"/>
  <c r="AS45" i="9" s="1"/>
  <c r="AJ45" i="9"/>
  <c r="AK45" i="9"/>
  <c r="AL45" i="9"/>
  <c r="AM45" i="9"/>
  <c r="AN45" i="9"/>
  <c r="AO45" i="9"/>
  <c r="AP45" i="9"/>
  <c r="AQ45" i="9"/>
  <c r="AR45" i="9"/>
  <c r="AH46" i="9"/>
  <c r="AT46" i="9" s="1"/>
  <c r="AI46" i="9"/>
  <c r="AS46" i="9" s="1"/>
  <c r="AJ46" i="9"/>
  <c r="AK46" i="9"/>
  <c r="AL46" i="9"/>
  <c r="AM46" i="9"/>
  <c r="AN46" i="9"/>
  <c r="AO46" i="9"/>
  <c r="AP46" i="9"/>
  <c r="AQ46" i="9"/>
  <c r="AR46" i="9"/>
  <c r="AH47" i="9"/>
  <c r="AT47" i="9" s="1"/>
  <c r="AI47" i="9"/>
  <c r="AS47" i="9" s="1"/>
  <c r="AJ47" i="9"/>
  <c r="AK47" i="9"/>
  <c r="AL47" i="9"/>
  <c r="AM47" i="9"/>
  <c r="AN47" i="9"/>
  <c r="AO47" i="9"/>
  <c r="AP47" i="9"/>
  <c r="AQ47" i="9"/>
  <c r="AR47" i="9"/>
  <c r="AH48" i="9"/>
  <c r="AT48" i="9" s="1"/>
  <c r="AI48" i="9"/>
  <c r="AS48" i="9" s="1"/>
  <c r="AJ48" i="9"/>
  <c r="AK48" i="9"/>
  <c r="AL48" i="9"/>
  <c r="AM48" i="9"/>
  <c r="AN48" i="9"/>
  <c r="AO48" i="9"/>
  <c r="AP48" i="9"/>
  <c r="AQ48" i="9"/>
  <c r="AR48" i="9"/>
  <c r="AH49" i="9"/>
  <c r="AT49" i="9" s="1"/>
  <c r="AI49" i="9"/>
  <c r="AS49" i="9" s="1"/>
  <c r="AJ49" i="9"/>
  <c r="AK49" i="9"/>
  <c r="AL49" i="9"/>
  <c r="AM49" i="9"/>
  <c r="AN49" i="9"/>
  <c r="AO49" i="9"/>
  <c r="AP49" i="9"/>
  <c r="AQ49" i="9"/>
  <c r="AR49" i="9"/>
  <c r="AH50" i="9"/>
  <c r="AT50" i="9" s="1"/>
  <c r="AI50" i="9"/>
  <c r="AS50" i="9" s="1"/>
  <c r="AJ50" i="9"/>
  <c r="AK50" i="9"/>
  <c r="AL50" i="9"/>
  <c r="AM50" i="9"/>
  <c r="AN50" i="9"/>
  <c r="AO50" i="9"/>
  <c r="AP50" i="9"/>
  <c r="AQ50" i="9"/>
  <c r="AR50" i="9"/>
  <c r="AH51" i="9"/>
  <c r="AT51" i="9" s="1"/>
  <c r="AI51" i="9"/>
  <c r="AS51" i="9" s="1"/>
  <c r="AJ51" i="9"/>
  <c r="AK51" i="9"/>
  <c r="AL51" i="9"/>
  <c r="AM51" i="9"/>
  <c r="AN51" i="9"/>
  <c r="AO51" i="9"/>
  <c r="AP51" i="9"/>
  <c r="AQ51" i="9"/>
  <c r="AR51" i="9"/>
  <c r="AH52" i="9"/>
  <c r="AT52" i="9" s="1"/>
  <c r="AI52" i="9"/>
  <c r="AS52" i="9" s="1"/>
  <c r="AJ52" i="9"/>
  <c r="AK52" i="9"/>
  <c r="AL52" i="9"/>
  <c r="AM52" i="9"/>
  <c r="AN52" i="9"/>
  <c r="AO52" i="9"/>
  <c r="AP52" i="9"/>
  <c r="AQ52" i="9"/>
  <c r="AR52" i="9"/>
  <c r="AH53" i="9"/>
  <c r="AT53" i="9" s="1"/>
  <c r="AI53" i="9"/>
  <c r="AS53" i="9" s="1"/>
  <c r="AJ53" i="9"/>
  <c r="AK53" i="9"/>
  <c r="AL53" i="9"/>
  <c r="AM53" i="9"/>
  <c r="AN53" i="9"/>
  <c r="AO53" i="9"/>
  <c r="AP53" i="9"/>
  <c r="AQ53" i="9"/>
  <c r="AR53" i="9"/>
  <c r="AH54" i="9"/>
  <c r="AT54" i="9" s="1"/>
  <c r="AI54" i="9"/>
  <c r="AS54" i="9" s="1"/>
  <c r="AJ54" i="9"/>
  <c r="AK54" i="9"/>
  <c r="AL54" i="9"/>
  <c r="AM54" i="9"/>
  <c r="AN54" i="9"/>
  <c r="AO54" i="9"/>
  <c r="AP54" i="9"/>
  <c r="AQ54" i="9"/>
  <c r="AR54" i="9"/>
  <c r="AH55" i="9"/>
  <c r="AT55" i="9" s="1"/>
  <c r="AI55" i="9"/>
  <c r="AS55" i="9" s="1"/>
  <c r="AJ55" i="9"/>
  <c r="AK55" i="9"/>
  <c r="AL55" i="9"/>
  <c r="AM55" i="9"/>
  <c r="AN55" i="9"/>
  <c r="AO55" i="9"/>
  <c r="AP55" i="9"/>
  <c r="AQ55" i="9"/>
  <c r="AR55" i="9"/>
  <c r="AH56" i="9"/>
  <c r="AT56" i="9" s="1"/>
  <c r="AI56" i="9"/>
  <c r="AS56" i="9" s="1"/>
  <c r="AJ56" i="9"/>
  <c r="AK56" i="9"/>
  <c r="AL56" i="9"/>
  <c r="AM56" i="9"/>
  <c r="AN56" i="9"/>
  <c r="AO56" i="9"/>
  <c r="AP56" i="9"/>
  <c r="AQ56" i="9"/>
  <c r="AR56" i="9"/>
  <c r="AH57" i="9"/>
  <c r="AT57" i="9" s="1"/>
  <c r="AI57" i="9"/>
  <c r="AS57" i="9" s="1"/>
  <c r="AJ57" i="9"/>
  <c r="AK57" i="9"/>
  <c r="AL57" i="9"/>
  <c r="AM57" i="9"/>
  <c r="AN57" i="9"/>
  <c r="AO57" i="9"/>
  <c r="AP57" i="9"/>
  <c r="AQ57" i="9"/>
  <c r="AR57" i="9"/>
  <c r="AH58" i="9"/>
  <c r="AT58" i="9" s="1"/>
  <c r="AI58" i="9"/>
  <c r="AS58" i="9" s="1"/>
  <c r="AJ58" i="9"/>
  <c r="AK58" i="9"/>
  <c r="AL58" i="9"/>
  <c r="AM58" i="9"/>
  <c r="AN58" i="9"/>
  <c r="AO58" i="9"/>
  <c r="AP58" i="9"/>
  <c r="AQ58" i="9"/>
  <c r="AR58" i="9"/>
  <c r="AH59" i="9"/>
  <c r="AT59" i="9" s="1"/>
  <c r="AI59" i="9"/>
  <c r="AS59" i="9" s="1"/>
  <c r="AJ59" i="9"/>
  <c r="AK59" i="9"/>
  <c r="AL59" i="9"/>
  <c r="AM59" i="9"/>
  <c r="AN59" i="9"/>
  <c r="AO59" i="9"/>
  <c r="AP59" i="9"/>
  <c r="AQ59" i="9"/>
  <c r="AR59" i="9"/>
  <c r="AH60" i="9"/>
  <c r="AT60" i="9" s="1"/>
  <c r="AI60" i="9"/>
  <c r="AS60" i="9" s="1"/>
  <c r="AJ60" i="9"/>
  <c r="AK60" i="9"/>
  <c r="AL60" i="9"/>
  <c r="AM60" i="9"/>
  <c r="AN60" i="9"/>
  <c r="AO60" i="9"/>
  <c r="AP60" i="9"/>
  <c r="AQ60" i="9"/>
  <c r="AR60" i="9"/>
  <c r="AH61" i="9"/>
  <c r="AT61" i="9" s="1"/>
  <c r="AI61" i="9"/>
  <c r="AS61" i="9" s="1"/>
  <c r="AJ61" i="9"/>
  <c r="AK61" i="9"/>
  <c r="AL61" i="9"/>
  <c r="AM61" i="9"/>
  <c r="AN61" i="9"/>
  <c r="AO61" i="9"/>
  <c r="AP61" i="9"/>
  <c r="AQ61" i="9"/>
  <c r="AR61" i="9"/>
  <c r="AH62" i="9"/>
  <c r="AT62" i="9" s="1"/>
  <c r="AI62" i="9"/>
  <c r="AS62" i="9" s="1"/>
  <c r="AJ62" i="9"/>
  <c r="AK62" i="9"/>
  <c r="AL62" i="9"/>
  <c r="AM62" i="9"/>
  <c r="AN62" i="9"/>
  <c r="AO62" i="9"/>
  <c r="AP62" i="9"/>
  <c r="AQ62" i="9"/>
  <c r="AR62" i="9"/>
  <c r="AH63" i="9"/>
  <c r="AT63" i="9" s="1"/>
  <c r="AI63" i="9"/>
  <c r="AS63" i="9" s="1"/>
  <c r="AJ63" i="9"/>
  <c r="AK63" i="9"/>
  <c r="AL63" i="9"/>
  <c r="AM63" i="9"/>
  <c r="AN63" i="9"/>
  <c r="AO63" i="9"/>
  <c r="AP63" i="9"/>
  <c r="AQ63" i="9"/>
  <c r="AR63" i="9"/>
  <c r="AH64" i="9"/>
  <c r="AT64" i="9" s="1"/>
  <c r="AI64" i="9"/>
  <c r="AS64" i="9" s="1"/>
  <c r="AJ64" i="9"/>
  <c r="AK64" i="9"/>
  <c r="AL64" i="9"/>
  <c r="AM64" i="9"/>
  <c r="AN64" i="9"/>
  <c r="AO64" i="9"/>
  <c r="AP64" i="9"/>
  <c r="AQ64" i="9"/>
  <c r="AR64" i="9"/>
  <c r="AH65" i="9"/>
  <c r="AT65" i="9" s="1"/>
  <c r="AI65" i="9"/>
  <c r="AS65" i="9" s="1"/>
  <c r="AJ65" i="9"/>
  <c r="AK65" i="9"/>
  <c r="AL65" i="9"/>
  <c r="AM65" i="9"/>
  <c r="AN65" i="9"/>
  <c r="AO65" i="9"/>
  <c r="AP65" i="9"/>
  <c r="AQ65" i="9"/>
  <c r="AR65" i="9"/>
  <c r="AH66" i="9"/>
  <c r="AT66" i="9" s="1"/>
  <c r="AI66" i="9"/>
  <c r="AS66" i="9" s="1"/>
  <c r="AJ66" i="9"/>
  <c r="AK66" i="9"/>
  <c r="AL66" i="9"/>
  <c r="AM66" i="9"/>
  <c r="AN66" i="9"/>
  <c r="AO66" i="9"/>
  <c r="AP66" i="9"/>
  <c r="AQ66" i="9"/>
  <c r="AR66" i="9"/>
  <c r="AH67" i="9"/>
  <c r="AT67" i="9" s="1"/>
  <c r="AI67" i="9"/>
  <c r="AS67" i="9" s="1"/>
  <c r="AJ67" i="9"/>
  <c r="AK67" i="9"/>
  <c r="AL67" i="9"/>
  <c r="AM67" i="9"/>
  <c r="AN67" i="9"/>
  <c r="AO67" i="9"/>
  <c r="AP67" i="9"/>
  <c r="AQ67" i="9"/>
  <c r="AR67" i="9"/>
  <c r="AH68" i="9"/>
  <c r="AT68" i="9" s="1"/>
  <c r="AI68" i="9"/>
  <c r="AS68" i="9" s="1"/>
  <c r="AJ68" i="9"/>
  <c r="AK68" i="9"/>
  <c r="AL68" i="9"/>
  <c r="AM68" i="9"/>
  <c r="AN68" i="9"/>
  <c r="AO68" i="9"/>
  <c r="AP68" i="9"/>
  <c r="AQ68" i="9"/>
  <c r="AR68" i="9"/>
  <c r="AH69" i="9"/>
  <c r="AT69" i="9" s="1"/>
  <c r="AI69" i="9"/>
  <c r="AS69" i="9" s="1"/>
  <c r="AJ69" i="9"/>
  <c r="AK69" i="9"/>
  <c r="AL69" i="9"/>
  <c r="AM69" i="9"/>
  <c r="AN69" i="9"/>
  <c r="AO69" i="9"/>
  <c r="AP69" i="9"/>
  <c r="AQ69" i="9"/>
  <c r="AR69" i="9"/>
  <c r="AH70" i="9"/>
  <c r="AT70" i="9" s="1"/>
  <c r="AI70" i="9"/>
  <c r="AS70" i="9" s="1"/>
  <c r="AJ70" i="9"/>
  <c r="AK70" i="9"/>
  <c r="AL70" i="9"/>
  <c r="AM70" i="9"/>
  <c r="AN70" i="9"/>
  <c r="AO70" i="9"/>
  <c r="AP70" i="9"/>
  <c r="AQ70" i="9"/>
  <c r="AR70" i="9"/>
  <c r="AH71" i="9"/>
  <c r="AT71" i="9" s="1"/>
  <c r="AI71" i="9"/>
  <c r="AS71" i="9" s="1"/>
  <c r="AJ71" i="9"/>
  <c r="AK71" i="9"/>
  <c r="AL71" i="9"/>
  <c r="AM71" i="9"/>
  <c r="AN71" i="9"/>
  <c r="AO71" i="9"/>
  <c r="AP71" i="9"/>
  <c r="AQ71" i="9"/>
  <c r="AR71" i="9"/>
  <c r="AH72" i="9"/>
  <c r="AT72" i="9" s="1"/>
  <c r="AI72" i="9"/>
  <c r="AS72" i="9" s="1"/>
  <c r="AJ72" i="9"/>
  <c r="AK72" i="9"/>
  <c r="AL72" i="9"/>
  <c r="AM72" i="9"/>
  <c r="AN72" i="9"/>
  <c r="AO72" i="9"/>
  <c r="AP72" i="9"/>
  <c r="AQ72" i="9"/>
  <c r="AR72" i="9"/>
  <c r="AH73" i="9"/>
  <c r="AT73" i="9" s="1"/>
  <c r="AI73" i="9"/>
  <c r="AS73" i="9" s="1"/>
  <c r="AJ73" i="9"/>
  <c r="AK73" i="9"/>
  <c r="AL73" i="9"/>
  <c r="AM73" i="9"/>
  <c r="AN73" i="9"/>
  <c r="AO73" i="9"/>
  <c r="AP73" i="9"/>
  <c r="AQ73" i="9"/>
  <c r="AR73" i="9"/>
  <c r="AH74" i="9"/>
  <c r="AT74" i="9" s="1"/>
  <c r="AI74" i="9"/>
  <c r="AS74" i="9" s="1"/>
  <c r="AJ74" i="9"/>
  <c r="AK74" i="9"/>
  <c r="AL74" i="9"/>
  <c r="AM74" i="9"/>
  <c r="AN74" i="9"/>
  <c r="AO74" i="9"/>
  <c r="AP74" i="9"/>
  <c r="AQ74" i="9"/>
  <c r="AR74" i="9"/>
  <c r="AH75" i="9"/>
  <c r="AT75" i="9" s="1"/>
  <c r="AI75" i="9"/>
  <c r="AS75" i="9" s="1"/>
  <c r="AJ75" i="9"/>
  <c r="AK75" i="9"/>
  <c r="AL75" i="9"/>
  <c r="AM75" i="9"/>
  <c r="AN75" i="9"/>
  <c r="AO75" i="9"/>
  <c r="AP75" i="9"/>
  <c r="AQ75" i="9"/>
  <c r="AR75" i="9"/>
  <c r="AH76" i="9"/>
  <c r="AT76" i="9" s="1"/>
  <c r="AI76" i="9"/>
  <c r="AS76" i="9" s="1"/>
  <c r="AJ76" i="9"/>
  <c r="AK76" i="9"/>
  <c r="AL76" i="9"/>
  <c r="AM76" i="9"/>
  <c r="AN76" i="9"/>
  <c r="AO76" i="9"/>
  <c r="AP76" i="9"/>
  <c r="AQ76" i="9"/>
  <c r="AR76" i="9"/>
  <c r="AH77" i="9"/>
  <c r="AT77" i="9" s="1"/>
  <c r="AI77" i="9"/>
  <c r="AS77" i="9" s="1"/>
  <c r="AJ77" i="9"/>
  <c r="AK77" i="9"/>
  <c r="AL77" i="9"/>
  <c r="AM77" i="9"/>
  <c r="AN77" i="9"/>
  <c r="AO77" i="9"/>
  <c r="AP77" i="9"/>
  <c r="AQ77" i="9"/>
  <c r="AR77" i="9"/>
  <c r="AH78" i="9"/>
  <c r="AT78" i="9" s="1"/>
  <c r="AI78" i="9"/>
  <c r="AS78" i="9" s="1"/>
  <c r="AJ78" i="9"/>
  <c r="AK78" i="9"/>
  <c r="AL78" i="9"/>
  <c r="AM78" i="9"/>
  <c r="AN78" i="9"/>
  <c r="AO78" i="9"/>
  <c r="AP78" i="9"/>
  <c r="AQ78" i="9"/>
  <c r="AR78" i="9"/>
  <c r="AH79" i="9"/>
  <c r="AT79" i="9" s="1"/>
  <c r="AI79" i="9"/>
  <c r="AS79" i="9" s="1"/>
  <c r="AJ79" i="9"/>
  <c r="AK79" i="9"/>
  <c r="AL79" i="9"/>
  <c r="AM79" i="9"/>
  <c r="AN79" i="9"/>
  <c r="AO79" i="9"/>
  <c r="AP79" i="9"/>
  <c r="AQ79" i="9"/>
  <c r="AR79" i="9"/>
  <c r="AH80" i="9"/>
  <c r="AT80" i="9" s="1"/>
  <c r="AI80" i="9"/>
  <c r="AS80" i="9" s="1"/>
  <c r="AJ80" i="9"/>
  <c r="AK80" i="9"/>
  <c r="AL80" i="9"/>
  <c r="AM80" i="9"/>
  <c r="AN80" i="9"/>
  <c r="AO80" i="9"/>
  <c r="AP80" i="9"/>
  <c r="AQ80" i="9"/>
  <c r="AR80" i="9"/>
  <c r="AH81" i="9"/>
  <c r="AT81" i="9" s="1"/>
  <c r="AI81" i="9"/>
  <c r="AS81" i="9" s="1"/>
  <c r="AJ81" i="9"/>
  <c r="AK81" i="9"/>
  <c r="AL81" i="9"/>
  <c r="AM81" i="9"/>
  <c r="AN81" i="9"/>
  <c r="AO81" i="9"/>
  <c r="AP81" i="9"/>
  <c r="AQ81" i="9"/>
  <c r="AR81" i="9"/>
  <c r="AH82" i="9"/>
  <c r="AT82" i="9" s="1"/>
  <c r="AI82" i="9"/>
  <c r="AS82" i="9" s="1"/>
  <c r="AJ82" i="9"/>
  <c r="AK82" i="9"/>
  <c r="AL82" i="9"/>
  <c r="AM82" i="9"/>
  <c r="AN82" i="9"/>
  <c r="AO82" i="9"/>
  <c r="AP82" i="9"/>
  <c r="AQ82" i="9"/>
  <c r="AR82" i="9"/>
  <c r="AH83" i="9"/>
  <c r="AT83" i="9" s="1"/>
  <c r="AI83" i="9"/>
  <c r="AS83" i="9" s="1"/>
  <c r="AJ83" i="9"/>
  <c r="AK83" i="9"/>
  <c r="AL83" i="9"/>
  <c r="AM83" i="9"/>
  <c r="AN83" i="9"/>
  <c r="AO83" i="9"/>
  <c r="AP83" i="9"/>
  <c r="AQ83" i="9"/>
  <c r="AR83" i="9"/>
  <c r="AH84" i="9"/>
  <c r="AT84" i="9" s="1"/>
  <c r="AI84" i="9"/>
  <c r="AS84" i="9" s="1"/>
  <c r="AJ84" i="9"/>
  <c r="AK84" i="9"/>
  <c r="AL84" i="9"/>
  <c r="AM84" i="9"/>
  <c r="AN84" i="9"/>
  <c r="AO84" i="9"/>
  <c r="AP84" i="9"/>
  <c r="AQ84" i="9"/>
  <c r="AR84" i="9"/>
  <c r="AH85" i="9"/>
  <c r="AT85" i="9" s="1"/>
  <c r="AI85" i="9"/>
  <c r="AS85" i="9" s="1"/>
  <c r="AJ85" i="9"/>
  <c r="AK85" i="9"/>
  <c r="AL85" i="9"/>
  <c r="AM85" i="9"/>
  <c r="AN85" i="9"/>
  <c r="AO85" i="9"/>
  <c r="AP85" i="9"/>
  <c r="AQ85" i="9"/>
  <c r="AR85" i="9"/>
  <c r="AH86" i="9"/>
  <c r="AT86" i="9" s="1"/>
  <c r="AI86" i="9"/>
  <c r="AS86" i="9" s="1"/>
  <c r="AJ86" i="9"/>
  <c r="AK86" i="9"/>
  <c r="AL86" i="9"/>
  <c r="AM86" i="9"/>
  <c r="AN86" i="9"/>
  <c r="AO86" i="9"/>
  <c r="AP86" i="9"/>
  <c r="AQ86" i="9"/>
  <c r="AR86" i="9"/>
  <c r="AH87" i="9"/>
  <c r="AT87" i="9" s="1"/>
  <c r="AI87" i="9"/>
  <c r="AS87" i="9" s="1"/>
  <c r="AJ87" i="9"/>
  <c r="AK87" i="9"/>
  <c r="AL87" i="9"/>
  <c r="AM87" i="9"/>
  <c r="AN87" i="9"/>
  <c r="AO87" i="9"/>
  <c r="AP87" i="9"/>
  <c r="AQ87" i="9"/>
  <c r="AR87" i="9"/>
  <c r="AH88" i="9"/>
  <c r="AT88" i="9" s="1"/>
  <c r="AI88" i="9"/>
  <c r="AS88" i="9" s="1"/>
  <c r="AJ88" i="9"/>
  <c r="AK88" i="9"/>
  <c r="AL88" i="9"/>
  <c r="AM88" i="9"/>
  <c r="AN88" i="9"/>
  <c r="AO88" i="9"/>
  <c r="AP88" i="9"/>
  <c r="AQ88" i="9"/>
  <c r="AR88" i="9"/>
  <c r="AH89" i="9"/>
  <c r="AT89" i="9" s="1"/>
  <c r="AI89" i="9"/>
  <c r="AS89" i="9" s="1"/>
  <c r="AJ89" i="9"/>
  <c r="AK89" i="9"/>
  <c r="AL89" i="9"/>
  <c r="AM89" i="9"/>
  <c r="AN89" i="9"/>
  <c r="AO89" i="9"/>
  <c r="AP89" i="9"/>
  <c r="AQ89" i="9"/>
  <c r="AR89" i="9"/>
  <c r="AH90" i="9"/>
  <c r="AT90" i="9" s="1"/>
  <c r="AI90" i="9"/>
  <c r="AS90" i="9" s="1"/>
  <c r="AJ90" i="9"/>
  <c r="AK90" i="9"/>
  <c r="AL90" i="9"/>
  <c r="AM90" i="9"/>
  <c r="AN90" i="9"/>
  <c r="AO90" i="9"/>
  <c r="AP90" i="9"/>
  <c r="AQ90" i="9"/>
  <c r="AR90" i="9"/>
  <c r="AH91" i="9"/>
  <c r="AT91" i="9" s="1"/>
  <c r="AI91" i="9"/>
  <c r="AS91" i="9" s="1"/>
  <c r="AJ91" i="9"/>
  <c r="AK91" i="9"/>
  <c r="AL91" i="9"/>
  <c r="AM91" i="9"/>
  <c r="AN91" i="9"/>
  <c r="AO91" i="9"/>
  <c r="AP91" i="9"/>
  <c r="AQ91" i="9"/>
  <c r="AR91" i="9"/>
  <c r="AH92" i="9"/>
  <c r="AT92" i="9" s="1"/>
  <c r="AI92" i="9"/>
  <c r="AS92" i="9" s="1"/>
  <c r="AJ92" i="9"/>
  <c r="AK92" i="9"/>
  <c r="AL92" i="9"/>
  <c r="AM92" i="9"/>
  <c r="AN92" i="9"/>
  <c r="AO92" i="9"/>
  <c r="AP92" i="9"/>
  <c r="AQ92" i="9"/>
  <c r="AR92" i="9"/>
  <c r="AH93" i="9"/>
  <c r="AT93" i="9" s="1"/>
  <c r="AI93" i="9"/>
  <c r="AS93" i="9" s="1"/>
  <c r="AJ93" i="9"/>
  <c r="AK93" i="9"/>
  <c r="AL93" i="9"/>
  <c r="AM93" i="9"/>
  <c r="AN93" i="9"/>
  <c r="AO93" i="9"/>
  <c r="AP93" i="9"/>
  <c r="AQ93" i="9"/>
  <c r="AR93" i="9"/>
  <c r="AH94" i="9"/>
  <c r="AT94" i="9" s="1"/>
  <c r="AI94" i="9"/>
  <c r="AS94" i="9" s="1"/>
  <c r="AJ94" i="9"/>
  <c r="AK94" i="9"/>
  <c r="AL94" i="9"/>
  <c r="AM94" i="9"/>
  <c r="AN94" i="9"/>
  <c r="AO94" i="9"/>
  <c r="AP94" i="9"/>
  <c r="AQ94" i="9"/>
  <c r="AR94" i="9"/>
  <c r="AH95" i="9"/>
  <c r="AT95" i="9" s="1"/>
  <c r="AI95" i="9"/>
  <c r="AS95" i="9" s="1"/>
  <c r="AJ95" i="9"/>
  <c r="AK95" i="9"/>
  <c r="AL95" i="9"/>
  <c r="AM95" i="9"/>
  <c r="AN95" i="9"/>
  <c r="AO95" i="9"/>
  <c r="AP95" i="9"/>
  <c r="AQ95" i="9"/>
  <c r="AR95" i="9"/>
  <c r="AH96" i="9"/>
  <c r="AT96" i="9" s="1"/>
  <c r="AI96" i="9"/>
  <c r="AS96" i="9" s="1"/>
  <c r="AJ96" i="9"/>
  <c r="AK96" i="9"/>
  <c r="AL96" i="9"/>
  <c r="AM96" i="9"/>
  <c r="AN96" i="9"/>
  <c r="AO96" i="9"/>
  <c r="AP96" i="9"/>
  <c r="AQ96" i="9"/>
  <c r="AR96" i="9"/>
  <c r="AH97" i="9"/>
  <c r="AT97" i="9" s="1"/>
  <c r="AI97" i="9"/>
  <c r="AS97" i="9" s="1"/>
  <c r="AJ97" i="9"/>
  <c r="AK97" i="9"/>
  <c r="AL97" i="9"/>
  <c r="AM97" i="9"/>
  <c r="AN97" i="9"/>
  <c r="AO97" i="9"/>
  <c r="AP97" i="9"/>
  <c r="AQ97" i="9"/>
  <c r="AR97" i="9"/>
  <c r="AH98" i="9"/>
  <c r="AT98" i="9" s="1"/>
  <c r="AI98" i="9"/>
  <c r="AS98" i="9" s="1"/>
  <c r="AJ98" i="9"/>
  <c r="AK98" i="9"/>
  <c r="AL98" i="9"/>
  <c r="AM98" i="9"/>
  <c r="AN98" i="9"/>
  <c r="AO98" i="9"/>
  <c r="AP98" i="9"/>
  <c r="AQ98" i="9"/>
  <c r="AR98" i="9"/>
  <c r="AH99" i="9"/>
  <c r="AT99" i="9" s="1"/>
  <c r="AI99" i="9"/>
  <c r="AS99" i="9" s="1"/>
  <c r="AJ99" i="9"/>
  <c r="AK99" i="9"/>
  <c r="AL99" i="9"/>
  <c r="AM99" i="9"/>
  <c r="AN99" i="9"/>
  <c r="AO99" i="9"/>
  <c r="AP99" i="9"/>
  <c r="AQ99" i="9"/>
  <c r="AR99" i="9"/>
  <c r="AH100" i="9"/>
  <c r="AT100" i="9" s="1"/>
  <c r="AI100" i="9"/>
  <c r="AS100" i="9" s="1"/>
  <c r="AJ100" i="9"/>
  <c r="AK100" i="9"/>
  <c r="AL100" i="9"/>
  <c r="AM100" i="9"/>
  <c r="AN100" i="9"/>
  <c r="AO100" i="9"/>
  <c r="AP100" i="9"/>
  <c r="AQ100" i="9"/>
  <c r="AR100" i="9"/>
  <c r="AH101" i="9"/>
  <c r="AT101" i="9" s="1"/>
  <c r="AI101" i="9"/>
  <c r="AS101" i="9" s="1"/>
  <c r="AJ101" i="9"/>
  <c r="AK101" i="9"/>
  <c r="AL101" i="9"/>
  <c r="AM101" i="9"/>
  <c r="AN101" i="9"/>
  <c r="AO101" i="9"/>
  <c r="AP101" i="9"/>
  <c r="AQ101" i="9"/>
  <c r="AR101" i="9"/>
  <c r="AH102" i="9"/>
  <c r="AT102" i="9" s="1"/>
  <c r="AI102" i="9"/>
  <c r="AS102" i="9" s="1"/>
  <c r="AJ102" i="9"/>
  <c r="AK102" i="9"/>
  <c r="AL102" i="9"/>
  <c r="AM102" i="9"/>
  <c r="AN102" i="9"/>
  <c r="AO102" i="9"/>
  <c r="AP102" i="9"/>
  <c r="AQ102" i="9"/>
  <c r="AR102" i="9"/>
  <c r="AH103" i="9"/>
  <c r="AT103" i="9" s="1"/>
  <c r="AI103" i="9"/>
  <c r="AS103" i="9" s="1"/>
  <c r="AJ103" i="9"/>
  <c r="AK103" i="9"/>
  <c r="AL103" i="9"/>
  <c r="AM103" i="9"/>
  <c r="AN103" i="9"/>
  <c r="AO103" i="9"/>
  <c r="AP103" i="9"/>
  <c r="AQ103" i="9"/>
  <c r="AR103" i="9"/>
  <c r="AH104" i="9"/>
  <c r="AT104" i="9" s="1"/>
  <c r="AI104" i="9"/>
  <c r="AS104" i="9" s="1"/>
  <c r="AJ104" i="9"/>
  <c r="AK104" i="9"/>
  <c r="AL104" i="9"/>
  <c r="AM104" i="9"/>
  <c r="AN104" i="9"/>
  <c r="AO104" i="9"/>
  <c r="AP104" i="9"/>
  <c r="AQ104" i="9"/>
  <c r="AR104" i="9"/>
  <c r="AH105" i="9"/>
  <c r="AT105" i="9" s="1"/>
  <c r="AI105" i="9"/>
  <c r="AS105" i="9" s="1"/>
  <c r="AJ105" i="9"/>
  <c r="AK105" i="9"/>
  <c r="AL105" i="9"/>
  <c r="AM105" i="9"/>
  <c r="AN105" i="9"/>
  <c r="AO105" i="9"/>
  <c r="AP105" i="9"/>
  <c r="AQ105" i="9"/>
  <c r="AR105" i="9"/>
  <c r="AH106" i="9"/>
  <c r="AT106" i="9" s="1"/>
  <c r="AI106" i="9"/>
  <c r="AS106" i="9" s="1"/>
  <c r="AJ106" i="9"/>
  <c r="AK106" i="9"/>
  <c r="AL106" i="9"/>
  <c r="AM106" i="9"/>
  <c r="AN106" i="9"/>
  <c r="AO106" i="9"/>
  <c r="AP106" i="9"/>
  <c r="AQ106" i="9"/>
  <c r="AR106" i="9"/>
  <c r="AH107" i="9"/>
  <c r="AT107" i="9" s="1"/>
  <c r="AI107" i="9"/>
  <c r="AS107" i="9" s="1"/>
  <c r="AJ107" i="9"/>
  <c r="AK107" i="9"/>
  <c r="AL107" i="9"/>
  <c r="AM107" i="9"/>
  <c r="AN107" i="9"/>
  <c r="AO107" i="9"/>
  <c r="AP107" i="9"/>
  <c r="AQ107" i="9"/>
  <c r="AR107" i="9"/>
  <c r="AH108" i="9"/>
  <c r="AT108" i="9" s="1"/>
  <c r="AI108" i="9"/>
  <c r="AS108" i="9" s="1"/>
  <c r="AJ108" i="9"/>
  <c r="AK108" i="9"/>
  <c r="AL108" i="9"/>
  <c r="AM108" i="9"/>
  <c r="AN108" i="9"/>
  <c r="AO108" i="9"/>
  <c r="AP108" i="9"/>
  <c r="AQ108" i="9"/>
  <c r="AR108" i="9"/>
  <c r="AH109" i="9"/>
  <c r="AT109" i="9" s="1"/>
  <c r="AI109" i="9"/>
  <c r="AS109" i="9" s="1"/>
  <c r="AJ109" i="9"/>
  <c r="AK109" i="9"/>
  <c r="AL109" i="9"/>
  <c r="AM109" i="9"/>
  <c r="AN109" i="9"/>
  <c r="AO109" i="9"/>
  <c r="AP109" i="9"/>
  <c r="AQ109" i="9"/>
  <c r="AR109" i="9"/>
  <c r="AH110" i="9"/>
  <c r="AT110" i="9" s="1"/>
  <c r="AI110" i="9"/>
  <c r="AS110" i="9" s="1"/>
  <c r="AJ110" i="9"/>
  <c r="AK110" i="9"/>
  <c r="AL110" i="9"/>
  <c r="AM110" i="9"/>
  <c r="AN110" i="9"/>
  <c r="AO110" i="9"/>
  <c r="AP110" i="9"/>
  <c r="AQ110" i="9"/>
  <c r="AR110" i="9"/>
  <c r="AH111" i="9"/>
  <c r="AT111" i="9" s="1"/>
  <c r="AI111" i="9"/>
  <c r="AS111" i="9" s="1"/>
  <c r="AJ111" i="9"/>
  <c r="AK111" i="9"/>
  <c r="AL111" i="9"/>
  <c r="AM111" i="9"/>
  <c r="AN111" i="9"/>
  <c r="AO111" i="9"/>
  <c r="AP111" i="9"/>
  <c r="AQ111" i="9"/>
  <c r="AR111" i="9"/>
  <c r="AH112" i="9"/>
  <c r="AT112" i="9" s="1"/>
  <c r="AI112" i="9"/>
  <c r="AS112" i="9" s="1"/>
  <c r="AJ112" i="9"/>
  <c r="AK112" i="9"/>
  <c r="AL112" i="9"/>
  <c r="AM112" i="9"/>
  <c r="AN112" i="9"/>
  <c r="AO112" i="9"/>
  <c r="AP112" i="9"/>
  <c r="AQ112" i="9"/>
  <c r="AR112" i="9"/>
  <c r="AH113" i="9"/>
  <c r="AT113" i="9" s="1"/>
  <c r="AI113" i="9"/>
  <c r="AS113" i="9" s="1"/>
  <c r="AJ113" i="9"/>
  <c r="AK113" i="9"/>
  <c r="AL113" i="9"/>
  <c r="AM113" i="9"/>
  <c r="AN113" i="9"/>
  <c r="AO113" i="9"/>
  <c r="AP113" i="9"/>
  <c r="AQ113" i="9"/>
  <c r="AR113" i="9"/>
  <c r="AH114" i="9"/>
  <c r="AT114" i="9" s="1"/>
  <c r="AI114" i="9"/>
  <c r="AS114" i="9" s="1"/>
  <c r="AJ114" i="9"/>
  <c r="AK114" i="9"/>
  <c r="AL114" i="9"/>
  <c r="AM114" i="9"/>
  <c r="AN114" i="9"/>
  <c r="AO114" i="9"/>
  <c r="AP114" i="9"/>
  <c r="AQ114" i="9"/>
  <c r="AR114" i="9"/>
  <c r="AH115" i="9"/>
  <c r="AT115" i="9" s="1"/>
  <c r="AI115" i="9"/>
  <c r="AS115" i="9" s="1"/>
  <c r="AJ115" i="9"/>
  <c r="AK115" i="9"/>
  <c r="AL115" i="9"/>
  <c r="AM115" i="9"/>
  <c r="AN115" i="9"/>
  <c r="AO115" i="9"/>
  <c r="AP115" i="9"/>
  <c r="AQ115" i="9"/>
  <c r="AR115" i="9"/>
  <c r="AH116" i="9"/>
  <c r="AT116" i="9" s="1"/>
  <c r="AI116" i="9"/>
  <c r="AS116" i="9" s="1"/>
  <c r="AJ116" i="9"/>
  <c r="AK116" i="9"/>
  <c r="AL116" i="9"/>
  <c r="AM116" i="9"/>
  <c r="AN116" i="9"/>
  <c r="AO116" i="9"/>
  <c r="AP116" i="9"/>
  <c r="AQ116" i="9"/>
  <c r="AR116" i="9"/>
  <c r="AH117" i="9"/>
  <c r="AT117" i="9" s="1"/>
  <c r="AI117" i="9"/>
  <c r="AS117" i="9" s="1"/>
  <c r="AJ117" i="9"/>
  <c r="AK117" i="9"/>
  <c r="AL117" i="9"/>
  <c r="AM117" i="9"/>
  <c r="AN117" i="9"/>
  <c r="AO117" i="9"/>
  <c r="AP117" i="9"/>
  <c r="AQ117" i="9"/>
  <c r="AR117" i="9"/>
  <c r="AH118" i="9"/>
  <c r="AT118" i="9" s="1"/>
  <c r="AI118" i="9"/>
  <c r="AS118" i="9" s="1"/>
  <c r="AJ118" i="9"/>
  <c r="AK118" i="9"/>
  <c r="AL118" i="9"/>
  <c r="AM118" i="9"/>
  <c r="AN118" i="9"/>
  <c r="AO118" i="9"/>
  <c r="AP118" i="9"/>
  <c r="AQ118" i="9"/>
  <c r="AR118" i="9"/>
  <c r="AH119" i="9"/>
  <c r="AT119" i="9" s="1"/>
  <c r="AI119" i="9"/>
  <c r="AS119" i="9" s="1"/>
  <c r="AJ119" i="9"/>
  <c r="AK119" i="9"/>
  <c r="AL119" i="9"/>
  <c r="AM119" i="9"/>
  <c r="AN119" i="9"/>
  <c r="AO119" i="9"/>
  <c r="AP119" i="9"/>
  <c r="AQ119" i="9"/>
  <c r="AR119" i="9"/>
  <c r="AH120" i="9"/>
  <c r="AT120" i="9" s="1"/>
  <c r="AI120" i="9"/>
  <c r="AS120" i="9" s="1"/>
  <c r="AJ120" i="9"/>
  <c r="AK120" i="9"/>
  <c r="AL120" i="9"/>
  <c r="AM120" i="9"/>
  <c r="AN120" i="9"/>
  <c r="AO120" i="9"/>
  <c r="AP120" i="9"/>
  <c r="AQ120" i="9"/>
  <c r="AR120" i="9"/>
  <c r="AH121" i="9"/>
  <c r="AT121" i="9" s="1"/>
  <c r="AI121" i="9"/>
  <c r="AS121" i="9" s="1"/>
  <c r="AJ121" i="9"/>
  <c r="AK121" i="9"/>
  <c r="AL121" i="9"/>
  <c r="AM121" i="9"/>
  <c r="AN121" i="9"/>
  <c r="AO121" i="9"/>
  <c r="AP121" i="9"/>
  <c r="AQ121" i="9"/>
  <c r="AR121" i="9"/>
  <c r="AH122" i="9"/>
  <c r="AT122" i="9" s="1"/>
  <c r="AI122" i="9"/>
  <c r="AS122" i="9" s="1"/>
  <c r="AJ122" i="9"/>
  <c r="AK122" i="9"/>
  <c r="AL122" i="9"/>
  <c r="AM122" i="9"/>
  <c r="AN122" i="9"/>
  <c r="AO122" i="9"/>
  <c r="AP122" i="9"/>
  <c r="AQ122" i="9"/>
  <c r="AR122" i="9"/>
  <c r="AH123" i="9"/>
  <c r="AT123" i="9" s="1"/>
  <c r="AI123" i="9"/>
  <c r="AS123" i="9" s="1"/>
  <c r="AJ123" i="9"/>
  <c r="AK123" i="9"/>
  <c r="AL123" i="9"/>
  <c r="AM123" i="9"/>
  <c r="AN123" i="9"/>
  <c r="AO123" i="9"/>
  <c r="AP123" i="9"/>
  <c r="AQ123" i="9"/>
  <c r="AR123" i="9"/>
  <c r="AH124" i="9"/>
  <c r="AT124" i="9" s="1"/>
  <c r="AI124" i="9"/>
  <c r="AS124" i="9" s="1"/>
  <c r="AJ124" i="9"/>
  <c r="AK124" i="9"/>
  <c r="AL124" i="9"/>
  <c r="AM124" i="9"/>
  <c r="AN124" i="9"/>
  <c r="AO124" i="9"/>
  <c r="AP124" i="9"/>
  <c r="AQ124" i="9"/>
  <c r="AR124" i="9"/>
  <c r="AH125" i="9"/>
  <c r="AT125" i="9" s="1"/>
  <c r="AI125" i="9"/>
  <c r="AS125" i="9" s="1"/>
  <c r="AJ125" i="9"/>
  <c r="AK125" i="9"/>
  <c r="AL125" i="9"/>
  <c r="AM125" i="9"/>
  <c r="AN125" i="9"/>
  <c r="AO125" i="9"/>
  <c r="AP125" i="9"/>
  <c r="AQ125" i="9"/>
  <c r="AR125" i="9"/>
  <c r="AH126" i="9"/>
  <c r="AT126" i="9" s="1"/>
  <c r="AI126" i="9"/>
  <c r="AS126" i="9" s="1"/>
  <c r="AJ126" i="9"/>
  <c r="AK126" i="9"/>
  <c r="AL126" i="9"/>
  <c r="AM126" i="9"/>
  <c r="AN126" i="9"/>
  <c r="AO126" i="9"/>
  <c r="AP126" i="9"/>
  <c r="AQ126" i="9"/>
  <c r="AR126" i="9"/>
  <c r="AH127" i="9"/>
  <c r="AT127" i="9" s="1"/>
  <c r="AI127" i="9"/>
  <c r="AS127" i="9" s="1"/>
  <c r="AJ127" i="9"/>
  <c r="AK127" i="9"/>
  <c r="AL127" i="9"/>
  <c r="AM127" i="9"/>
  <c r="AN127" i="9"/>
  <c r="AO127" i="9"/>
  <c r="AP127" i="9"/>
  <c r="AQ127" i="9"/>
  <c r="AR127" i="9"/>
  <c r="AH128" i="9"/>
  <c r="AT128" i="9" s="1"/>
  <c r="AI128" i="9"/>
  <c r="AS128" i="9" s="1"/>
  <c r="AJ128" i="9"/>
  <c r="AK128" i="9"/>
  <c r="AL128" i="9"/>
  <c r="AM128" i="9"/>
  <c r="AN128" i="9"/>
  <c r="AO128" i="9"/>
  <c r="AP128" i="9"/>
  <c r="AQ128" i="9"/>
  <c r="AR128" i="9"/>
  <c r="AH129" i="9"/>
  <c r="AT129" i="9" s="1"/>
  <c r="AI129" i="9"/>
  <c r="AS129" i="9" s="1"/>
  <c r="AJ129" i="9"/>
  <c r="AK129" i="9"/>
  <c r="AL129" i="9"/>
  <c r="AM129" i="9"/>
  <c r="AN129" i="9"/>
  <c r="AO129" i="9"/>
  <c r="AP129" i="9"/>
  <c r="AQ129" i="9"/>
  <c r="AR129" i="9"/>
  <c r="AH130" i="9"/>
  <c r="AT130" i="9" s="1"/>
  <c r="AI130" i="9"/>
  <c r="AS130" i="9" s="1"/>
  <c r="AJ130" i="9"/>
  <c r="AK130" i="9"/>
  <c r="AL130" i="9"/>
  <c r="AM130" i="9"/>
  <c r="AN130" i="9"/>
  <c r="AO130" i="9"/>
  <c r="AP130" i="9"/>
  <c r="AQ130" i="9"/>
  <c r="AR130" i="9"/>
  <c r="AH131" i="9"/>
  <c r="AT131" i="9" s="1"/>
  <c r="AI131" i="9"/>
  <c r="AS131" i="9" s="1"/>
  <c r="AJ131" i="9"/>
  <c r="AK131" i="9"/>
  <c r="AL131" i="9"/>
  <c r="AM131" i="9"/>
  <c r="AN131" i="9"/>
  <c r="AO131" i="9"/>
  <c r="AP131" i="9"/>
  <c r="AQ131" i="9"/>
  <c r="AR131" i="9"/>
  <c r="AH132" i="9"/>
  <c r="AT132" i="9" s="1"/>
  <c r="AI132" i="9"/>
  <c r="AS132" i="9" s="1"/>
  <c r="AJ132" i="9"/>
  <c r="AK132" i="9"/>
  <c r="AL132" i="9"/>
  <c r="AM132" i="9"/>
  <c r="AN132" i="9"/>
  <c r="AO132" i="9"/>
  <c r="AP132" i="9"/>
  <c r="AQ132" i="9"/>
  <c r="AR132" i="9"/>
  <c r="AH133" i="9"/>
  <c r="AT133" i="9" s="1"/>
  <c r="AI133" i="9"/>
  <c r="AS133" i="9" s="1"/>
  <c r="AJ133" i="9"/>
  <c r="AK133" i="9"/>
  <c r="AL133" i="9"/>
  <c r="AM133" i="9"/>
  <c r="AN133" i="9"/>
  <c r="AO133" i="9"/>
  <c r="AP133" i="9"/>
  <c r="AQ133" i="9"/>
  <c r="AR133" i="9"/>
  <c r="AH134" i="9"/>
  <c r="AT134" i="9" s="1"/>
  <c r="AI134" i="9"/>
  <c r="AS134" i="9" s="1"/>
  <c r="AJ134" i="9"/>
  <c r="AK134" i="9"/>
  <c r="AL134" i="9"/>
  <c r="AM134" i="9"/>
  <c r="AN134" i="9"/>
  <c r="AO134" i="9"/>
  <c r="AP134" i="9"/>
  <c r="AQ134" i="9"/>
  <c r="AR134" i="9"/>
  <c r="AH135" i="9"/>
  <c r="AT135" i="9" s="1"/>
  <c r="AI135" i="9"/>
  <c r="AS135" i="9" s="1"/>
  <c r="AJ135" i="9"/>
  <c r="AK135" i="9"/>
  <c r="AL135" i="9"/>
  <c r="AM135" i="9"/>
  <c r="AN135" i="9"/>
  <c r="AO135" i="9"/>
  <c r="AP135" i="9"/>
  <c r="AQ135" i="9"/>
  <c r="AR135" i="9"/>
  <c r="AH136" i="9"/>
  <c r="AT136" i="9" s="1"/>
  <c r="AI136" i="9"/>
  <c r="AS136" i="9" s="1"/>
  <c r="AJ136" i="9"/>
  <c r="AK136" i="9"/>
  <c r="AL136" i="9"/>
  <c r="AM136" i="9"/>
  <c r="AN136" i="9"/>
  <c r="AO136" i="9"/>
  <c r="AP136" i="9"/>
  <c r="AQ136" i="9"/>
  <c r="AR136" i="9"/>
  <c r="AH137" i="9"/>
  <c r="AT137" i="9" s="1"/>
  <c r="AI137" i="9"/>
  <c r="AS137" i="9" s="1"/>
  <c r="AJ137" i="9"/>
  <c r="AK137" i="9"/>
  <c r="AL137" i="9"/>
  <c r="AM137" i="9"/>
  <c r="AN137" i="9"/>
  <c r="AO137" i="9"/>
  <c r="AP137" i="9"/>
  <c r="AQ137" i="9"/>
  <c r="AR137" i="9"/>
  <c r="AH138" i="9"/>
  <c r="AT138" i="9" s="1"/>
  <c r="AI138" i="9"/>
  <c r="AS138" i="9" s="1"/>
  <c r="AJ138" i="9"/>
  <c r="AK138" i="9"/>
  <c r="AL138" i="9"/>
  <c r="AM138" i="9"/>
  <c r="AN138" i="9"/>
  <c r="AO138" i="9"/>
  <c r="AP138" i="9"/>
  <c r="AQ138" i="9"/>
  <c r="AR138" i="9"/>
  <c r="AH139" i="9"/>
  <c r="AT139" i="9" s="1"/>
  <c r="AI139" i="9"/>
  <c r="AS139" i="9" s="1"/>
  <c r="AJ139" i="9"/>
  <c r="AK139" i="9"/>
  <c r="AL139" i="9"/>
  <c r="AM139" i="9"/>
  <c r="AN139" i="9"/>
  <c r="AO139" i="9"/>
  <c r="AP139" i="9"/>
  <c r="AQ139" i="9"/>
  <c r="AR139" i="9"/>
  <c r="AH140" i="9"/>
  <c r="AT140" i="9" s="1"/>
  <c r="AI140" i="9"/>
  <c r="AS140" i="9" s="1"/>
  <c r="AJ140" i="9"/>
  <c r="AK140" i="9"/>
  <c r="AL140" i="9"/>
  <c r="AM140" i="9"/>
  <c r="AN140" i="9"/>
  <c r="AO140" i="9"/>
  <c r="AP140" i="9"/>
  <c r="AQ140" i="9"/>
  <c r="AR140" i="9"/>
  <c r="AH141" i="9"/>
  <c r="AT141" i="9" s="1"/>
  <c r="AI141" i="9"/>
  <c r="AS141" i="9" s="1"/>
  <c r="AJ141" i="9"/>
  <c r="AK141" i="9"/>
  <c r="AL141" i="9"/>
  <c r="AM141" i="9"/>
  <c r="AN141" i="9"/>
  <c r="AO141" i="9"/>
  <c r="AP141" i="9"/>
  <c r="AQ141" i="9"/>
  <c r="AR141" i="9"/>
  <c r="AH142" i="9"/>
  <c r="AT142" i="9" s="1"/>
  <c r="AI142" i="9"/>
  <c r="AS142" i="9" s="1"/>
  <c r="AJ142" i="9"/>
  <c r="AK142" i="9"/>
  <c r="AL142" i="9"/>
  <c r="AM142" i="9"/>
  <c r="AN142" i="9"/>
  <c r="AO142" i="9"/>
  <c r="AP142" i="9"/>
  <c r="AQ142" i="9"/>
  <c r="AR142" i="9"/>
  <c r="AH143" i="9"/>
  <c r="AT143" i="9" s="1"/>
  <c r="AI143" i="9"/>
  <c r="AS143" i="9" s="1"/>
  <c r="AJ143" i="9"/>
  <c r="AK143" i="9"/>
  <c r="AL143" i="9"/>
  <c r="AM143" i="9"/>
  <c r="AN143" i="9"/>
  <c r="AO143" i="9"/>
  <c r="AP143" i="9"/>
  <c r="AQ143" i="9"/>
  <c r="AR143" i="9"/>
  <c r="AH144" i="9"/>
  <c r="AT144" i="9" s="1"/>
  <c r="AI144" i="9"/>
  <c r="AS144" i="9" s="1"/>
  <c r="AJ144" i="9"/>
  <c r="AK144" i="9"/>
  <c r="AL144" i="9"/>
  <c r="AM144" i="9"/>
  <c r="AN144" i="9"/>
  <c r="AO144" i="9"/>
  <c r="AP144" i="9"/>
  <c r="AQ144" i="9"/>
  <c r="AR144" i="9"/>
  <c r="AH145" i="9"/>
  <c r="AT145" i="9" s="1"/>
  <c r="AI145" i="9"/>
  <c r="AS145" i="9" s="1"/>
  <c r="AJ145" i="9"/>
  <c r="AK145" i="9"/>
  <c r="AL145" i="9"/>
  <c r="AM145" i="9"/>
  <c r="AN145" i="9"/>
  <c r="AO145" i="9"/>
  <c r="AP145" i="9"/>
  <c r="AQ145" i="9"/>
  <c r="AR145" i="9"/>
  <c r="AH146" i="9"/>
  <c r="AT146" i="9" s="1"/>
  <c r="AI146" i="9"/>
  <c r="AS146" i="9" s="1"/>
  <c r="AJ146" i="9"/>
  <c r="AK146" i="9"/>
  <c r="AL146" i="9"/>
  <c r="AM146" i="9"/>
  <c r="AN146" i="9"/>
  <c r="AO146" i="9"/>
  <c r="AP146" i="9"/>
  <c r="AQ146" i="9"/>
  <c r="AR146" i="9"/>
  <c r="AH147" i="9"/>
  <c r="AT147" i="9" s="1"/>
  <c r="AI147" i="9"/>
  <c r="AS147" i="9" s="1"/>
  <c r="AJ147" i="9"/>
  <c r="AK147" i="9"/>
  <c r="AL147" i="9"/>
  <c r="AM147" i="9"/>
  <c r="AN147" i="9"/>
  <c r="AO147" i="9"/>
  <c r="AP147" i="9"/>
  <c r="AQ147" i="9"/>
  <c r="AR147" i="9"/>
  <c r="AH148" i="9"/>
  <c r="AT148" i="9" s="1"/>
  <c r="AI148" i="9"/>
  <c r="AS148" i="9" s="1"/>
  <c r="AJ148" i="9"/>
  <c r="AK148" i="9"/>
  <c r="AL148" i="9"/>
  <c r="AM148" i="9"/>
  <c r="AN148" i="9"/>
  <c r="AO148" i="9"/>
  <c r="AP148" i="9"/>
  <c r="AQ148" i="9"/>
  <c r="AR148" i="9"/>
  <c r="AH149" i="9"/>
  <c r="AT149" i="9" s="1"/>
  <c r="AI149" i="9"/>
  <c r="AS149" i="9" s="1"/>
  <c r="AJ149" i="9"/>
  <c r="AK149" i="9"/>
  <c r="AL149" i="9"/>
  <c r="AM149" i="9"/>
  <c r="AN149" i="9"/>
  <c r="AO149" i="9"/>
  <c r="AP149" i="9"/>
  <c r="AQ149" i="9"/>
  <c r="AR149" i="9"/>
  <c r="AH150" i="9"/>
  <c r="AT150" i="9" s="1"/>
  <c r="AI150" i="9"/>
  <c r="AS150" i="9" s="1"/>
  <c r="AJ150" i="9"/>
  <c r="AK150" i="9"/>
  <c r="AL150" i="9"/>
  <c r="AM150" i="9"/>
  <c r="AN150" i="9"/>
  <c r="AO150" i="9"/>
  <c r="AP150" i="9"/>
  <c r="AQ150" i="9"/>
  <c r="AR150" i="9"/>
  <c r="AH151" i="9"/>
  <c r="AT151" i="9" s="1"/>
  <c r="AI151" i="9"/>
  <c r="AS151" i="9" s="1"/>
  <c r="AJ151" i="9"/>
  <c r="AK151" i="9"/>
  <c r="AL151" i="9"/>
  <c r="AM151" i="9"/>
  <c r="AN151" i="9"/>
  <c r="AO151" i="9"/>
  <c r="AP151" i="9"/>
  <c r="AQ151" i="9"/>
  <c r="AR151" i="9"/>
  <c r="AH152" i="9"/>
  <c r="AT152" i="9" s="1"/>
  <c r="AI152" i="9"/>
  <c r="AS152" i="9" s="1"/>
  <c r="AJ152" i="9"/>
  <c r="AK152" i="9"/>
  <c r="AL152" i="9"/>
  <c r="AM152" i="9"/>
  <c r="AN152" i="9"/>
  <c r="AO152" i="9"/>
  <c r="AP152" i="9"/>
  <c r="AQ152" i="9"/>
  <c r="AR152" i="9"/>
  <c r="AH153" i="9"/>
  <c r="AT153" i="9" s="1"/>
  <c r="AI153" i="9"/>
  <c r="AS153" i="9" s="1"/>
  <c r="AJ153" i="9"/>
  <c r="AK153" i="9"/>
  <c r="AL153" i="9"/>
  <c r="AM153" i="9"/>
  <c r="AN153" i="9"/>
  <c r="AO153" i="9"/>
  <c r="AP153" i="9"/>
  <c r="AQ153" i="9"/>
  <c r="AR153" i="9"/>
  <c r="AH154" i="9"/>
  <c r="AT154" i="9" s="1"/>
  <c r="AI154" i="9"/>
  <c r="AS154" i="9" s="1"/>
  <c r="AJ154" i="9"/>
  <c r="AK154" i="9"/>
  <c r="AL154" i="9"/>
  <c r="AM154" i="9"/>
  <c r="AN154" i="9"/>
  <c r="AO154" i="9"/>
  <c r="AP154" i="9"/>
  <c r="AQ154" i="9"/>
  <c r="AR154" i="9"/>
  <c r="AH155" i="9"/>
  <c r="AT155" i="9" s="1"/>
  <c r="AI155" i="9"/>
  <c r="AS155" i="9" s="1"/>
  <c r="AJ155" i="9"/>
  <c r="AK155" i="9"/>
  <c r="AL155" i="9"/>
  <c r="AM155" i="9"/>
  <c r="AN155" i="9"/>
  <c r="AO155" i="9"/>
  <c r="AP155" i="9"/>
  <c r="AQ155" i="9"/>
  <c r="AR155" i="9"/>
  <c r="AH156" i="9"/>
  <c r="AT156" i="9" s="1"/>
  <c r="AI156" i="9"/>
  <c r="AS156" i="9" s="1"/>
  <c r="AJ156" i="9"/>
  <c r="AK156" i="9"/>
  <c r="AL156" i="9"/>
  <c r="AM156" i="9"/>
  <c r="AN156" i="9"/>
  <c r="AO156" i="9"/>
  <c r="AP156" i="9"/>
  <c r="AQ156" i="9"/>
  <c r="AR156" i="9"/>
  <c r="AH157" i="9"/>
  <c r="AT157" i="9" s="1"/>
  <c r="AI157" i="9"/>
  <c r="AS157" i="9" s="1"/>
  <c r="AJ157" i="9"/>
  <c r="AK157" i="9"/>
  <c r="AL157" i="9"/>
  <c r="AM157" i="9"/>
  <c r="AN157" i="9"/>
  <c r="AO157" i="9"/>
  <c r="AP157" i="9"/>
  <c r="AQ157" i="9"/>
  <c r="AR157" i="9"/>
  <c r="AH158" i="9"/>
  <c r="AT158" i="9" s="1"/>
  <c r="AI158" i="9"/>
  <c r="AS158" i="9" s="1"/>
  <c r="AJ158" i="9"/>
  <c r="AK158" i="9"/>
  <c r="AL158" i="9"/>
  <c r="AM158" i="9"/>
  <c r="AN158" i="9"/>
  <c r="AO158" i="9"/>
  <c r="AP158" i="9"/>
  <c r="AQ158" i="9"/>
  <c r="AR158" i="9"/>
  <c r="AH159" i="9"/>
  <c r="AT159" i="9" s="1"/>
  <c r="AI159" i="9"/>
  <c r="AS159" i="9" s="1"/>
  <c r="AJ159" i="9"/>
  <c r="AK159" i="9"/>
  <c r="AL159" i="9"/>
  <c r="AM159" i="9"/>
  <c r="AN159" i="9"/>
  <c r="AO159" i="9"/>
  <c r="AP159" i="9"/>
  <c r="AQ159" i="9"/>
  <c r="AR159" i="9"/>
  <c r="AH160" i="9"/>
  <c r="AT160" i="9" s="1"/>
  <c r="AI160" i="9"/>
  <c r="AS160" i="9" s="1"/>
  <c r="AJ160" i="9"/>
  <c r="AK160" i="9"/>
  <c r="AL160" i="9"/>
  <c r="AM160" i="9"/>
  <c r="AN160" i="9"/>
  <c r="AO160" i="9"/>
  <c r="AP160" i="9"/>
  <c r="AQ160" i="9"/>
  <c r="AR160" i="9"/>
  <c r="AH161" i="9"/>
  <c r="AT161" i="9" s="1"/>
  <c r="AI161" i="9"/>
  <c r="AS161" i="9" s="1"/>
  <c r="AJ161" i="9"/>
  <c r="AK161" i="9"/>
  <c r="AL161" i="9"/>
  <c r="AM161" i="9"/>
  <c r="AN161" i="9"/>
  <c r="AO161" i="9"/>
  <c r="AP161" i="9"/>
  <c r="AQ161" i="9"/>
  <c r="AR161" i="9"/>
  <c r="AH162" i="9"/>
  <c r="AT162" i="9" s="1"/>
  <c r="AI162" i="9"/>
  <c r="AS162" i="9" s="1"/>
  <c r="AJ162" i="9"/>
  <c r="AK162" i="9"/>
  <c r="AL162" i="9"/>
  <c r="AM162" i="9"/>
  <c r="AN162" i="9"/>
  <c r="AO162" i="9"/>
  <c r="AP162" i="9"/>
  <c r="AQ162" i="9"/>
  <c r="AR162" i="9"/>
  <c r="AH163" i="9"/>
  <c r="AT163" i="9" s="1"/>
  <c r="AI163" i="9"/>
  <c r="AS163" i="9" s="1"/>
  <c r="AJ163" i="9"/>
  <c r="AK163" i="9"/>
  <c r="AL163" i="9"/>
  <c r="AM163" i="9"/>
  <c r="AN163" i="9"/>
  <c r="AO163" i="9"/>
  <c r="AP163" i="9"/>
  <c r="AQ163" i="9"/>
  <c r="AR163" i="9"/>
  <c r="AH164" i="9"/>
  <c r="AT164" i="9" s="1"/>
  <c r="AI164" i="9"/>
  <c r="AS164" i="9" s="1"/>
  <c r="AJ164" i="9"/>
  <c r="AK164" i="9"/>
  <c r="AL164" i="9"/>
  <c r="AM164" i="9"/>
  <c r="AN164" i="9"/>
  <c r="AO164" i="9"/>
  <c r="AP164" i="9"/>
  <c r="AQ164" i="9"/>
  <c r="AR164" i="9"/>
  <c r="AH165" i="9"/>
  <c r="AT165" i="9" s="1"/>
  <c r="AI165" i="9"/>
  <c r="AS165" i="9" s="1"/>
  <c r="AJ165" i="9"/>
  <c r="AK165" i="9"/>
  <c r="AL165" i="9"/>
  <c r="AM165" i="9"/>
  <c r="AN165" i="9"/>
  <c r="AO165" i="9"/>
  <c r="AP165" i="9"/>
  <c r="AQ165" i="9"/>
  <c r="AR165" i="9"/>
  <c r="AH166" i="9"/>
  <c r="AT166" i="9" s="1"/>
  <c r="AI166" i="9"/>
  <c r="AS166" i="9" s="1"/>
  <c r="AJ166" i="9"/>
  <c r="AK166" i="9"/>
  <c r="AL166" i="9"/>
  <c r="AM166" i="9"/>
  <c r="AN166" i="9"/>
  <c r="AO166" i="9"/>
  <c r="AP166" i="9"/>
  <c r="AQ166" i="9"/>
  <c r="AR166" i="9"/>
  <c r="AH167" i="9"/>
  <c r="AT167" i="9" s="1"/>
  <c r="AI167" i="9"/>
  <c r="AS167" i="9" s="1"/>
  <c r="AJ167" i="9"/>
  <c r="AK167" i="9"/>
  <c r="AL167" i="9"/>
  <c r="AM167" i="9"/>
  <c r="AN167" i="9"/>
  <c r="AO167" i="9"/>
  <c r="AP167" i="9"/>
  <c r="AQ167" i="9"/>
  <c r="AR167" i="9"/>
  <c r="AH168" i="9"/>
  <c r="AT168" i="9" s="1"/>
  <c r="AI168" i="9"/>
  <c r="AS168" i="9" s="1"/>
  <c r="AJ168" i="9"/>
  <c r="AK168" i="9"/>
  <c r="AL168" i="9"/>
  <c r="AM168" i="9"/>
  <c r="AN168" i="9"/>
  <c r="AO168" i="9"/>
  <c r="AP168" i="9"/>
  <c r="AQ168" i="9"/>
  <c r="AR168" i="9"/>
  <c r="AH169" i="9"/>
  <c r="AT169" i="9" s="1"/>
  <c r="AI169" i="9"/>
  <c r="AS169" i="9" s="1"/>
  <c r="AJ169" i="9"/>
  <c r="AK169" i="9"/>
  <c r="AL169" i="9"/>
  <c r="AM169" i="9"/>
  <c r="AN169" i="9"/>
  <c r="AO169" i="9"/>
  <c r="AP169" i="9"/>
  <c r="AQ169" i="9"/>
  <c r="AR169" i="9"/>
  <c r="AH170" i="9"/>
  <c r="AT170" i="9" s="1"/>
  <c r="AI170" i="9"/>
  <c r="AS170" i="9" s="1"/>
  <c r="AJ170" i="9"/>
  <c r="AK170" i="9"/>
  <c r="AL170" i="9"/>
  <c r="AM170" i="9"/>
  <c r="AN170" i="9"/>
  <c r="AO170" i="9"/>
  <c r="AP170" i="9"/>
  <c r="AQ170" i="9"/>
  <c r="AR170" i="9"/>
  <c r="AH171" i="9"/>
  <c r="AT171" i="9" s="1"/>
  <c r="AI171" i="9"/>
  <c r="AS171" i="9" s="1"/>
  <c r="AJ171" i="9"/>
  <c r="AK171" i="9"/>
  <c r="AL171" i="9"/>
  <c r="AM171" i="9"/>
  <c r="AN171" i="9"/>
  <c r="AO171" i="9"/>
  <c r="AP171" i="9"/>
  <c r="AQ171" i="9"/>
  <c r="AR171" i="9"/>
  <c r="AH172" i="9"/>
  <c r="AT172" i="9" s="1"/>
  <c r="AI172" i="9"/>
  <c r="AS172" i="9" s="1"/>
  <c r="AJ172" i="9"/>
  <c r="AK172" i="9"/>
  <c r="AL172" i="9"/>
  <c r="AM172" i="9"/>
  <c r="AN172" i="9"/>
  <c r="AO172" i="9"/>
  <c r="AP172" i="9"/>
  <c r="AQ172" i="9"/>
  <c r="AR172" i="9"/>
  <c r="AH173" i="9"/>
  <c r="AT173" i="9" s="1"/>
  <c r="AI173" i="9"/>
  <c r="AS173" i="9" s="1"/>
  <c r="AJ173" i="9"/>
  <c r="AK173" i="9"/>
  <c r="AL173" i="9"/>
  <c r="AM173" i="9"/>
  <c r="AN173" i="9"/>
  <c r="AO173" i="9"/>
  <c r="AP173" i="9"/>
  <c r="AQ173" i="9"/>
  <c r="AR173" i="9"/>
  <c r="AH174" i="9"/>
  <c r="AT174" i="9" s="1"/>
  <c r="AI174" i="9"/>
  <c r="AS174" i="9" s="1"/>
  <c r="AJ174" i="9"/>
  <c r="AK174" i="9"/>
  <c r="AL174" i="9"/>
  <c r="AM174" i="9"/>
  <c r="AN174" i="9"/>
  <c r="AO174" i="9"/>
  <c r="AP174" i="9"/>
  <c r="AQ174" i="9"/>
  <c r="AR174" i="9"/>
  <c r="AH175" i="9"/>
  <c r="AT175" i="9" s="1"/>
  <c r="AI175" i="9"/>
  <c r="AS175" i="9" s="1"/>
  <c r="AJ175" i="9"/>
  <c r="AK175" i="9"/>
  <c r="AL175" i="9"/>
  <c r="AM175" i="9"/>
  <c r="AN175" i="9"/>
  <c r="AO175" i="9"/>
  <c r="AP175" i="9"/>
  <c r="AQ175" i="9"/>
  <c r="AR175" i="9"/>
  <c r="AH176" i="9"/>
  <c r="AT176" i="9" s="1"/>
  <c r="AI176" i="9"/>
  <c r="AS176" i="9" s="1"/>
  <c r="AJ176" i="9"/>
  <c r="AK176" i="9"/>
  <c r="AL176" i="9"/>
  <c r="AM176" i="9"/>
  <c r="AN176" i="9"/>
  <c r="AO176" i="9"/>
  <c r="AP176" i="9"/>
  <c r="AQ176" i="9"/>
  <c r="AR176" i="9"/>
  <c r="AH177" i="9"/>
  <c r="AT177" i="9" s="1"/>
  <c r="AI177" i="9"/>
  <c r="AS177" i="9" s="1"/>
  <c r="AJ177" i="9"/>
  <c r="AK177" i="9"/>
  <c r="AL177" i="9"/>
  <c r="AM177" i="9"/>
  <c r="AN177" i="9"/>
  <c r="AO177" i="9"/>
  <c r="AP177" i="9"/>
  <c r="AQ177" i="9"/>
  <c r="AR177" i="9"/>
  <c r="AH178" i="9"/>
  <c r="AT178" i="9" s="1"/>
  <c r="AI178" i="9"/>
  <c r="AS178" i="9" s="1"/>
  <c r="AJ178" i="9"/>
  <c r="AK178" i="9"/>
  <c r="AL178" i="9"/>
  <c r="AM178" i="9"/>
  <c r="AN178" i="9"/>
  <c r="AO178" i="9"/>
  <c r="AP178" i="9"/>
  <c r="AQ178" i="9"/>
  <c r="AR178" i="9"/>
  <c r="AH179" i="9"/>
  <c r="AT179" i="9" s="1"/>
  <c r="AI179" i="9"/>
  <c r="AS179" i="9" s="1"/>
  <c r="AJ179" i="9"/>
  <c r="AK179" i="9"/>
  <c r="AL179" i="9"/>
  <c r="AM179" i="9"/>
  <c r="AN179" i="9"/>
  <c r="AO179" i="9"/>
  <c r="AP179" i="9"/>
  <c r="AQ179" i="9"/>
  <c r="AR179" i="9"/>
  <c r="AH180" i="9"/>
  <c r="AT180" i="9" s="1"/>
  <c r="AI180" i="9"/>
  <c r="AS180" i="9" s="1"/>
  <c r="AJ180" i="9"/>
  <c r="AK180" i="9"/>
  <c r="AL180" i="9"/>
  <c r="AM180" i="9"/>
  <c r="AN180" i="9"/>
  <c r="AO180" i="9"/>
  <c r="AP180" i="9"/>
  <c r="AQ180" i="9"/>
  <c r="AR180" i="9"/>
  <c r="AH181" i="9"/>
  <c r="AT181" i="9" s="1"/>
  <c r="AI181" i="9"/>
  <c r="AS181" i="9" s="1"/>
  <c r="AJ181" i="9"/>
  <c r="AK181" i="9"/>
  <c r="AL181" i="9"/>
  <c r="AM181" i="9"/>
  <c r="AN181" i="9"/>
  <c r="AO181" i="9"/>
  <c r="AP181" i="9"/>
  <c r="AQ181" i="9"/>
  <c r="AR181" i="9"/>
  <c r="AH182" i="9"/>
  <c r="AT182" i="9" s="1"/>
  <c r="AI182" i="9"/>
  <c r="AS182" i="9" s="1"/>
  <c r="AJ182" i="9"/>
  <c r="AK182" i="9"/>
  <c r="AL182" i="9"/>
  <c r="AM182" i="9"/>
  <c r="AN182" i="9"/>
  <c r="AO182" i="9"/>
  <c r="AP182" i="9"/>
  <c r="AQ182" i="9"/>
  <c r="AR182" i="9"/>
  <c r="AH183" i="9"/>
  <c r="AT183" i="9" s="1"/>
  <c r="AI183" i="9"/>
  <c r="AS183" i="9" s="1"/>
  <c r="AJ183" i="9"/>
  <c r="AK183" i="9"/>
  <c r="AL183" i="9"/>
  <c r="AM183" i="9"/>
  <c r="AN183" i="9"/>
  <c r="AO183" i="9"/>
  <c r="AP183" i="9"/>
  <c r="AQ183" i="9"/>
  <c r="AR183" i="9"/>
  <c r="AH184" i="9"/>
  <c r="AT184" i="9" s="1"/>
  <c r="AI184" i="9"/>
  <c r="AS184" i="9" s="1"/>
  <c r="AJ184" i="9"/>
  <c r="AK184" i="9"/>
  <c r="AL184" i="9"/>
  <c r="AM184" i="9"/>
  <c r="AN184" i="9"/>
  <c r="AO184" i="9"/>
  <c r="AP184" i="9"/>
  <c r="AQ184" i="9"/>
  <c r="AR184" i="9"/>
  <c r="AH185" i="9"/>
  <c r="AT185" i="9" s="1"/>
  <c r="AI185" i="9"/>
  <c r="AS185" i="9" s="1"/>
  <c r="AJ185" i="9"/>
  <c r="AK185" i="9"/>
  <c r="AL185" i="9"/>
  <c r="AM185" i="9"/>
  <c r="AN185" i="9"/>
  <c r="AO185" i="9"/>
  <c r="AP185" i="9"/>
  <c r="AQ185" i="9"/>
  <c r="AR185" i="9"/>
  <c r="AH186" i="9"/>
  <c r="AT186" i="9" s="1"/>
  <c r="AI186" i="9"/>
  <c r="AS186" i="9" s="1"/>
  <c r="AJ186" i="9"/>
  <c r="AK186" i="9"/>
  <c r="AL186" i="9"/>
  <c r="AM186" i="9"/>
  <c r="AN186" i="9"/>
  <c r="AO186" i="9"/>
  <c r="AP186" i="9"/>
  <c r="AQ186" i="9"/>
  <c r="AR186" i="9"/>
  <c r="AH187" i="9"/>
  <c r="AT187" i="9" s="1"/>
  <c r="AI187" i="9"/>
  <c r="AS187" i="9" s="1"/>
  <c r="AJ187" i="9"/>
  <c r="AK187" i="9"/>
  <c r="AL187" i="9"/>
  <c r="AM187" i="9"/>
  <c r="AN187" i="9"/>
  <c r="AO187" i="9"/>
  <c r="AP187" i="9"/>
  <c r="AQ187" i="9"/>
  <c r="AR187" i="9"/>
  <c r="AH188" i="9"/>
  <c r="AT188" i="9" s="1"/>
  <c r="AI188" i="9"/>
  <c r="AS188" i="9" s="1"/>
  <c r="AJ188" i="9"/>
  <c r="AK188" i="9"/>
  <c r="AL188" i="9"/>
  <c r="AM188" i="9"/>
  <c r="AN188" i="9"/>
  <c r="AO188" i="9"/>
  <c r="AP188" i="9"/>
  <c r="AQ188" i="9"/>
  <c r="AR188" i="9"/>
  <c r="AJ3" i="9"/>
  <c r="AK3" i="9"/>
  <c r="AL3" i="9"/>
  <c r="AM3" i="9"/>
  <c r="AN3" i="9"/>
  <c r="AO3" i="9"/>
  <c r="AP3" i="9"/>
  <c r="AQ3" i="9"/>
  <c r="AR3" i="9"/>
  <c r="AI3" i="9"/>
  <c r="AS3" i="9" s="1"/>
  <c r="L6" i="13" l="1"/>
  <c r="H4" i="12"/>
  <c r="Q4" i="12" s="1"/>
  <c r="H5" i="12"/>
  <c r="H10" i="12"/>
  <c r="H8" i="12"/>
  <c r="N8" i="12" s="1"/>
  <c r="T8" i="12" s="1"/>
  <c r="H9" i="12"/>
  <c r="N9" i="12" s="1"/>
  <c r="T9" i="12" s="1"/>
  <c r="H7" i="12"/>
  <c r="H11" i="12"/>
  <c r="M5" i="12"/>
  <c r="L5" i="12"/>
  <c r="L9" i="12"/>
  <c r="M9" i="12"/>
  <c r="M10" i="12"/>
  <c r="L10" i="12"/>
  <c r="L7" i="12"/>
  <c r="M7" i="12"/>
  <c r="M3" i="12"/>
  <c r="L3" i="12"/>
  <c r="L8" i="12"/>
  <c r="M8" i="12"/>
  <c r="M11" i="12"/>
  <c r="L11" i="12"/>
  <c r="M4" i="12"/>
  <c r="L4" i="12"/>
  <c r="L6" i="12"/>
  <c r="M6" i="12"/>
  <c r="H164" i="13"/>
  <c r="H149" i="13"/>
  <c r="H150" i="13"/>
  <c r="H154" i="13"/>
  <c r="H161" i="13"/>
  <c r="H151" i="13"/>
  <c r="H159" i="13"/>
  <c r="H153" i="13"/>
  <c r="H155" i="13"/>
  <c r="H165" i="13"/>
  <c r="H160" i="13"/>
  <c r="H110" i="13"/>
  <c r="H156" i="13"/>
  <c r="H163" i="13"/>
  <c r="H148" i="13"/>
  <c r="H130" i="13"/>
  <c r="H120" i="13"/>
  <c r="H127" i="13"/>
  <c r="H121" i="13"/>
  <c r="H113" i="13"/>
  <c r="H125" i="13"/>
  <c r="H139" i="13"/>
  <c r="H142" i="13"/>
  <c r="H116" i="13"/>
  <c r="H111" i="13"/>
  <c r="H106" i="13"/>
  <c r="H117" i="13"/>
  <c r="H140" i="13"/>
  <c r="H133" i="13"/>
  <c r="H132" i="13"/>
  <c r="H112" i="13"/>
  <c r="H119" i="13"/>
  <c r="H137" i="13"/>
  <c r="H135" i="13"/>
  <c r="H115" i="13"/>
  <c r="H118" i="13"/>
  <c r="H144" i="13"/>
  <c r="H114" i="13"/>
  <c r="H141" i="13"/>
  <c r="H107" i="13"/>
  <c r="H123" i="13"/>
  <c r="H128" i="13"/>
  <c r="H136" i="13"/>
  <c r="H122" i="13"/>
  <c r="H134" i="13"/>
  <c r="H109" i="13"/>
  <c r="H143" i="13"/>
  <c r="H108" i="13"/>
  <c r="H162" i="13"/>
  <c r="H126" i="13"/>
  <c r="H157" i="13"/>
  <c r="H138" i="13"/>
  <c r="H166" i="13"/>
  <c r="H152" i="13"/>
  <c r="H145" i="13"/>
  <c r="H124" i="13"/>
  <c r="H131" i="13"/>
  <c r="H147" i="13"/>
  <c r="H129" i="13"/>
  <c r="H146" i="13"/>
  <c r="H158" i="13"/>
  <c r="H95" i="13"/>
  <c r="H50" i="13"/>
  <c r="H200" i="13"/>
  <c r="H180" i="13"/>
  <c r="I83" i="13"/>
  <c r="H97" i="13"/>
  <c r="H57" i="13"/>
  <c r="H86" i="13"/>
  <c r="H76" i="13"/>
  <c r="H51" i="13"/>
  <c r="H81" i="13"/>
  <c r="H63" i="13"/>
  <c r="H101" i="13"/>
  <c r="H169" i="13"/>
  <c r="H42" i="13"/>
  <c r="H45" i="13"/>
  <c r="H58" i="13"/>
  <c r="H195" i="13"/>
  <c r="H46" i="13"/>
  <c r="H91" i="13"/>
  <c r="H90" i="13"/>
  <c r="H190" i="13"/>
  <c r="H82" i="13"/>
  <c r="H193" i="13"/>
  <c r="H182" i="13"/>
  <c r="H102" i="13"/>
  <c r="H179" i="13"/>
  <c r="H171" i="13"/>
  <c r="H74" i="13"/>
  <c r="H70" i="13"/>
  <c r="H178" i="13"/>
  <c r="H198" i="13"/>
  <c r="H71" i="13"/>
  <c r="H73" i="13"/>
  <c r="H173" i="13"/>
  <c r="H100" i="13"/>
  <c r="H168" i="13"/>
  <c r="H177" i="13"/>
  <c r="H192" i="13"/>
  <c r="H67" i="13"/>
  <c r="H78" i="13"/>
  <c r="H41" i="13"/>
  <c r="H167" i="13"/>
  <c r="H48" i="13"/>
  <c r="H105" i="13"/>
  <c r="H201" i="13"/>
  <c r="H47" i="13"/>
  <c r="H79" i="13"/>
  <c r="H60" i="13"/>
  <c r="H181" i="13"/>
  <c r="H65" i="13"/>
  <c r="H80" i="13"/>
  <c r="H77" i="13"/>
  <c r="H186" i="13"/>
  <c r="H68" i="13"/>
  <c r="H99" i="13"/>
  <c r="H170" i="13"/>
  <c r="H43" i="13"/>
  <c r="H36" i="13"/>
  <c r="H52" i="13"/>
  <c r="H84" i="13"/>
  <c r="H87" i="13"/>
  <c r="H88" i="13"/>
  <c r="H197" i="13"/>
  <c r="H38" i="13"/>
  <c r="H183" i="13"/>
  <c r="H174" i="13"/>
  <c r="H62" i="13"/>
  <c r="H66" i="13"/>
  <c r="H175" i="13"/>
  <c r="H93" i="13"/>
  <c r="H49" i="13"/>
  <c r="H189" i="13"/>
  <c r="H196" i="13"/>
  <c r="H44" i="13"/>
  <c r="H40" i="13"/>
  <c r="H185" i="13"/>
  <c r="H55" i="13"/>
  <c r="H188" i="13"/>
  <c r="H194" i="13"/>
  <c r="H54" i="13"/>
  <c r="H98" i="13"/>
  <c r="H56" i="13"/>
  <c r="H64" i="13"/>
  <c r="H94" i="13"/>
  <c r="H89" i="13"/>
  <c r="H96" i="13"/>
  <c r="H199" i="13"/>
  <c r="H187" i="13"/>
  <c r="H103" i="13"/>
  <c r="H59" i="13"/>
  <c r="H172" i="13"/>
  <c r="H176" i="13"/>
  <c r="H39" i="13"/>
  <c r="H69" i="13"/>
  <c r="H85" i="13"/>
  <c r="H75" i="13"/>
  <c r="H191" i="13"/>
  <c r="H83" i="13"/>
  <c r="H104" i="13"/>
  <c r="H53" i="13"/>
  <c r="H72" i="13"/>
  <c r="H184" i="13"/>
  <c r="H61" i="13"/>
  <c r="H92" i="13"/>
  <c r="H35" i="13"/>
  <c r="H37" i="13"/>
  <c r="H3" i="13"/>
  <c r="H15" i="13"/>
  <c r="H27" i="13"/>
  <c r="H4" i="13"/>
  <c r="H16" i="13"/>
  <c r="H28" i="13"/>
  <c r="H5" i="13"/>
  <c r="H17" i="13"/>
  <c r="H29" i="13"/>
  <c r="H6" i="13"/>
  <c r="H18" i="13"/>
  <c r="H30" i="13"/>
  <c r="H7" i="13"/>
  <c r="H19" i="13"/>
  <c r="H31" i="13"/>
  <c r="H13" i="13"/>
  <c r="H25" i="13"/>
  <c r="H8" i="13"/>
  <c r="H20" i="13"/>
  <c r="H32" i="13"/>
  <c r="H9" i="13"/>
  <c r="H21" i="13"/>
  <c r="H33" i="13"/>
  <c r="H10" i="13"/>
  <c r="H22" i="13"/>
  <c r="H34" i="13"/>
  <c r="H11" i="13"/>
  <c r="H23" i="13"/>
  <c r="H12" i="13"/>
  <c r="H24" i="13"/>
  <c r="H14" i="13"/>
  <c r="H26" i="13"/>
  <c r="I2" i="13"/>
  <c r="H2" i="13"/>
  <c r="AU3" i="9"/>
  <c r="AU4" i="9" s="1"/>
  <c r="AU5" i="9" s="1"/>
  <c r="AU6" i="9" s="1"/>
  <c r="AU7" i="9" s="1"/>
  <c r="AU8" i="9" s="1"/>
  <c r="AU9" i="9" s="1"/>
  <c r="AU10" i="9" s="1"/>
  <c r="AU11" i="9" s="1"/>
  <c r="AU12" i="9" s="1"/>
  <c r="AU13" i="9" s="1"/>
  <c r="AU14" i="9" s="1"/>
  <c r="AU15" i="9" s="1"/>
  <c r="AU16" i="9" s="1"/>
  <c r="AU17" i="9" s="1"/>
  <c r="AU18" i="9" s="1"/>
  <c r="AU19" i="9" s="1"/>
  <c r="AU20" i="9" s="1"/>
  <c r="AU21" i="9" s="1"/>
  <c r="AU22" i="9" s="1"/>
  <c r="AU23" i="9" s="1"/>
  <c r="AU24" i="9" s="1"/>
  <c r="AU25" i="9" s="1"/>
  <c r="AU26" i="9" s="1"/>
  <c r="AU27" i="9" s="1"/>
  <c r="AU28" i="9" s="1"/>
  <c r="AU29" i="9" s="1"/>
  <c r="AU30" i="9" s="1"/>
  <c r="AU31" i="9" s="1"/>
  <c r="AU32" i="9" s="1"/>
  <c r="AU33" i="9" s="1"/>
  <c r="AU34" i="9" s="1"/>
  <c r="AU35" i="9" s="1"/>
  <c r="AU36" i="9" s="1"/>
  <c r="AU37" i="9" s="1"/>
  <c r="AU38" i="9" s="1"/>
  <c r="AU39" i="9" s="1"/>
  <c r="AU40" i="9" s="1"/>
  <c r="AU41" i="9" s="1"/>
  <c r="AU42" i="9" s="1"/>
  <c r="AU43" i="9" s="1"/>
  <c r="AU44" i="9" s="1"/>
  <c r="AU45" i="9" s="1"/>
  <c r="AU46" i="9" s="1"/>
  <c r="AU47" i="9" s="1"/>
  <c r="AU48" i="9" s="1"/>
  <c r="AU49" i="9" s="1"/>
  <c r="AU50" i="9" s="1"/>
  <c r="AU51" i="9" s="1"/>
  <c r="AU52" i="9" s="1"/>
  <c r="AU53" i="9" s="1"/>
  <c r="AU54" i="9" s="1"/>
  <c r="AU55" i="9" s="1"/>
  <c r="AU56" i="9" s="1"/>
  <c r="AU57" i="9" s="1"/>
  <c r="AU58" i="9" s="1"/>
  <c r="AU59" i="9" s="1"/>
  <c r="AU60" i="9" s="1"/>
  <c r="AU61" i="9" s="1"/>
  <c r="AU62" i="9" s="1"/>
  <c r="AU63" i="9" s="1"/>
  <c r="AU64" i="9" s="1"/>
  <c r="AU65" i="9" s="1"/>
  <c r="AU66" i="9" s="1"/>
  <c r="AU67" i="9" s="1"/>
  <c r="AU68" i="9" s="1"/>
  <c r="AU69" i="9" s="1"/>
  <c r="AU70" i="9" s="1"/>
  <c r="AU71" i="9" s="1"/>
  <c r="AU72" i="9" s="1"/>
  <c r="AU73" i="9" s="1"/>
  <c r="AU74" i="9" s="1"/>
  <c r="AU75" i="9" s="1"/>
  <c r="AU76" i="9" s="1"/>
  <c r="AU77" i="9" s="1"/>
  <c r="AU78" i="9" s="1"/>
  <c r="AU79" i="9" s="1"/>
  <c r="AU80" i="9" s="1"/>
  <c r="AU81" i="9" s="1"/>
  <c r="AU82" i="9" s="1"/>
  <c r="AU83" i="9" s="1"/>
  <c r="AU84" i="9" s="1"/>
  <c r="AU85" i="9" s="1"/>
  <c r="AU86" i="9" s="1"/>
  <c r="AU87" i="9" s="1"/>
  <c r="AU88" i="9" s="1"/>
  <c r="AU89" i="9" s="1"/>
  <c r="AU90" i="9" s="1"/>
  <c r="AU91" i="9" s="1"/>
  <c r="AU92" i="9" s="1"/>
  <c r="AU93" i="9" s="1"/>
  <c r="AU94" i="9" s="1"/>
  <c r="AU95" i="9" s="1"/>
  <c r="AU96" i="9" s="1"/>
  <c r="AU97" i="9" s="1"/>
  <c r="AU98" i="9" s="1"/>
  <c r="AU99" i="9" s="1"/>
  <c r="AU100" i="9" s="1"/>
  <c r="AU101" i="9" s="1"/>
  <c r="AU102" i="9" s="1"/>
  <c r="AU103" i="9" s="1"/>
  <c r="AU104" i="9" s="1"/>
  <c r="AU105" i="9" s="1"/>
  <c r="AU106" i="9" s="1"/>
  <c r="AU107" i="9" s="1"/>
  <c r="AU108" i="9" s="1"/>
  <c r="AU109" i="9" s="1"/>
  <c r="AU110" i="9" s="1"/>
  <c r="AU111" i="9" s="1"/>
  <c r="AU112" i="9" s="1"/>
  <c r="AU113" i="9" s="1"/>
  <c r="AU114" i="9" s="1"/>
  <c r="AU115" i="9" s="1"/>
  <c r="AU116" i="9" s="1"/>
  <c r="AU117" i="9" s="1"/>
  <c r="AU118" i="9" s="1"/>
  <c r="AU119" i="9" s="1"/>
  <c r="AU120" i="9" s="1"/>
  <c r="AU121" i="9" s="1"/>
  <c r="AU122" i="9" s="1"/>
  <c r="AU123" i="9" s="1"/>
  <c r="AU124" i="9" s="1"/>
  <c r="AU125" i="9" s="1"/>
  <c r="AU126" i="9" s="1"/>
  <c r="AU127" i="9" s="1"/>
  <c r="AU128" i="9" s="1"/>
  <c r="AU129" i="9" s="1"/>
  <c r="AU130" i="9" s="1"/>
  <c r="AU131" i="9" s="1"/>
  <c r="AU132" i="9" s="1"/>
  <c r="AU133" i="9" s="1"/>
  <c r="AU134" i="9" s="1"/>
  <c r="AU135" i="9" s="1"/>
  <c r="AU136" i="9" s="1"/>
  <c r="AU137" i="9" s="1"/>
  <c r="AU138" i="9" s="1"/>
  <c r="AU139" i="9" s="1"/>
  <c r="AU140" i="9" s="1"/>
  <c r="AU141" i="9" s="1"/>
  <c r="AU142" i="9" s="1"/>
  <c r="AU143" i="9" s="1"/>
  <c r="AU144" i="9" s="1"/>
  <c r="AU145" i="9" s="1"/>
  <c r="AU146" i="9" s="1"/>
  <c r="AU147" i="9" s="1"/>
  <c r="AU148" i="9" s="1"/>
  <c r="AU149" i="9" s="1"/>
  <c r="AU150" i="9" s="1"/>
  <c r="AU151" i="9" s="1"/>
  <c r="AU152" i="9" s="1"/>
  <c r="AU153" i="9" s="1"/>
  <c r="AU154" i="9" s="1"/>
  <c r="AU155" i="9" s="1"/>
  <c r="AU156" i="9" s="1"/>
  <c r="AU157" i="9" s="1"/>
  <c r="AU158" i="9" s="1"/>
  <c r="AU159" i="9" s="1"/>
  <c r="AU160" i="9" s="1"/>
  <c r="AU161" i="9" s="1"/>
  <c r="AU162" i="9" s="1"/>
  <c r="AU163" i="9" s="1"/>
  <c r="AU164" i="9" s="1"/>
  <c r="AU165" i="9" s="1"/>
  <c r="AU166" i="9" s="1"/>
  <c r="AU167" i="9" s="1"/>
  <c r="AU168" i="9" s="1"/>
  <c r="AU169" i="9" s="1"/>
  <c r="AU170" i="9" s="1"/>
  <c r="AU171" i="9" s="1"/>
  <c r="AU172" i="9" s="1"/>
  <c r="AU173" i="9" s="1"/>
  <c r="AU174" i="9" s="1"/>
  <c r="AU175" i="9" s="1"/>
  <c r="AU176" i="9" s="1"/>
  <c r="AU177" i="9" s="1"/>
  <c r="AU178" i="9" s="1"/>
  <c r="AU179" i="9" s="1"/>
  <c r="AU180" i="9" s="1"/>
  <c r="AU181" i="9" s="1"/>
  <c r="AU182" i="9" s="1"/>
  <c r="AU183" i="9" s="1"/>
  <c r="AU184" i="9" s="1"/>
  <c r="AU185" i="9" s="1"/>
  <c r="AU186" i="9" s="1"/>
  <c r="AU187" i="9" s="1"/>
  <c r="AU188" i="9" s="1"/>
  <c r="AV4" i="9"/>
  <c r="H6" i="12" l="1"/>
  <c r="I6" i="12" s="1"/>
  <c r="O6" i="12" s="1"/>
  <c r="U6" i="12" s="1"/>
  <c r="H3" i="12"/>
  <c r="N3" i="12" s="1"/>
  <c r="T3" i="12" s="1"/>
  <c r="S4" i="12" s="1"/>
  <c r="L7" i="13"/>
  <c r="I8" i="12"/>
  <c r="O8" i="12" s="1"/>
  <c r="U8" i="12" s="1"/>
  <c r="J8" i="12"/>
  <c r="P8" i="12" s="1"/>
  <c r="V8" i="12" s="1"/>
  <c r="J9" i="12"/>
  <c r="P9" i="12" s="1"/>
  <c r="V9" i="12" s="1"/>
  <c r="I9" i="12"/>
  <c r="O9" i="12" s="1"/>
  <c r="U9" i="12" s="1"/>
  <c r="N11" i="12"/>
  <c r="T11" i="12" s="1"/>
  <c r="J11" i="12"/>
  <c r="P11" i="12" s="1"/>
  <c r="V11" i="12" s="1"/>
  <c r="I11" i="12"/>
  <c r="O11" i="12" s="1"/>
  <c r="U11" i="12" s="1"/>
  <c r="I7" i="12"/>
  <c r="O7" i="12" s="1"/>
  <c r="U7" i="12" s="1"/>
  <c r="J7" i="12"/>
  <c r="P7" i="12" s="1"/>
  <c r="V7" i="12" s="1"/>
  <c r="N7" i="12"/>
  <c r="T7" i="12" s="1"/>
  <c r="N4" i="12"/>
  <c r="I4" i="12"/>
  <c r="O4" i="12" s="1"/>
  <c r="U4" i="12" s="1"/>
  <c r="J4" i="12"/>
  <c r="P4" i="12" s="1"/>
  <c r="V4" i="12" s="1"/>
  <c r="N10" i="12"/>
  <c r="T10" i="12" s="1"/>
  <c r="J10" i="12"/>
  <c r="P10" i="12" s="1"/>
  <c r="V10" i="12" s="1"/>
  <c r="I10" i="12"/>
  <c r="O10" i="12" s="1"/>
  <c r="U10" i="12" s="1"/>
  <c r="N5" i="12"/>
  <c r="T5" i="12" s="1"/>
  <c r="J5" i="12"/>
  <c r="P5" i="12" s="1"/>
  <c r="V5" i="12" s="1"/>
  <c r="I5" i="12"/>
  <c r="O5" i="12" s="1"/>
  <c r="U5" i="12" s="1"/>
  <c r="K2" i="13"/>
  <c r="M2" i="13" s="1"/>
  <c r="AW3" i="9"/>
  <c r="AV5" i="9"/>
  <c r="AV6" i="9" s="1"/>
  <c r="AW4" i="9"/>
  <c r="J3" i="12" l="1"/>
  <c r="P3" i="12" s="1"/>
  <c r="V3" i="12" s="1"/>
  <c r="L8" i="13"/>
  <c r="N6" i="12"/>
  <c r="T6" i="12" s="1"/>
  <c r="J6" i="12"/>
  <c r="P6" i="12" s="1"/>
  <c r="V6" i="12" s="1"/>
  <c r="Q3" i="12"/>
  <c r="I3" i="12"/>
  <c r="O3" i="12" s="1"/>
  <c r="U3" i="12" s="1"/>
  <c r="T4" i="12"/>
  <c r="S5" i="12" s="1"/>
  <c r="S6" i="12"/>
  <c r="K3" i="13"/>
  <c r="M3" i="13" s="1"/>
  <c r="AW5" i="9"/>
  <c r="AV7" i="9"/>
  <c r="AW6" i="9"/>
  <c r="L9" i="13" l="1"/>
  <c r="K4" i="13"/>
  <c r="M4" i="13" s="1"/>
  <c r="S7" i="12"/>
  <c r="K5" i="13"/>
  <c r="M5" i="13" s="1"/>
  <c r="AV8" i="9"/>
  <c r="AW7" i="9"/>
  <c r="L10" i="13" l="1"/>
  <c r="S8" i="12"/>
  <c r="K6" i="13"/>
  <c r="M6" i="13" s="1"/>
  <c r="AV9" i="9"/>
  <c r="AW8" i="9"/>
  <c r="L11" i="13" l="1"/>
  <c r="S9" i="12"/>
  <c r="K7" i="13"/>
  <c r="M7" i="13" s="1"/>
  <c r="AV10" i="9"/>
  <c r="AW9" i="9"/>
  <c r="L12" i="13" l="1"/>
  <c r="S10" i="12"/>
  <c r="K8" i="13"/>
  <c r="M8" i="13" s="1"/>
  <c r="AV11" i="9"/>
  <c r="AW10" i="9"/>
  <c r="L13" i="13" l="1"/>
  <c r="S11" i="12"/>
  <c r="K9" i="13"/>
  <c r="M9" i="13" s="1"/>
  <c r="AV12" i="9"/>
  <c r="AW11" i="9"/>
  <c r="L14" i="13" l="1"/>
  <c r="K10" i="13"/>
  <c r="M10" i="13" s="1"/>
  <c r="AV13" i="9"/>
  <c r="AW12" i="9"/>
  <c r="L15" i="13" l="1"/>
  <c r="K11" i="13"/>
  <c r="M11" i="13" s="1"/>
  <c r="AV14" i="9"/>
  <c r="AW13" i="9"/>
  <c r="L16" i="13" l="1"/>
  <c r="K12" i="13"/>
  <c r="M12" i="13" s="1"/>
  <c r="AV15" i="9"/>
  <c r="AW14" i="9"/>
  <c r="L17" i="13" l="1"/>
  <c r="K13" i="13"/>
  <c r="M13" i="13" s="1"/>
  <c r="AV16" i="9"/>
  <c r="AW15" i="9"/>
  <c r="L18" i="13" l="1"/>
  <c r="K14" i="13"/>
  <c r="M14" i="13" s="1"/>
  <c r="AV17" i="9"/>
  <c r="AW16" i="9"/>
  <c r="L19" i="13" l="1"/>
  <c r="K15" i="13"/>
  <c r="M15" i="13" s="1"/>
  <c r="AV18" i="9"/>
  <c r="AW17" i="9"/>
  <c r="L20" i="13" l="1"/>
  <c r="K16" i="13"/>
  <c r="M16" i="13" s="1"/>
  <c r="AV19" i="9"/>
  <c r="AW18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E173" i="9"/>
  <c r="AE174" i="9"/>
  <c r="AE175" i="9"/>
  <c r="AE176" i="9"/>
  <c r="AE177" i="9"/>
  <c r="AE178" i="9"/>
  <c r="AE179" i="9"/>
  <c r="AE180" i="9"/>
  <c r="AE181" i="9"/>
  <c r="AE182" i="9"/>
  <c r="AE183" i="9"/>
  <c r="AE184" i="9"/>
  <c r="AE185" i="9"/>
  <c r="AE186" i="9"/>
  <c r="AE187" i="9"/>
  <c r="AE188" i="9"/>
  <c r="D3" i="7"/>
  <c r="D4" i="7"/>
  <c r="D5" i="7"/>
  <c r="D6" i="7"/>
  <c r="D7" i="7"/>
  <c r="D8" i="7"/>
  <c r="D9" i="7"/>
  <c r="D10" i="7"/>
  <c r="D11" i="7"/>
  <c r="D12" i="7"/>
  <c r="D13" i="7"/>
  <c r="D2" i="7"/>
  <c r="AE3" i="9"/>
  <c r="L21" i="13" l="1"/>
  <c r="K17" i="13"/>
  <c r="M17" i="13" s="1"/>
  <c r="AV20" i="9"/>
  <c r="AW19" i="9"/>
  <c r="AF145" i="9"/>
  <c r="AF143" i="9"/>
  <c r="AF142" i="9"/>
  <c r="AF148" i="9"/>
  <c r="AF147" i="9"/>
  <c r="AF146" i="9"/>
  <c r="AF132" i="9"/>
  <c r="AF133" i="9"/>
  <c r="AF121" i="9"/>
  <c r="AF109" i="9"/>
  <c r="AF97" i="9"/>
  <c r="AF85" i="9"/>
  <c r="AF73" i="9"/>
  <c r="AF61" i="9"/>
  <c r="AF49" i="9"/>
  <c r="AF37" i="9"/>
  <c r="AF25" i="9"/>
  <c r="AF13" i="9"/>
  <c r="AX14" i="9" s="1"/>
  <c r="AF120" i="9"/>
  <c r="AF131" i="9"/>
  <c r="AF119" i="9"/>
  <c r="AF107" i="9"/>
  <c r="AF95" i="9"/>
  <c r="AF83" i="9"/>
  <c r="AF71" i="9"/>
  <c r="AF59" i="9"/>
  <c r="AF47" i="9"/>
  <c r="AF35" i="9"/>
  <c r="AF23" i="9"/>
  <c r="AF11" i="9"/>
  <c r="AX12" i="9" s="1"/>
  <c r="AF36" i="9"/>
  <c r="AF130" i="9"/>
  <c r="AF118" i="9"/>
  <c r="AF106" i="9"/>
  <c r="AF94" i="9"/>
  <c r="AF82" i="9"/>
  <c r="AF70" i="9"/>
  <c r="AF58" i="9"/>
  <c r="AF46" i="9"/>
  <c r="AF34" i="9"/>
  <c r="AF22" i="9"/>
  <c r="AF10" i="9"/>
  <c r="AX11" i="9" s="1"/>
  <c r="AF84" i="9"/>
  <c r="AF141" i="9"/>
  <c r="AF129" i="9"/>
  <c r="AF117" i="9"/>
  <c r="AF105" i="9"/>
  <c r="AF93" i="9"/>
  <c r="AF81" i="9"/>
  <c r="AF69" i="9"/>
  <c r="AF57" i="9"/>
  <c r="AF45" i="9"/>
  <c r="AF33" i="9"/>
  <c r="AF21" i="9"/>
  <c r="AF9" i="9"/>
  <c r="AX10" i="9" s="1"/>
  <c r="AF140" i="9"/>
  <c r="AF128" i="9"/>
  <c r="AF116" i="9"/>
  <c r="AF104" i="9"/>
  <c r="AF92" i="9"/>
  <c r="AF80" i="9"/>
  <c r="AF68" i="9"/>
  <c r="AF56" i="9"/>
  <c r="AF44" i="9"/>
  <c r="AF32" i="9"/>
  <c r="AF20" i="9"/>
  <c r="AF8" i="9"/>
  <c r="AX9" i="9" s="1"/>
  <c r="AF48" i="9"/>
  <c r="AF139" i="9"/>
  <c r="AF127" i="9"/>
  <c r="AF115" i="9"/>
  <c r="AF103" i="9"/>
  <c r="AF91" i="9"/>
  <c r="AF79" i="9"/>
  <c r="AF67" i="9"/>
  <c r="AF55" i="9"/>
  <c r="AF43" i="9"/>
  <c r="AF31" i="9"/>
  <c r="AF19" i="9"/>
  <c r="AF7" i="9"/>
  <c r="AX8" i="9" s="1"/>
  <c r="AF96" i="9"/>
  <c r="AF138" i="9"/>
  <c r="AF126" i="9"/>
  <c r="AF114" i="9"/>
  <c r="AF102" i="9"/>
  <c r="AF90" i="9"/>
  <c r="AF78" i="9"/>
  <c r="AF66" i="9"/>
  <c r="AF54" i="9"/>
  <c r="AF42" i="9"/>
  <c r="AF30" i="9"/>
  <c r="AF18" i="9"/>
  <c r="AF6" i="9"/>
  <c r="AX7" i="9" s="1"/>
  <c r="AF60" i="9"/>
  <c r="AF137" i="9"/>
  <c r="AF125" i="9"/>
  <c r="AF113" i="9"/>
  <c r="AF101" i="9"/>
  <c r="AF89" i="9"/>
  <c r="AF77" i="9"/>
  <c r="AF65" i="9"/>
  <c r="AF53" i="9"/>
  <c r="AF41" i="9"/>
  <c r="AF29" i="9"/>
  <c r="AF17" i="9"/>
  <c r="AX18" i="9" s="1"/>
  <c r="AF5" i="9"/>
  <c r="AX6" i="9" s="1"/>
  <c r="AF72" i="9"/>
  <c r="AF136" i="9"/>
  <c r="AF124" i="9"/>
  <c r="AF112" i="9"/>
  <c r="AF100" i="9"/>
  <c r="AF88" i="9"/>
  <c r="AF76" i="9"/>
  <c r="AF64" i="9"/>
  <c r="AF52" i="9"/>
  <c r="AF40" i="9"/>
  <c r="AF28" i="9"/>
  <c r="AF16" i="9"/>
  <c r="AX17" i="9" s="1"/>
  <c r="AF4" i="9"/>
  <c r="AX5" i="9" s="1"/>
  <c r="AF188" i="9"/>
  <c r="AF187" i="9"/>
  <c r="AF186" i="9"/>
  <c r="AF185" i="9"/>
  <c r="AF184" i="9"/>
  <c r="AF183" i="9"/>
  <c r="AF182" i="9"/>
  <c r="AF181" i="9"/>
  <c r="AF180" i="9"/>
  <c r="AF179" i="9"/>
  <c r="AF178" i="9"/>
  <c r="AF177" i="9"/>
  <c r="AF176" i="9"/>
  <c r="AF175" i="9"/>
  <c r="AF174" i="9"/>
  <c r="AF173" i="9"/>
  <c r="AF172" i="9"/>
  <c r="AF171" i="9"/>
  <c r="AF170" i="9"/>
  <c r="AF169" i="9"/>
  <c r="AF108" i="9"/>
  <c r="AF24" i="9"/>
  <c r="AF135" i="9"/>
  <c r="AF123" i="9"/>
  <c r="AF111" i="9"/>
  <c r="AF99" i="9"/>
  <c r="AF87" i="9"/>
  <c r="AF75" i="9"/>
  <c r="AF63" i="9"/>
  <c r="AF51" i="9"/>
  <c r="AF39" i="9"/>
  <c r="AF27" i="9"/>
  <c r="AF15" i="9"/>
  <c r="AX16" i="9" s="1"/>
  <c r="AF3" i="9"/>
  <c r="AF12" i="9"/>
  <c r="AX13" i="9" s="1"/>
  <c r="AF144" i="9"/>
  <c r="AF134" i="9"/>
  <c r="AF122" i="9"/>
  <c r="AF110" i="9"/>
  <c r="AF98" i="9"/>
  <c r="AF86" i="9"/>
  <c r="AF74" i="9"/>
  <c r="AF62" i="9"/>
  <c r="AF50" i="9"/>
  <c r="AF38" i="9"/>
  <c r="AF26" i="9"/>
  <c r="AF14" i="9"/>
  <c r="AX15" i="9" s="1"/>
  <c r="AF149" i="9"/>
  <c r="AF168" i="9"/>
  <c r="AF166" i="9"/>
  <c r="AF164" i="9"/>
  <c r="AF162" i="9"/>
  <c r="AF160" i="9"/>
  <c r="AF158" i="9"/>
  <c r="AF156" i="9"/>
  <c r="AF153" i="9"/>
  <c r="AF150" i="9"/>
  <c r="AF167" i="9"/>
  <c r="AF165" i="9"/>
  <c r="AF163" i="9"/>
  <c r="AF161" i="9"/>
  <c r="AF159" i="9"/>
  <c r="AF157" i="9"/>
  <c r="AF155" i="9"/>
  <c r="AF154" i="9"/>
  <c r="AF152" i="9"/>
  <c r="AF151" i="9"/>
  <c r="E3" i="7"/>
  <c r="G3" i="7" s="1"/>
  <c r="E4" i="7"/>
  <c r="G4" i="7" s="1"/>
  <c r="E5" i="7"/>
  <c r="G5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2" i="7"/>
  <c r="G2" i="7" s="1"/>
  <c r="L22" i="13" l="1"/>
  <c r="K18" i="13"/>
  <c r="M18" i="13" s="1"/>
  <c r="AX3" i="9"/>
  <c r="AX4" i="9"/>
  <c r="AX19" i="9"/>
  <c r="AV21" i="9"/>
  <c r="AW20" i="9"/>
  <c r="AX20" i="9" s="1"/>
  <c r="C2" i="3"/>
  <c r="D2" i="3" s="1"/>
  <c r="L23" i="13" l="1"/>
  <c r="K19" i="13"/>
  <c r="M19" i="13" s="1"/>
  <c r="AV22" i="9"/>
  <c r="AW21" i="9"/>
  <c r="AX21" i="9" s="1"/>
  <c r="L24" i="13" l="1"/>
  <c r="K20" i="13"/>
  <c r="M20" i="13" s="1"/>
  <c r="AV23" i="9"/>
  <c r="AW22" i="9"/>
  <c r="AX22" i="9" s="1"/>
  <c r="L25" i="13" l="1"/>
  <c r="K21" i="13"/>
  <c r="M21" i="13" s="1"/>
  <c r="AV24" i="9"/>
  <c r="AW23" i="9"/>
  <c r="AX23" i="9" s="1"/>
  <c r="L26" i="13" l="1"/>
  <c r="K22" i="13"/>
  <c r="M22" i="13" s="1"/>
  <c r="AV25" i="9"/>
  <c r="AW24" i="9"/>
  <c r="AX24" i="9" s="1"/>
  <c r="L27" i="13" l="1"/>
  <c r="K23" i="13"/>
  <c r="M23" i="13" s="1"/>
  <c r="AV26" i="9"/>
  <c r="AW25" i="9"/>
  <c r="AX25" i="9" s="1"/>
  <c r="L28" i="13" l="1"/>
  <c r="K24" i="13"/>
  <c r="M24" i="13" s="1"/>
  <c r="AV27" i="9"/>
  <c r="AW26" i="9"/>
  <c r="AX26" i="9" s="1"/>
  <c r="L29" i="13" l="1"/>
  <c r="K25" i="13"/>
  <c r="M25" i="13" s="1"/>
  <c r="AV28" i="9"/>
  <c r="AW27" i="9"/>
  <c r="AX27" i="9" s="1"/>
  <c r="L30" i="13" l="1"/>
  <c r="K26" i="13"/>
  <c r="M26" i="13" s="1"/>
  <c r="AV29" i="9"/>
  <c r="AW28" i="9"/>
  <c r="AX28" i="9" s="1"/>
  <c r="L31" i="13" l="1"/>
  <c r="K27" i="13"/>
  <c r="M27" i="13" s="1"/>
  <c r="AV30" i="9"/>
  <c r="AW29" i="9"/>
  <c r="AX29" i="9" s="1"/>
  <c r="L32" i="13" l="1"/>
  <c r="K28" i="13"/>
  <c r="M28" i="13" s="1"/>
  <c r="AV31" i="9"/>
  <c r="AW30" i="9"/>
  <c r="AX30" i="9" s="1"/>
  <c r="L33" i="13" l="1"/>
  <c r="K29" i="13"/>
  <c r="M29" i="13" s="1"/>
  <c r="AV32" i="9"/>
  <c r="AW31" i="9"/>
  <c r="AX31" i="9" s="1"/>
  <c r="L34" i="13" l="1"/>
  <c r="K30" i="13"/>
  <c r="M30" i="13" s="1"/>
  <c r="AV33" i="9"/>
  <c r="AW32" i="9"/>
  <c r="AX32" i="9" s="1"/>
  <c r="L35" i="13" l="1"/>
  <c r="K31" i="13"/>
  <c r="M31" i="13" s="1"/>
  <c r="AV34" i="9"/>
  <c r="AW33" i="9"/>
  <c r="AX33" i="9" s="1"/>
  <c r="L36" i="13" l="1"/>
  <c r="K32" i="13"/>
  <c r="M32" i="13" s="1"/>
  <c r="AV35" i="9"/>
  <c r="AW34" i="9"/>
  <c r="AX34" i="9" s="1"/>
  <c r="L37" i="13" l="1"/>
  <c r="K33" i="13"/>
  <c r="M33" i="13" s="1"/>
  <c r="AV36" i="9"/>
  <c r="AW35" i="9"/>
  <c r="AX35" i="9" s="1"/>
  <c r="L38" i="13" l="1"/>
  <c r="K34" i="13"/>
  <c r="M34" i="13" s="1"/>
  <c r="AV37" i="9"/>
  <c r="AW36" i="9"/>
  <c r="AX36" i="9" s="1"/>
  <c r="L39" i="13" l="1"/>
  <c r="K35" i="13"/>
  <c r="M35" i="13" s="1"/>
  <c r="AV38" i="9"/>
  <c r="AW37" i="9"/>
  <c r="AX37" i="9" s="1"/>
  <c r="L40" i="13" l="1"/>
  <c r="K36" i="13"/>
  <c r="M36" i="13" s="1"/>
  <c r="AV39" i="9"/>
  <c r="AW38" i="9"/>
  <c r="AX38" i="9" s="1"/>
  <c r="L41" i="13" l="1"/>
  <c r="K37" i="13"/>
  <c r="M37" i="13" s="1"/>
  <c r="AV40" i="9"/>
  <c r="AW39" i="9"/>
  <c r="AX39" i="9" s="1"/>
  <c r="L42" i="13" l="1"/>
  <c r="K38" i="13"/>
  <c r="M38" i="13" s="1"/>
  <c r="AV41" i="9"/>
  <c r="AW40" i="9"/>
  <c r="AX40" i="9" s="1"/>
  <c r="L43" i="13" l="1"/>
  <c r="K39" i="13"/>
  <c r="M39" i="13" s="1"/>
  <c r="AV42" i="9"/>
  <c r="AW41" i="9"/>
  <c r="AX41" i="9" s="1"/>
  <c r="L44" i="13" l="1"/>
  <c r="K40" i="13"/>
  <c r="M40" i="13" s="1"/>
  <c r="AV43" i="9"/>
  <c r="AW42" i="9"/>
  <c r="AX42" i="9" s="1"/>
  <c r="L45" i="13" l="1"/>
  <c r="K41" i="13"/>
  <c r="M41" i="13" s="1"/>
  <c r="AV44" i="9"/>
  <c r="AW43" i="9"/>
  <c r="AX43" i="9" s="1"/>
  <c r="L46" i="13" l="1"/>
  <c r="K42" i="13"/>
  <c r="M42" i="13" s="1"/>
  <c r="AV45" i="9"/>
  <c r="AW44" i="9"/>
  <c r="AX44" i="9" s="1"/>
  <c r="L47" i="13" l="1"/>
  <c r="K43" i="13"/>
  <c r="M43" i="13" s="1"/>
  <c r="AV46" i="9"/>
  <c r="AW45" i="9"/>
  <c r="AX45" i="9" s="1"/>
  <c r="L48" i="13" l="1"/>
  <c r="K44" i="13"/>
  <c r="M44" i="13" s="1"/>
  <c r="AV47" i="9"/>
  <c r="AW46" i="9"/>
  <c r="AX46" i="9" s="1"/>
  <c r="L49" i="13" l="1"/>
  <c r="K45" i="13"/>
  <c r="M45" i="13" s="1"/>
  <c r="AV48" i="9"/>
  <c r="AW47" i="9"/>
  <c r="AX47" i="9" s="1"/>
  <c r="L50" i="13" l="1"/>
  <c r="K46" i="13"/>
  <c r="M46" i="13" s="1"/>
  <c r="AV49" i="9"/>
  <c r="AW48" i="9"/>
  <c r="AX48" i="9" s="1"/>
  <c r="L51" i="13" l="1"/>
  <c r="K47" i="13"/>
  <c r="M47" i="13" s="1"/>
  <c r="AV50" i="9"/>
  <c r="AW49" i="9"/>
  <c r="AX49" i="9" s="1"/>
  <c r="L52" i="13" l="1"/>
  <c r="K48" i="13"/>
  <c r="M48" i="13" s="1"/>
  <c r="AV51" i="9"/>
  <c r="AW50" i="9"/>
  <c r="AX50" i="9" s="1"/>
  <c r="L53" i="13" l="1"/>
  <c r="K49" i="13"/>
  <c r="M49" i="13" s="1"/>
  <c r="AV52" i="9"/>
  <c r="AW51" i="9"/>
  <c r="AX51" i="9" s="1"/>
  <c r="L54" i="13" l="1"/>
  <c r="K50" i="13"/>
  <c r="M50" i="13" s="1"/>
  <c r="AV53" i="9"/>
  <c r="AW52" i="9"/>
  <c r="AX52" i="9" s="1"/>
  <c r="L55" i="13" l="1"/>
  <c r="K51" i="13"/>
  <c r="M51" i="13" s="1"/>
  <c r="AV54" i="9"/>
  <c r="AW53" i="9"/>
  <c r="AX53" i="9" s="1"/>
  <c r="L56" i="13" l="1"/>
  <c r="K52" i="13"/>
  <c r="M52" i="13" s="1"/>
  <c r="AV55" i="9"/>
  <c r="AW54" i="9"/>
  <c r="AX54" i="9" s="1"/>
  <c r="L57" i="13" l="1"/>
  <c r="K53" i="13"/>
  <c r="M53" i="13" s="1"/>
  <c r="AV56" i="9"/>
  <c r="AW55" i="9"/>
  <c r="AX55" i="9" s="1"/>
  <c r="L58" i="13" l="1"/>
  <c r="K54" i="13"/>
  <c r="M54" i="13" s="1"/>
  <c r="AV57" i="9"/>
  <c r="AW56" i="9"/>
  <c r="AX56" i="9" s="1"/>
  <c r="L59" i="13" l="1"/>
  <c r="K55" i="13"/>
  <c r="AV58" i="9"/>
  <c r="AW57" i="9"/>
  <c r="AX57" i="9" s="1"/>
  <c r="L60" i="13" l="1"/>
  <c r="K56" i="13"/>
  <c r="M56" i="13" s="1"/>
  <c r="AV59" i="9"/>
  <c r="AW58" i="9"/>
  <c r="AX58" i="9" s="1"/>
  <c r="L61" i="13" l="1"/>
  <c r="K57" i="13"/>
  <c r="M57" i="13" s="1"/>
  <c r="AV60" i="9"/>
  <c r="AW59" i="9"/>
  <c r="AX59" i="9" s="1"/>
  <c r="L62" i="13" l="1"/>
  <c r="K58" i="13"/>
  <c r="M58" i="13" s="1"/>
  <c r="AV61" i="9"/>
  <c r="AW60" i="9"/>
  <c r="AX60" i="9" s="1"/>
  <c r="L63" i="13" l="1"/>
  <c r="K59" i="13"/>
  <c r="M59" i="13" s="1"/>
  <c r="AV62" i="9"/>
  <c r="AW61" i="9"/>
  <c r="AX61" i="9" s="1"/>
  <c r="L64" i="13" l="1"/>
  <c r="K60" i="13"/>
  <c r="M60" i="13" s="1"/>
  <c r="AV63" i="9"/>
  <c r="AW62" i="9"/>
  <c r="AX62" i="9" s="1"/>
  <c r="L65" i="13" l="1"/>
  <c r="K61" i="13"/>
  <c r="M61" i="13" s="1"/>
  <c r="AV64" i="9"/>
  <c r="AW63" i="9"/>
  <c r="AX63" i="9" s="1"/>
  <c r="L66" i="13" l="1"/>
  <c r="K62" i="13"/>
  <c r="M62" i="13" s="1"/>
  <c r="AV65" i="9"/>
  <c r="AW64" i="9"/>
  <c r="AX64" i="9" s="1"/>
  <c r="L67" i="13" l="1"/>
  <c r="K63" i="13"/>
  <c r="M63" i="13" s="1"/>
  <c r="AV66" i="9"/>
  <c r="AW65" i="9"/>
  <c r="AX65" i="9" s="1"/>
  <c r="L68" i="13" l="1"/>
  <c r="K64" i="13"/>
  <c r="M64" i="13" s="1"/>
  <c r="AV67" i="9"/>
  <c r="AW66" i="9"/>
  <c r="AX66" i="9" s="1"/>
  <c r="L69" i="13" l="1"/>
  <c r="K65" i="13"/>
  <c r="M65" i="13" s="1"/>
  <c r="AV68" i="9"/>
  <c r="AW67" i="9"/>
  <c r="AX67" i="9" s="1"/>
  <c r="L70" i="13" l="1"/>
  <c r="K66" i="13"/>
  <c r="M66" i="13" s="1"/>
  <c r="AV69" i="9"/>
  <c r="AW68" i="9"/>
  <c r="AX68" i="9" s="1"/>
  <c r="L71" i="13" l="1"/>
  <c r="K67" i="13"/>
  <c r="M67" i="13" s="1"/>
  <c r="AV70" i="9"/>
  <c r="AW69" i="9"/>
  <c r="AX69" i="9" s="1"/>
  <c r="L72" i="13" l="1"/>
  <c r="K68" i="13"/>
  <c r="M68" i="13" s="1"/>
  <c r="AV71" i="9"/>
  <c r="AW70" i="9"/>
  <c r="AX70" i="9" s="1"/>
  <c r="L73" i="13" l="1"/>
  <c r="K69" i="13"/>
  <c r="M69" i="13" s="1"/>
  <c r="AV72" i="9"/>
  <c r="AW71" i="9"/>
  <c r="AX71" i="9" s="1"/>
  <c r="L74" i="13" l="1"/>
  <c r="K70" i="13"/>
  <c r="M70" i="13" s="1"/>
  <c r="AV73" i="9"/>
  <c r="AW72" i="9"/>
  <c r="AX72" i="9" s="1"/>
  <c r="L75" i="13" l="1"/>
  <c r="K71" i="13"/>
  <c r="M71" i="13" s="1"/>
  <c r="AV74" i="9"/>
  <c r="AW73" i="9"/>
  <c r="AX73" i="9" s="1"/>
  <c r="L76" i="13" l="1"/>
  <c r="K72" i="13"/>
  <c r="M72" i="13" s="1"/>
  <c r="AV75" i="9"/>
  <c r="AW74" i="9"/>
  <c r="AX74" i="9" s="1"/>
  <c r="L77" i="13" l="1"/>
  <c r="K73" i="13"/>
  <c r="M73" i="13" s="1"/>
  <c r="AV76" i="9"/>
  <c r="AW75" i="9"/>
  <c r="AX75" i="9" s="1"/>
  <c r="L78" i="13" l="1"/>
  <c r="K74" i="13"/>
  <c r="M74" i="13" s="1"/>
  <c r="AV77" i="9"/>
  <c r="AW76" i="9"/>
  <c r="AX76" i="9" s="1"/>
  <c r="L79" i="13" l="1"/>
  <c r="K75" i="13"/>
  <c r="M75" i="13" s="1"/>
  <c r="AV78" i="9"/>
  <c r="AW77" i="9"/>
  <c r="AX77" i="9" s="1"/>
  <c r="L80" i="13" l="1"/>
  <c r="K76" i="13"/>
  <c r="M76" i="13" s="1"/>
  <c r="AV79" i="9"/>
  <c r="AW78" i="9"/>
  <c r="AX78" i="9" s="1"/>
  <c r="L81" i="13" l="1"/>
  <c r="K77" i="13"/>
  <c r="M77" i="13" s="1"/>
  <c r="AV80" i="9"/>
  <c r="AW79" i="9"/>
  <c r="AX79" i="9" s="1"/>
  <c r="L82" i="13" l="1"/>
  <c r="K78" i="13"/>
  <c r="M78" i="13" s="1"/>
  <c r="AV81" i="9"/>
  <c r="AW80" i="9"/>
  <c r="AX80" i="9" s="1"/>
  <c r="L83" i="13" l="1"/>
  <c r="K79" i="13"/>
  <c r="M79" i="13" s="1"/>
  <c r="AV82" i="9"/>
  <c r="AW81" i="9"/>
  <c r="AX81" i="9" s="1"/>
  <c r="L84" i="13" l="1"/>
  <c r="K80" i="13"/>
  <c r="M80" i="13" s="1"/>
  <c r="AV83" i="9"/>
  <c r="AW82" i="9"/>
  <c r="AX82" i="9" s="1"/>
  <c r="L85" i="13" l="1"/>
  <c r="K81" i="13"/>
  <c r="M81" i="13" s="1"/>
  <c r="AV84" i="9"/>
  <c r="AW83" i="9"/>
  <c r="AX83" i="9" s="1"/>
  <c r="L86" i="13" l="1"/>
  <c r="K82" i="13"/>
  <c r="M82" i="13" s="1"/>
  <c r="AV85" i="9"/>
  <c r="AW84" i="9"/>
  <c r="AX84" i="9" s="1"/>
  <c r="L87" i="13" l="1"/>
  <c r="K83" i="13"/>
  <c r="M83" i="13" s="1"/>
  <c r="Q5" i="12"/>
  <c r="AV86" i="9"/>
  <c r="AW85" i="9"/>
  <c r="AX85" i="9" s="1"/>
  <c r="L88" i="13" l="1"/>
  <c r="K84" i="13"/>
  <c r="M84" i="13" s="1"/>
  <c r="AV87" i="9"/>
  <c r="AW86" i="9"/>
  <c r="AX86" i="9" s="1"/>
  <c r="L89" i="13" l="1"/>
  <c r="K85" i="13"/>
  <c r="M85" i="13" s="1"/>
  <c r="AV88" i="9"/>
  <c r="AW87" i="9"/>
  <c r="AX87" i="9" s="1"/>
  <c r="L90" i="13" l="1"/>
  <c r="K86" i="13"/>
  <c r="M86" i="13" s="1"/>
  <c r="AV89" i="9"/>
  <c r="AW88" i="9"/>
  <c r="AX88" i="9" s="1"/>
  <c r="L91" i="13" l="1"/>
  <c r="K87" i="13"/>
  <c r="M87" i="13" s="1"/>
  <c r="AV90" i="9"/>
  <c r="AW89" i="9"/>
  <c r="AX89" i="9" s="1"/>
  <c r="L92" i="13" l="1"/>
  <c r="K88" i="13"/>
  <c r="M88" i="13" s="1"/>
  <c r="AV91" i="9"/>
  <c r="AW90" i="9"/>
  <c r="AX90" i="9" s="1"/>
  <c r="L93" i="13" l="1"/>
  <c r="K89" i="13"/>
  <c r="M89" i="13" s="1"/>
  <c r="AV92" i="9"/>
  <c r="AW91" i="9"/>
  <c r="AX91" i="9" s="1"/>
  <c r="L94" i="13" l="1"/>
  <c r="K90" i="13"/>
  <c r="M90" i="13" s="1"/>
  <c r="AV93" i="9"/>
  <c r="AW92" i="9"/>
  <c r="AX92" i="9" s="1"/>
  <c r="L95" i="13" l="1"/>
  <c r="K91" i="13"/>
  <c r="M91" i="13" s="1"/>
  <c r="AV94" i="9"/>
  <c r="AW93" i="9"/>
  <c r="AX93" i="9" s="1"/>
  <c r="L96" i="13" l="1"/>
  <c r="K92" i="13"/>
  <c r="M92" i="13" s="1"/>
  <c r="AV95" i="9"/>
  <c r="AW94" i="9"/>
  <c r="AX94" i="9" s="1"/>
  <c r="L97" i="13" l="1"/>
  <c r="K93" i="13"/>
  <c r="M93" i="13" s="1"/>
  <c r="AV96" i="9"/>
  <c r="AW95" i="9"/>
  <c r="AX95" i="9" s="1"/>
  <c r="L98" i="13" l="1"/>
  <c r="K94" i="13"/>
  <c r="M94" i="13" s="1"/>
  <c r="AV97" i="9"/>
  <c r="AW96" i="9"/>
  <c r="AX96" i="9" s="1"/>
  <c r="L99" i="13" l="1"/>
  <c r="K95" i="13"/>
  <c r="M95" i="13" s="1"/>
  <c r="AV98" i="9"/>
  <c r="AW97" i="9"/>
  <c r="AX97" i="9" s="1"/>
  <c r="L100" i="13" l="1"/>
  <c r="K96" i="13"/>
  <c r="M96" i="13" s="1"/>
  <c r="AV99" i="9"/>
  <c r="AW98" i="9"/>
  <c r="AX98" i="9" s="1"/>
  <c r="L101" i="13" l="1"/>
  <c r="K97" i="13"/>
  <c r="M97" i="13" s="1"/>
  <c r="AV100" i="9"/>
  <c r="AW99" i="9"/>
  <c r="AX99" i="9" s="1"/>
  <c r="L102" i="13" l="1"/>
  <c r="K98" i="13"/>
  <c r="M98" i="13" s="1"/>
  <c r="AV101" i="9"/>
  <c r="AW100" i="9"/>
  <c r="AX100" i="9" s="1"/>
  <c r="L103" i="13" l="1"/>
  <c r="K99" i="13"/>
  <c r="M99" i="13" s="1"/>
  <c r="AV102" i="9"/>
  <c r="AW101" i="9"/>
  <c r="AX101" i="9" s="1"/>
  <c r="L104" i="13" l="1"/>
  <c r="K100" i="13"/>
  <c r="M100" i="13" s="1"/>
  <c r="AV103" i="9"/>
  <c r="AW102" i="9"/>
  <c r="AX102" i="9" s="1"/>
  <c r="L105" i="13" l="1"/>
  <c r="K101" i="13"/>
  <c r="M101" i="13" s="1"/>
  <c r="AV104" i="9"/>
  <c r="AW103" i="9"/>
  <c r="AX103" i="9" s="1"/>
  <c r="L106" i="13" l="1"/>
  <c r="K102" i="13"/>
  <c r="M102" i="13" s="1"/>
  <c r="AV105" i="9"/>
  <c r="AW104" i="9"/>
  <c r="AX104" i="9" s="1"/>
  <c r="L107" i="13" l="1"/>
  <c r="K103" i="13"/>
  <c r="M103" i="13" s="1"/>
  <c r="AV106" i="9"/>
  <c r="AW105" i="9"/>
  <c r="AX105" i="9" s="1"/>
  <c r="L108" i="13" l="1"/>
  <c r="K104" i="13"/>
  <c r="M104" i="13" s="1"/>
  <c r="AV107" i="9"/>
  <c r="AW106" i="9"/>
  <c r="AX106" i="9" s="1"/>
  <c r="L109" i="13" l="1"/>
  <c r="K105" i="13"/>
  <c r="M105" i="13" s="1"/>
  <c r="AV108" i="9"/>
  <c r="AW107" i="9"/>
  <c r="AX107" i="9" s="1"/>
  <c r="L110" i="13" l="1"/>
  <c r="Q6" i="12"/>
  <c r="K106" i="13"/>
  <c r="M106" i="13" s="1"/>
  <c r="AV109" i="9"/>
  <c r="AW108" i="9"/>
  <c r="AX108" i="9" s="1"/>
  <c r="L111" i="13" l="1"/>
  <c r="K107" i="13"/>
  <c r="M107" i="13" s="1"/>
  <c r="AV110" i="9"/>
  <c r="AW109" i="9"/>
  <c r="AX109" i="9" s="1"/>
  <c r="L112" i="13" l="1"/>
  <c r="K108" i="13"/>
  <c r="M108" i="13" s="1"/>
  <c r="AV111" i="9"/>
  <c r="AW110" i="9"/>
  <c r="AX110" i="9" s="1"/>
  <c r="L113" i="13" l="1"/>
  <c r="K109" i="13"/>
  <c r="M109" i="13" s="1"/>
  <c r="AV112" i="9"/>
  <c r="AW111" i="9"/>
  <c r="AX111" i="9" s="1"/>
  <c r="L114" i="13" l="1"/>
  <c r="K110" i="13"/>
  <c r="M110" i="13" s="1"/>
  <c r="AV113" i="9"/>
  <c r="AW112" i="9"/>
  <c r="AX112" i="9" s="1"/>
  <c r="L115" i="13" l="1"/>
  <c r="K111" i="13"/>
  <c r="M111" i="13" s="1"/>
  <c r="AV114" i="9"/>
  <c r="AW113" i="9"/>
  <c r="AX113" i="9" s="1"/>
  <c r="L116" i="13" l="1"/>
  <c r="K112" i="13"/>
  <c r="M112" i="13" s="1"/>
  <c r="AV115" i="9"/>
  <c r="AW114" i="9"/>
  <c r="AX114" i="9" s="1"/>
  <c r="L117" i="13" l="1"/>
  <c r="K113" i="13"/>
  <c r="M113" i="13" s="1"/>
  <c r="AV116" i="9"/>
  <c r="AW115" i="9"/>
  <c r="AX115" i="9" s="1"/>
  <c r="L118" i="13" l="1"/>
  <c r="K114" i="13"/>
  <c r="M114" i="13" s="1"/>
  <c r="AV117" i="9"/>
  <c r="AW116" i="9"/>
  <c r="AX116" i="9" s="1"/>
  <c r="L119" i="13" l="1"/>
  <c r="K115" i="13"/>
  <c r="M115" i="13" s="1"/>
  <c r="AV118" i="9"/>
  <c r="AW117" i="9"/>
  <c r="AX117" i="9" s="1"/>
  <c r="L120" i="13" l="1"/>
  <c r="K116" i="13"/>
  <c r="M116" i="13" s="1"/>
  <c r="AV119" i="9"/>
  <c r="AW118" i="9"/>
  <c r="AX118" i="9" s="1"/>
  <c r="L121" i="13" l="1"/>
  <c r="K117" i="13"/>
  <c r="M117" i="13" s="1"/>
  <c r="AV120" i="9"/>
  <c r="AW119" i="9"/>
  <c r="AX119" i="9" s="1"/>
  <c r="L122" i="13" l="1"/>
  <c r="K118" i="13"/>
  <c r="M118" i="13" s="1"/>
  <c r="AV121" i="9"/>
  <c r="AW120" i="9"/>
  <c r="AX120" i="9" s="1"/>
  <c r="L123" i="13" l="1"/>
  <c r="K119" i="13"/>
  <c r="M119" i="13" s="1"/>
  <c r="AV122" i="9"/>
  <c r="AW121" i="9"/>
  <c r="AX121" i="9" s="1"/>
  <c r="L124" i="13" l="1"/>
  <c r="K120" i="13"/>
  <c r="M120" i="13" s="1"/>
  <c r="AV123" i="9"/>
  <c r="AW122" i="9"/>
  <c r="AX122" i="9" s="1"/>
  <c r="L125" i="13" l="1"/>
  <c r="K121" i="13"/>
  <c r="M121" i="13" s="1"/>
  <c r="AV124" i="9"/>
  <c r="AW123" i="9"/>
  <c r="AX123" i="9" s="1"/>
  <c r="L126" i="13" l="1"/>
  <c r="K122" i="13"/>
  <c r="M122" i="13" s="1"/>
  <c r="AV125" i="9"/>
  <c r="AW124" i="9"/>
  <c r="AX124" i="9" s="1"/>
  <c r="L127" i="13" l="1"/>
  <c r="K123" i="13"/>
  <c r="M123" i="13" s="1"/>
  <c r="AV126" i="9"/>
  <c r="AW125" i="9"/>
  <c r="AX125" i="9" s="1"/>
  <c r="L128" i="13" l="1"/>
  <c r="K124" i="13"/>
  <c r="M124" i="13" s="1"/>
  <c r="AV127" i="9"/>
  <c r="AW126" i="9"/>
  <c r="AX126" i="9" s="1"/>
  <c r="L129" i="13" l="1"/>
  <c r="K125" i="13"/>
  <c r="M125" i="13" s="1"/>
  <c r="AV128" i="9"/>
  <c r="AW127" i="9"/>
  <c r="AX127" i="9" s="1"/>
  <c r="L130" i="13" l="1"/>
  <c r="K126" i="13"/>
  <c r="M126" i="13" s="1"/>
  <c r="AV129" i="9"/>
  <c r="AW128" i="9"/>
  <c r="AX128" i="9" s="1"/>
  <c r="L131" i="13" l="1"/>
  <c r="K127" i="13"/>
  <c r="M127" i="13" s="1"/>
  <c r="Q7" i="12"/>
  <c r="AV130" i="9"/>
  <c r="AW129" i="9"/>
  <c r="AX129" i="9" s="1"/>
  <c r="L132" i="13" l="1"/>
  <c r="K128" i="13"/>
  <c r="M128" i="13" s="1"/>
  <c r="AV131" i="9"/>
  <c r="AW130" i="9"/>
  <c r="AX130" i="9" s="1"/>
  <c r="L133" i="13" l="1"/>
  <c r="K129" i="13"/>
  <c r="M129" i="13" s="1"/>
  <c r="AV132" i="9"/>
  <c r="AW131" i="9"/>
  <c r="AX131" i="9" s="1"/>
  <c r="L134" i="13" l="1"/>
  <c r="K130" i="13"/>
  <c r="M130" i="13" s="1"/>
  <c r="AV133" i="9"/>
  <c r="AW132" i="9"/>
  <c r="AX132" i="9" s="1"/>
  <c r="L135" i="13" l="1"/>
  <c r="K131" i="13"/>
  <c r="M131" i="13" s="1"/>
  <c r="AV134" i="9"/>
  <c r="AW133" i="9"/>
  <c r="AX133" i="9" s="1"/>
  <c r="L136" i="13" l="1"/>
  <c r="K132" i="13"/>
  <c r="M132" i="13" s="1"/>
  <c r="AV135" i="9"/>
  <c r="AW134" i="9"/>
  <c r="AX134" i="9" s="1"/>
  <c r="L137" i="13" l="1"/>
  <c r="K133" i="13"/>
  <c r="M133" i="13" s="1"/>
  <c r="AV136" i="9"/>
  <c r="AW135" i="9"/>
  <c r="AX135" i="9" s="1"/>
  <c r="L138" i="13" l="1"/>
  <c r="K134" i="13"/>
  <c r="M134" i="13" s="1"/>
  <c r="AV137" i="9"/>
  <c r="AW136" i="9"/>
  <c r="AX136" i="9" s="1"/>
  <c r="L139" i="13" l="1"/>
  <c r="K135" i="13"/>
  <c r="M135" i="13" s="1"/>
  <c r="AV138" i="9"/>
  <c r="AW137" i="9"/>
  <c r="AX137" i="9" s="1"/>
  <c r="L140" i="13" l="1"/>
  <c r="K136" i="13"/>
  <c r="M136" i="13" s="1"/>
  <c r="AV139" i="9"/>
  <c r="AW138" i="9"/>
  <c r="AX138" i="9" s="1"/>
  <c r="L141" i="13" l="1"/>
  <c r="K137" i="13"/>
  <c r="M137" i="13" s="1"/>
  <c r="AV140" i="9"/>
  <c r="AW139" i="9"/>
  <c r="AX139" i="9" s="1"/>
  <c r="L142" i="13" l="1"/>
  <c r="K138" i="13"/>
  <c r="M138" i="13" s="1"/>
  <c r="AV141" i="9"/>
  <c r="AW140" i="9"/>
  <c r="AX140" i="9" s="1"/>
  <c r="L143" i="13" l="1"/>
  <c r="K139" i="13"/>
  <c r="M139" i="13" s="1"/>
  <c r="AV142" i="9"/>
  <c r="AW141" i="9"/>
  <c r="AX141" i="9" s="1"/>
  <c r="L144" i="13" l="1"/>
  <c r="K140" i="13"/>
  <c r="M140" i="13" s="1"/>
  <c r="AV143" i="9"/>
  <c r="AW142" i="9"/>
  <c r="AX142" i="9" s="1"/>
  <c r="L145" i="13" l="1"/>
  <c r="K141" i="13"/>
  <c r="M141" i="13" s="1"/>
  <c r="AV144" i="9"/>
  <c r="AW143" i="9"/>
  <c r="AX143" i="9" s="1"/>
  <c r="L146" i="13" l="1"/>
  <c r="K142" i="13"/>
  <c r="M142" i="13" s="1"/>
  <c r="AV145" i="9"/>
  <c r="AW144" i="9"/>
  <c r="AX144" i="9" s="1"/>
  <c r="L147" i="13" l="1"/>
  <c r="K143" i="13"/>
  <c r="M143" i="13" s="1"/>
  <c r="AV146" i="9"/>
  <c r="AW145" i="9"/>
  <c r="AX145" i="9" s="1"/>
  <c r="L148" i="13" l="1"/>
  <c r="K144" i="13"/>
  <c r="M144" i="13" s="1"/>
  <c r="AV147" i="9"/>
  <c r="AW146" i="9"/>
  <c r="AX146" i="9" s="1"/>
  <c r="L149" i="13" l="1"/>
  <c r="K145" i="13"/>
  <c r="M145" i="13" s="1"/>
  <c r="AV148" i="9"/>
  <c r="AW147" i="9"/>
  <c r="AX147" i="9" s="1"/>
  <c r="L150" i="13" l="1"/>
  <c r="K146" i="13"/>
  <c r="M146" i="13" s="1"/>
  <c r="AV149" i="9"/>
  <c r="AW148" i="9"/>
  <c r="AX148" i="9" s="1"/>
  <c r="L151" i="13" l="1"/>
  <c r="Q8" i="12"/>
  <c r="K147" i="13"/>
  <c r="M147" i="13" s="1"/>
  <c r="AV150" i="9"/>
  <c r="AW149" i="9"/>
  <c r="AX149" i="9" s="1"/>
  <c r="L152" i="13" l="1"/>
  <c r="K148" i="13"/>
  <c r="M148" i="13" s="1"/>
  <c r="AV151" i="9"/>
  <c r="AW150" i="9"/>
  <c r="AX150" i="9" s="1"/>
  <c r="L153" i="13" l="1"/>
  <c r="K149" i="13"/>
  <c r="M149" i="13" s="1"/>
  <c r="AV152" i="9"/>
  <c r="AW151" i="9"/>
  <c r="AX151" i="9" s="1"/>
  <c r="L154" i="13" l="1"/>
  <c r="K150" i="13"/>
  <c r="M150" i="13" s="1"/>
  <c r="AV153" i="9"/>
  <c r="AW152" i="9"/>
  <c r="AX152" i="9" s="1"/>
  <c r="L155" i="13" l="1"/>
  <c r="K151" i="13"/>
  <c r="M151" i="13" s="1"/>
  <c r="AV154" i="9"/>
  <c r="AW153" i="9"/>
  <c r="AX153" i="9" s="1"/>
  <c r="L156" i="13" l="1"/>
  <c r="K152" i="13"/>
  <c r="M152" i="13" s="1"/>
  <c r="AV155" i="9"/>
  <c r="AW154" i="9"/>
  <c r="AX154" i="9" s="1"/>
  <c r="L157" i="13" l="1"/>
  <c r="K153" i="13"/>
  <c r="M153" i="13" s="1"/>
  <c r="AV156" i="9"/>
  <c r="AW155" i="9"/>
  <c r="AX155" i="9" s="1"/>
  <c r="L158" i="13" l="1"/>
  <c r="K154" i="13"/>
  <c r="M154" i="13" s="1"/>
  <c r="AV157" i="9"/>
  <c r="AW156" i="9"/>
  <c r="AX156" i="9" s="1"/>
  <c r="L159" i="13" l="1"/>
  <c r="K155" i="13"/>
  <c r="M155" i="13" s="1"/>
  <c r="AV158" i="9"/>
  <c r="AW157" i="9"/>
  <c r="AX157" i="9" s="1"/>
  <c r="L160" i="13" l="1"/>
  <c r="K156" i="13"/>
  <c r="M156" i="13" s="1"/>
  <c r="AV159" i="9"/>
  <c r="AW158" i="9"/>
  <c r="AX158" i="9" s="1"/>
  <c r="L161" i="13" l="1"/>
  <c r="K157" i="13"/>
  <c r="M157" i="13" s="1"/>
  <c r="AV160" i="9"/>
  <c r="AW159" i="9"/>
  <c r="AX159" i="9" s="1"/>
  <c r="L162" i="13" l="1"/>
  <c r="K158" i="13"/>
  <c r="M158" i="13" s="1"/>
  <c r="AV161" i="9"/>
  <c r="AW160" i="9"/>
  <c r="AX160" i="9" s="1"/>
  <c r="L163" i="13" l="1"/>
  <c r="K159" i="13"/>
  <c r="M159" i="13" s="1"/>
  <c r="AV162" i="9"/>
  <c r="AW161" i="9"/>
  <c r="AX161" i="9" s="1"/>
  <c r="L164" i="13" l="1"/>
  <c r="K160" i="13"/>
  <c r="M160" i="13" s="1"/>
  <c r="AV163" i="9"/>
  <c r="AW162" i="9"/>
  <c r="AX162" i="9" s="1"/>
  <c r="L165" i="13" l="1"/>
  <c r="K161" i="13"/>
  <c r="M161" i="13" s="1"/>
  <c r="AV164" i="9"/>
  <c r="AW163" i="9"/>
  <c r="AX163" i="9" s="1"/>
  <c r="L166" i="13" l="1"/>
  <c r="K162" i="13"/>
  <c r="M162" i="13" s="1"/>
  <c r="AV165" i="9"/>
  <c r="AW164" i="9"/>
  <c r="AX164" i="9" s="1"/>
  <c r="L167" i="13" l="1"/>
  <c r="K163" i="13"/>
  <c r="M163" i="13" s="1"/>
  <c r="AV166" i="9"/>
  <c r="AW165" i="9"/>
  <c r="AX165" i="9" s="1"/>
  <c r="L168" i="13" l="1"/>
  <c r="K164" i="13"/>
  <c r="M164" i="13" s="1"/>
  <c r="AV167" i="9"/>
  <c r="AW166" i="9"/>
  <c r="AX166" i="9" s="1"/>
  <c r="L169" i="13" l="1"/>
  <c r="K165" i="13"/>
  <c r="M165" i="13" s="1"/>
  <c r="AV168" i="9"/>
  <c r="AW167" i="9"/>
  <c r="AX167" i="9" s="1"/>
  <c r="L170" i="13" l="1"/>
  <c r="K166" i="13"/>
  <c r="M166" i="13" s="1"/>
  <c r="AV169" i="9"/>
  <c r="AW168" i="9"/>
  <c r="AX168" i="9" s="1"/>
  <c r="L171" i="13" l="1"/>
  <c r="K167" i="13"/>
  <c r="M167" i="13" s="1"/>
  <c r="Q9" i="12"/>
  <c r="AV170" i="9"/>
  <c r="AW169" i="9"/>
  <c r="AX169" i="9" s="1"/>
  <c r="L172" i="13" l="1"/>
  <c r="K168" i="13"/>
  <c r="M168" i="13" s="1"/>
  <c r="AV171" i="9"/>
  <c r="AW170" i="9"/>
  <c r="AX170" i="9" s="1"/>
  <c r="L173" i="13" l="1"/>
  <c r="K169" i="13"/>
  <c r="M169" i="13" s="1"/>
  <c r="AV172" i="9"/>
  <c r="AW171" i="9"/>
  <c r="AX171" i="9" s="1"/>
  <c r="L174" i="13" l="1"/>
  <c r="K170" i="13"/>
  <c r="M170" i="13" s="1"/>
  <c r="AV173" i="9"/>
  <c r="AW172" i="9"/>
  <c r="AX172" i="9" s="1"/>
  <c r="L175" i="13" l="1"/>
  <c r="K171" i="13"/>
  <c r="M171" i="13" s="1"/>
  <c r="AV174" i="9"/>
  <c r="AW173" i="9"/>
  <c r="AX173" i="9" s="1"/>
  <c r="L176" i="13" l="1"/>
  <c r="K172" i="13"/>
  <c r="M172" i="13" s="1"/>
  <c r="AV175" i="9"/>
  <c r="AW174" i="9"/>
  <c r="AX174" i="9" s="1"/>
  <c r="L177" i="13" l="1"/>
  <c r="K173" i="13"/>
  <c r="M173" i="13" s="1"/>
  <c r="AV176" i="9"/>
  <c r="AW175" i="9"/>
  <c r="AX175" i="9" s="1"/>
  <c r="L178" i="13" l="1"/>
  <c r="K174" i="13"/>
  <c r="M174" i="13" s="1"/>
  <c r="AV177" i="9"/>
  <c r="AW176" i="9"/>
  <c r="AX176" i="9" s="1"/>
  <c r="L179" i="13" l="1"/>
  <c r="K175" i="13"/>
  <c r="M175" i="13" s="1"/>
  <c r="AV178" i="9"/>
  <c r="AW177" i="9"/>
  <c r="AX177" i="9" s="1"/>
  <c r="L180" i="13" l="1"/>
  <c r="K176" i="13"/>
  <c r="M176" i="13" s="1"/>
  <c r="AV179" i="9"/>
  <c r="AW178" i="9"/>
  <c r="AX178" i="9" s="1"/>
  <c r="L181" i="13" l="1"/>
  <c r="K177" i="13"/>
  <c r="M177" i="13" s="1"/>
  <c r="AV180" i="9"/>
  <c r="AW179" i="9"/>
  <c r="AX179" i="9" s="1"/>
  <c r="L182" i="13" l="1"/>
  <c r="K178" i="13"/>
  <c r="M178" i="13" s="1"/>
  <c r="AV181" i="9"/>
  <c r="AW180" i="9"/>
  <c r="AX180" i="9" s="1"/>
  <c r="L183" i="13" l="1"/>
  <c r="K179" i="13"/>
  <c r="M179" i="13" s="1"/>
  <c r="AV182" i="9"/>
  <c r="AW181" i="9"/>
  <c r="AX181" i="9" s="1"/>
  <c r="L184" i="13" l="1"/>
  <c r="K180" i="13"/>
  <c r="M180" i="13" s="1"/>
  <c r="AV183" i="9"/>
  <c r="AW182" i="9"/>
  <c r="AX182" i="9" s="1"/>
  <c r="L185" i="13" l="1"/>
  <c r="K181" i="13"/>
  <c r="M181" i="13" s="1"/>
  <c r="AV184" i="9"/>
  <c r="AW183" i="9"/>
  <c r="AX183" i="9" s="1"/>
  <c r="L186" i="13" l="1"/>
  <c r="K182" i="13"/>
  <c r="M182" i="13" s="1"/>
  <c r="AV185" i="9"/>
  <c r="AW184" i="9"/>
  <c r="AX184" i="9" s="1"/>
  <c r="L187" i="13" l="1"/>
  <c r="K183" i="13"/>
  <c r="M183" i="13" s="1"/>
  <c r="AV186" i="9"/>
  <c r="AW185" i="9"/>
  <c r="AX185" i="9" s="1"/>
  <c r="L188" i="13" l="1"/>
  <c r="K184" i="13"/>
  <c r="M184" i="13" s="1"/>
  <c r="AV187" i="9"/>
  <c r="AW186" i="9"/>
  <c r="AX186" i="9" s="1"/>
  <c r="L189" i="13" l="1"/>
  <c r="Q10" i="12"/>
  <c r="K185" i="13"/>
  <c r="M185" i="13" s="1"/>
  <c r="AV188" i="9"/>
  <c r="AW188" i="9" s="1"/>
  <c r="AX188" i="9" s="1"/>
  <c r="AW187" i="9"/>
  <c r="AX187" i="9" s="1"/>
  <c r="L190" i="13" l="1"/>
  <c r="K186" i="13"/>
  <c r="M186" i="13" s="1"/>
  <c r="L191" i="13" l="1"/>
  <c r="K187" i="13"/>
  <c r="M187" i="13" s="1"/>
  <c r="L192" i="13" l="1"/>
  <c r="K188" i="13"/>
  <c r="M188" i="13" s="1"/>
  <c r="L193" i="13" l="1"/>
  <c r="K189" i="13"/>
  <c r="M189" i="13" s="1"/>
  <c r="L194" i="13" l="1"/>
  <c r="K190" i="13"/>
  <c r="M190" i="13" s="1"/>
  <c r="L195" i="13" l="1"/>
  <c r="K191" i="13"/>
  <c r="M191" i="13" s="1"/>
  <c r="L196" i="13" l="1"/>
  <c r="K192" i="13"/>
  <c r="M192" i="13" s="1"/>
  <c r="L197" i="13" l="1"/>
  <c r="K193" i="13"/>
  <c r="M193" i="13" s="1"/>
  <c r="L198" i="13" l="1"/>
  <c r="K194" i="13"/>
  <c r="M194" i="13" s="1"/>
  <c r="L199" i="13" l="1"/>
  <c r="K195" i="13"/>
  <c r="M195" i="13" s="1"/>
  <c r="L200" i="13" l="1"/>
  <c r="K196" i="13"/>
  <c r="M196" i="13" s="1"/>
  <c r="L201" i="13" l="1"/>
  <c r="K197" i="13"/>
  <c r="M197" i="13" s="1"/>
  <c r="K198" i="13" l="1"/>
  <c r="M198" i="13" s="1"/>
  <c r="K199" i="13" l="1"/>
  <c r="M199" i="13" s="1"/>
  <c r="K200" i="13" l="1"/>
  <c r="M200" i="13" s="1"/>
  <c r="K201" i="13" l="1"/>
  <c r="M201" i="13" s="1"/>
  <c r="Q11" i="12" l="1"/>
</calcChain>
</file>

<file path=xl/sharedStrings.xml><?xml version="1.0" encoding="utf-8"?>
<sst xmlns="http://schemas.openxmlformats.org/spreadsheetml/2006/main" count="2284" uniqueCount="382">
  <si>
    <t>金币</t>
    <phoneticPr fontId="1" type="noConversion"/>
  </si>
  <si>
    <t>手牌+5</t>
    <phoneticPr fontId="1" type="noConversion"/>
  </si>
  <si>
    <t>万能牌</t>
    <phoneticPr fontId="1" type="noConversion"/>
  </si>
  <si>
    <t>回退牌</t>
    <phoneticPr fontId="1" type="noConversion"/>
  </si>
  <si>
    <t>1美元</t>
    <phoneticPr fontId="1" type="noConversion"/>
  </si>
  <si>
    <t>货币</t>
    <phoneticPr fontId="1" type="noConversion"/>
  </si>
  <si>
    <t>战前道具</t>
    <phoneticPr fontId="1" type="noConversion"/>
  </si>
  <si>
    <t>每日关卡</t>
    <phoneticPr fontId="1" type="noConversion"/>
  </si>
  <si>
    <t>每日时间</t>
    <phoneticPr fontId="1" type="noConversion"/>
  </si>
  <si>
    <t>阶段</t>
    <phoneticPr fontId="1" type="noConversion"/>
  </si>
  <si>
    <t>开始</t>
    <phoneticPr fontId="1" type="noConversion"/>
  </si>
  <si>
    <t>结束</t>
    <phoneticPr fontId="1" type="noConversion"/>
  </si>
  <si>
    <t>数量</t>
    <phoneticPr fontId="1" type="noConversion"/>
  </si>
  <si>
    <t>战中道具</t>
    <phoneticPr fontId="1" type="noConversion"/>
  </si>
  <si>
    <t>奖励阶段</t>
    <phoneticPr fontId="1" type="noConversion"/>
  </si>
  <si>
    <t>开始关卡</t>
    <phoneticPr fontId="1" type="noConversion"/>
  </si>
  <si>
    <t>结束关卡</t>
    <phoneticPr fontId="1" type="noConversion"/>
  </si>
  <si>
    <t>基础奖励</t>
    <phoneticPr fontId="1" type="noConversion"/>
  </si>
  <si>
    <t>成长奖励</t>
    <phoneticPr fontId="1" type="noConversion"/>
  </si>
  <si>
    <t>奖励频率(H)</t>
    <phoneticPr fontId="1" type="noConversion"/>
  </si>
  <si>
    <t>FirstModeCostsConfig</t>
  </si>
  <si>
    <t>SecondModeCostsConfig</t>
  </si>
  <si>
    <t>ThirdModeCostsConfig</t>
  </si>
  <si>
    <t>基础消耗</t>
  </si>
  <si>
    <t>战中-万能卡</t>
  </si>
  <si>
    <t>战中-回退</t>
  </si>
  <si>
    <t>战中-手牌+5</t>
  </si>
  <si>
    <t>战前-消3张</t>
  </si>
  <si>
    <t>战前-全清</t>
  </si>
  <si>
    <t>战前-万能牌3张</t>
  </si>
  <si>
    <t>战前-移除炸弹</t>
  </si>
  <si>
    <t>战前-移除变数牌</t>
  </si>
  <si>
    <t>战前-移除锁</t>
  </si>
  <si>
    <t>Name</t>
  </si>
  <si>
    <t>LevelIndex</t>
  </si>
  <si>
    <t>CodeBreakers</t>
  </si>
  <si>
    <t>DealDuration</t>
  </si>
  <si>
    <t>UnfoldType</t>
  </si>
  <si>
    <t>UnfoldDuration</t>
  </si>
  <si>
    <t>Groups</t>
  </si>
  <si>
    <t>SimulateBoundPlayfield</t>
  </si>
  <si>
    <t>StarLimits1</t>
  </si>
  <si>
    <t>StarLimits2</t>
  </si>
  <si>
    <t>StarLimits3</t>
  </si>
  <si>
    <t>StarLimitsManual</t>
  </si>
  <si>
    <t>GladeDifficulty</t>
  </si>
  <si>
    <t>UnfoldCenter.x</t>
  </si>
  <si>
    <t>UnfoldCenter.y</t>
  </si>
  <si>
    <t>StackNum</t>
  </si>
  <si>
    <t>PlayfieldNum</t>
  </si>
  <si>
    <t>Level 1</t>
  </si>
  <si>
    <t>CZ_shorty</t>
  </si>
  <si>
    <t>Level 3</t>
  </si>
  <si>
    <t>EZ_Streaky</t>
  </si>
  <si>
    <t>Shorty</t>
  </si>
  <si>
    <t>CZ_Spider</t>
  </si>
  <si>
    <t>AS8_short2_bridge</t>
  </si>
  <si>
    <t>OR_Mouse_Tut_Final</t>
  </si>
  <si>
    <t>EK_MSWord</t>
  </si>
  <si>
    <t>CB_Newstuff</t>
  </si>
  <si>
    <t>CB_ZeroZero</t>
  </si>
  <si>
    <t>CB_CZSpaceship_mod</t>
  </si>
  <si>
    <t>CB_Pluscard_tut</t>
  </si>
  <si>
    <t>Wings_2</t>
  </si>
  <si>
    <t>AM_AfterSnB2</t>
  </si>
  <si>
    <t>Simple_pyramid</t>
  </si>
  <si>
    <t>CB_Stars</t>
  </si>
  <si>
    <t>CZ_Fan</t>
  </si>
  <si>
    <t>Accces</t>
  </si>
  <si>
    <t>Superstreaker</t>
  </si>
  <si>
    <t>CZ_Diamond Digger</t>
  </si>
  <si>
    <t>Convoluted_Cards_shorter</t>
  </si>
  <si>
    <t>AM_SmallFix</t>
  </si>
  <si>
    <t>Umbrellaplus5</t>
  </si>
  <si>
    <t>Schokoriegel</t>
  </si>
  <si>
    <t>6 Bows</t>
  </si>
  <si>
    <t>CB_shortandgood</t>
  </si>
  <si>
    <t>AM_Mickael</t>
  </si>
  <si>
    <t>FL_Merel_OK</t>
  </si>
  <si>
    <t>CB_Bower_Plusser</t>
  </si>
  <si>
    <t>Scrolling_tutorial</t>
  </si>
  <si>
    <t>Scrolling_not_so_wide</t>
  </si>
  <si>
    <t>Butterfliegen</t>
  </si>
  <si>
    <t>4_Aces</t>
  </si>
  <si>
    <t>CD_newworld_scrollX</t>
  </si>
  <si>
    <t>FL_F_OK</t>
  </si>
  <si>
    <t>CD_newworld_smiler</t>
  </si>
  <si>
    <t>Straight_towers_I</t>
  </si>
  <si>
    <t>FL_ShowMe_OK</t>
  </si>
  <si>
    <t>CB_Ribs</t>
  </si>
  <si>
    <t>CZ_Scrolling Two Bows</t>
  </si>
  <si>
    <t>CZ_daddy_longlegs</t>
  </si>
  <si>
    <t>CB_JR_Squirrel_Tut_final</t>
  </si>
  <si>
    <t>AM_Sunny_0.5</t>
  </si>
  <si>
    <t>Simpleandclean</t>
  </si>
  <si>
    <t>VR_Natalie</t>
  </si>
  <si>
    <t>AM_Sunny3</t>
  </si>
  <si>
    <t>CZ_house_of_cards</t>
  </si>
  <si>
    <t>CZ_Ra's Eye</t>
  </si>
  <si>
    <t>CB_VC_tut</t>
  </si>
  <si>
    <t>Changeling</t>
  </si>
  <si>
    <t>CZ_fifty_two</t>
  </si>
  <si>
    <t>Shortandnoteasy</t>
  </si>
  <si>
    <t>CB_VC_Behaviour</t>
  </si>
  <si>
    <t>AS4</t>
  </si>
  <si>
    <t>pyramid_candle</t>
  </si>
  <si>
    <t>CZ_Aries</t>
  </si>
  <si>
    <t>CB_Charanga</t>
  </si>
  <si>
    <t>Shorty_V2</t>
  </si>
  <si>
    <t>AM_CC_1</t>
  </si>
  <si>
    <t>Growth</t>
  </si>
  <si>
    <t>Snake</t>
  </si>
  <si>
    <t>CB_the_serial</t>
  </si>
  <si>
    <t>FL_New Level</t>
  </si>
  <si>
    <t>VR_Kreti</t>
  </si>
  <si>
    <t>FL_FirstBlood</t>
  </si>
  <si>
    <t>AM_CC_2</t>
  </si>
  <si>
    <t>CB_codebreaker_tut</t>
  </si>
  <si>
    <t>codebreaker</t>
  </si>
  <si>
    <t>Flat_eric_I</t>
  </si>
  <si>
    <t>CZ_daddy_longlegs2</t>
  </si>
  <si>
    <t>CZ_Codebreakers Edge</t>
  </si>
  <si>
    <t>CZ_addon</t>
  </si>
  <si>
    <t>CZ_two_z_towers</t>
  </si>
  <si>
    <t>CB_World4_15</t>
  </si>
  <si>
    <t>CB_Newworld_thecross</t>
  </si>
  <si>
    <t>AM_Oscar4</t>
  </si>
  <si>
    <t>CB_World4_4</t>
  </si>
  <si>
    <t>CZ_value_3pyramids_1flipped</t>
  </si>
  <si>
    <t>Flowers</t>
  </si>
  <si>
    <t>CZ_values_and_adds_1</t>
  </si>
  <si>
    <t>VR_Pascal</t>
  </si>
  <si>
    <t>Scrolling_Wide_3</t>
  </si>
  <si>
    <t>AM_Sunny5</t>
  </si>
  <si>
    <t>CZ_noname4</t>
  </si>
  <si>
    <t>AM_CC_3</t>
  </si>
  <si>
    <t>CB_Bomb_tut</t>
  </si>
  <si>
    <t>Da_boom</t>
  </si>
  <si>
    <t>CB_World4_3</t>
  </si>
  <si>
    <t>Change_your_mind</t>
  </si>
  <si>
    <t>CB_World4_8</t>
  </si>
  <si>
    <t>Scrolling_Booom_wide</t>
  </si>
  <si>
    <t>CZ_loom</t>
  </si>
  <si>
    <t>TrippleSplusseven</t>
  </si>
  <si>
    <t>CZ_undercover</t>
  </si>
  <si>
    <t>Pyramids_n_stacks_i</t>
  </si>
  <si>
    <t>Sequence_extremetowers1</t>
  </si>
  <si>
    <t>CZ_Klondike2</t>
  </si>
  <si>
    <t>CB_newworld3</t>
  </si>
  <si>
    <t>CZ_Codebreaker Right 4</t>
  </si>
  <si>
    <t>CB_BC_col2</t>
  </si>
  <si>
    <t>VR_Djohanna</t>
  </si>
  <si>
    <t>CB_Bowmehard</t>
  </si>
  <si>
    <t>AM_CC_4</t>
  </si>
  <si>
    <t>CB_BC_Sqw</t>
  </si>
  <si>
    <t>CZ_crosses_with_chaos</t>
  </si>
  <si>
    <t>AS7</t>
  </si>
  <si>
    <t>CB_BC_Doublehammer</t>
  </si>
  <si>
    <t>CZ_pyramid_with_tower</t>
  </si>
  <si>
    <t>CB_Code_n_all</t>
  </si>
  <si>
    <t>CZ_5 times 5</t>
  </si>
  <si>
    <t>CZ_table_merge</t>
  </si>
  <si>
    <t>CB_BC_Asssssssym</t>
  </si>
  <si>
    <t>CZ_4 ways to the center</t>
  </si>
  <si>
    <t>CZ_Checkpoint codebreak</t>
  </si>
  <si>
    <t>VR_Pojama</t>
  </si>
  <si>
    <t>CZ_family_blocks3</t>
  </si>
  <si>
    <t>Partcrown</t>
  </si>
  <si>
    <t xml:space="preserve">CB_Ladder_tut </t>
  </si>
  <si>
    <t>CB_Latta_4L</t>
  </si>
  <si>
    <t>AM_Sunny1</t>
  </si>
  <si>
    <t>CB_Nice_bomb</t>
  </si>
  <si>
    <t>AM_CC_5</t>
  </si>
  <si>
    <t>CB_LocknScrollnPlus</t>
  </si>
  <si>
    <t>CB_Ladder_13_2L</t>
  </si>
  <si>
    <t>FL_Brillenb盲r</t>
  </si>
  <si>
    <t>Umbrella</t>
  </si>
  <si>
    <t>VR_Reter</t>
  </si>
  <si>
    <t>Wings</t>
  </si>
  <si>
    <t>CD_newworld_scrollXXX</t>
  </si>
  <si>
    <t>CB_BC_Wings</t>
  </si>
  <si>
    <t>The_Mace</t>
  </si>
  <si>
    <t>Quick_and_hard</t>
  </si>
  <si>
    <t>CB_ScrollandLocks</t>
  </si>
  <si>
    <t>CB_VC_Behaviour_Extreme</t>
  </si>
  <si>
    <t>FL_R眉ckenAnR眉cken</t>
  </si>
  <si>
    <t>Shorty_Plus</t>
  </si>
  <si>
    <t>CB_Nach_tut</t>
  </si>
  <si>
    <t>VR_Tim</t>
  </si>
  <si>
    <t>CB_Ladder_166_4L</t>
  </si>
  <si>
    <t>AM_CC_6</t>
  </si>
  <si>
    <t>CZ_family_lines</t>
  </si>
  <si>
    <t>CZ_table</t>
  </si>
  <si>
    <t>Scrolling_Wide_1</t>
  </si>
  <si>
    <t>Candles</t>
  </si>
  <si>
    <t>CB_Rob_7_Ladder</t>
  </si>
  <si>
    <t>Accces_again1</t>
  </si>
  <si>
    <t>The_crown</t>
  </si>
  <si>
    <t>Convulted_Cards_I</t>
  </si>
  <si>
    <t>Hard_Bomber</t>
  </si>
  <si>
    <t>Streak_extreme</t>
  </si>
  <si>
    <t>AM_Oscar3</t>
  </si>
  <si>
    <t>CB_ScrollandLocks_fast</t>
  </si>
  <si>
    <t>Convoluted_difficulty</t>
  </si>
  <si>
    <t>Plusthreeer</t>
  </si>
  <si>
    <t>AS6_wavin</t>
  </si>
  <si>
    <t>CZ_spread_the_news</t>
  </si>
  <si>
    <t>CB_JR_Squirrel_2</t>
  </si>
  <si>
    <t>FL_ISS</t>
  </si>
  <si>
    <t>AM_CC_7</t>
  </si>
  <si>
    <t>VR_Chlinic</t>
  </si>
  <si>
    <t>CB_Tribomb_throwaway1</t>
  </si>
  <si>
    <t>FL_Thats Nuts</t>
  </si>
  <si>
    <t>CB_Ladder_22_6L</t>
  </si>
  <si>
    <t>Pyramids_n_candles</t>
  </si>
  <si>
    <t>Really serials</t>
  </si>
  <si>
    <t>CZ_table21</t>
  </si>
  <si>
    <t>CZ_table2</t>
  </si>
  <si>
    <t>Simple towers</t>
  </si>
  <si>
    <t>AS2_easily_big2</t>
  </si>
  <si>
    <t>Tie_Fighter</t>
  </si>
  <si>
    <t>FL_Summer Lovin ... Having a Blaaast!</t>
  </si>
  <si>
    <t>CB_Flowersupanddown</t>
  </si>
  <si>
    <t>免费奖励阶段</t>
    <phoneticPr fontId="1" type="noConversion"/>
  </si>
  <si>
    <t>{'OffsetType': -1, 'OffsetStart': 0, 'OffsetEnd': 0, 'GenerateOffset': 0, 'GenerateType': -1, 'DeckReplacementType': 0, 'GroupIndex': 0, 'Priority': 10, 'NumberOfCards': 0}, {'OffsetType': -1, 'OffsetStart': 0, 'OffsetEnd': 0, 'GenerateOffset': 0, 'GenerateType': 0, 'DeckReplacementType': 0, 'GroupIndex': 1, 'Priority': 0, 'NumberOfCards': 0}]</t>
  </si>
  <si>
    <t>CB_Tutdsf</t>
  </si>
  <si>
    <t>JR_SnB_Tut</t>
  </si>
  <si>
    <t>VR_SnB5</t>
  </si>
  <si>
    <t>{'OffsetType': -1, 'OffsetStart': 0, 'OffsetEnd': 0, 'GenerateOffset': 0, 'GenerateType': -1, 'DeckReplacementType': 0, 'GroupIndex': 0, 'Priority': 10, 'NumberOfCards': 0}, {'OffsetType': -1, 'OffsetStart': 0, 'OffsetEnd': 0, 'GenerateOffset': 0, 'GenerateType': 0, 'DeckReplacementType': 0, 'GroupIndex': 1, 'Priority': 0, 'NumberOfCards': 0}, {'OffsetType': -1, 'OffsetStart': 0, 'OffsetEnd': 0, 'GenerateOffset': 0, 'GenerateType': 4, 'DeckReplacementType': 0, 'GroupIndex': 2, 'Priority': 1, 'NumberOfCards': 0}, {'OffsetType': -1, 'OffsetStart': 0, 'OffsetEnd': 0, 'GenerateOffset': 0, 'GenerateType': 1, 'DeckReplacementType': 0, 'GroupIndex': 3, 'Priority': 1, 'NumberOfCards': 0}, {'OffsetType': 5, 'OffsetStart': 0, 'OffsetEnd': 0, 'GenerateOffset': 0, 'GenerateType': 1, 'DeckReplacementType': 0, 'GroupIndex': 4, 'Priority': 2, 'NumberOfCards': 0}]</t>
  </si>
  <si>
    <t>VR_SnB7</t>
  </si>
  <si>
    <t>AM_CCTutorial</t>
  </si>
  <si>
    <t>{'OffsetType': -1, 'OffsetStart': 0, 'OffsetEnd': 0, 'GenerateOffset': 0, 'GenerateType': -1, 'DeckReplacementType': 0, 'GroupIndex': 0, 'Priority': 10, 'NumberOfCards': 0}, {'OffsetType': -1, 'OffsetStart': 0, 'OffsetEnd': 0, 'GenerateOffset': 0, 'GenerateType': 0, 'DeckReplacementType': 0, 'GroupIndex': 1, 'Priority': 0, 'NumberOfCards': 0}, {'OffsetType': -1, 'OffsetStart': 0, 'OffsetEnd': 0, 'GenerateOffset': 0, 'GenerateType': 4, 'DeckReplacementType': 0, 'GroupIndex': 2, 'Priority': 1, 'NumberOfCards': 0}, {'OffsetType': -1, 'OffsetStart': 0, 'OffsetEnd': 0, 'GenerateOffset': 0, 'GenerateType': 1, 'DeckReplacementType': 0, 'GroupIndex': 3, 'Priority': 1, 'NumberOfCards': 0}, {'OffsetType': 5, 'OffsetStart': 0, 'OffsetEnd': 0, 'GenerateOffset': 0, 'GenerateType': 1, 'DeckReplacementType': 0, 'GroupIndex': 4, 'Priority': 2, 'NumberOfCards': 0}, {'OffsetType': -1, 'OffsetStart': 0, 'OffsetEnd': 0, 'GenerateOffset': 0, 'GenerateType': 3, 'DeckReplacementType': 0, 'GroupIndex': 5, 'Priority': 10, 'NumberOfCards': 0}, {'OffsetType': -1, 'OffsetStart': 0, 'OffsetEnd': 0, 'GenerateOffset': 0, 'GenerateType': 2, 'DeckReplacementType': 0, 'GroupIndex': 6, 'Priority': 6, 'NumberOfCards': 0}]</t>
  </si>
  <si>
    <t>VR_SnB9</t>
  </si>
  <si>
    <t>VR_SnB4</t>
  </si>
  <si>
    <t>{'OffsetType': -1, 'OffsetStart': 0, 'OffsetEnd': 0, 'GenerateOffset': 0, 'GenerateType': -1, 'DeckReplacementType': 0, 'GroupIndex': 0, 'Priority': 10, 'NumberOfCards': 0}, {'OffsetType': -1, 'OffsetStart': 0, 'OffsetEnd': 0, 'GenerateOffset': 0, 'GenerateType': 0, 'DeckReplacementType': 0, 'GroupIndex': 1, 'Priority': 0, 'NumberOfCards': 0}, {'OffsetType': -1, 'OffsetStart': 0, 'OffsetEnd': 0, 'GenerateOffset': 0, 'GenerateType': 4, 'DeckReplacementType': 0, 'GroupIndex': 2, 'Priority': 1, 'NumberOfCards': 0}, {'OffsetType': -1, 'OffsetStart': 0, 'OffsetEnd': 0, 'GenerateOffset': 0, 'GenerateType': 1, 'DeckReplacementType': 0, 'GroupIndex': 3, 'Priority': 1, 'NumberOfCards': 0}, {'OffsetType': 5, 'OffsetStart': 0, 'OffsetEnd': 0, 'GenerateOffset': 0, 'GenerateType': 1, 'DeckReplacementType': 0, 'GroupIndex': 4, 'Priority': 2, 'NumberOfCards': 0}, {'OffsetType': -1, 'OffsetStart': 0, 'OffsetEnd': 0, 'GenerateOffset': 0, 'GenerateType': 3, 'DeckReplacementType': 0, 'GroupIndex': 5, 'Priority': 10, 'NumberOfCards': 0}, {'OffsetType': -1, 'OffsetStart': 0, 'OffsetEnd': 0, 'GenerateOffset': 0, 'GenerateType': 2, 'DeckReplacementType': 0, 'GroupIndex': 6, 'Priority': 6, 'NumberOfCards': 0}, {'OffsetType': 3, 'OffsetStart': 0, 'OffsetEnd': 12, 'GenerateOffset': 0, 'GenerateType': 2, 'DeckReplacementType': 0, 'GroupIndex': 7, 'Priority': 7, 'NumberOfCards': 0}]</t>
  </si>
  <si>
    <t>CB_BC_tut</t>
  </si>
  <si>
    <t>VR_SnB3</t>
  </si>
  <si>
    <t>VR_SnB6</t>
  </si>
  <si>
    <t>CB_Tut</t>
  </si>
  <si>
    <t>VR_SnB8</t>
  </si>
  <si>
    <t>VR_SnB1</t>
  </si>
  <si>
    <t>0.5, 0.75, 1.0</t>
  </si>
  <si>
    <t>{'Direction': 2, 'Position': {'x': 0.0, 'y': 0.0}, 'CardValues': {'CardColor': -1, 'CardSuit': 0, 'CardFace': -1}, {'CardColor': -1, 'CardSuit': 1, 'CardFace': -1}, {'CardColor': -1, 'CardSuit': 3, 'CardFace': -1}, {'CardColor': -1, 'CardSuit': 2, 'CardFace': -1}}</t>
  </si>
  <si>
    <t>{'Direction': 1, 'Position': {'x': -140.0, 'y': 0.0}, 'CardValues': {'CardColor': -1, 'CardSuit': -1, 'CardFace': 0}, {'CardColor': -1, 'CardSuit': -1, 'CardFace': 12}, {'CardColor': -1, 'CardSuit': -1, 'CardFace': 11}, {'CardColor': -1, 'CardSuit': -1, 'CardFace': 10}}</t>
  </si>
  <si>
    <t>{'Direction': 2, 'Position': {'x': 470.0, 'y': 20.0}, 'CardValues': {'CardColor': -1, 'CardSuit': -1, 'CardFace': 0}, {'CardColor': -1, 'CardSuit': -1, 'CardFace': 1}, {'CardColor': -1, 'CardSuit': -1, 'CardFace': 2}}, {'Direction': 1, 'Position': {'x': -650.0, 'y': 40.0}, 'CardValues': {'CardColor': -1, 'CardSuit': -1, 'CardFace': 3}, {'CardColor': -1, 'CardSuit': -1, 'CardFace': 4}}</t>
  </si>
  <si>
    <t>{'Direction': 2, 'Position': {'x': 900.0, 'y': 50.0}, 'CardValues': {'CardColor': -1, 'CardSuit': 2, 'CardFace': -1}, {'CardColor': -1, 'CardSuit': 2, 'CardFace': -1}, {'CardColor': -1, 'CardSuit': 2, 'CardFace': -1}, {'CardColor': -1, 'CardSuit': 2, 'CardFace': -1}}</t>
  </si>
  <si>
    <t>{'Direction': 1, 'Position': {'x': -280.0, 'y': 20.0}, 'CardValues': {'CardColor': 0, 'CardSuit': -1, 'CardFace': -1}, {'CardColor': 0, 'CardSuit': -1, 'CardFace': -1}, {'CardColor': 0, 'CardSuit': -1, 'CardFace': -1}, {'CardColor': 0, 'CardSuit': -1, 'CardFace': -1}, {'CardColor': 0, 'CardSuit': -1, 'CardFace': -1}}, {'Direction': 1, 'Position': {'x': -110.0, 'y': 20.0}, 'CardValues': {'CardColor': 1, 'CardSuit': -1, 'CardFace': -1}, {'CardColor': 1, 'CardSuit': -1, 'CardFace': -1}, {'CardColor': 1, 'CardSuit': -1, 'CardFace': -1}, {'CardColor': 1, 'CardSuit': -1, 'CardFace': -1}, {'CardColor': 1, 'CardSuit': -1, 'CardFace': -1}}</t>
  </si>
  <si>
    <t>{'Direction': 2, 'Position': {'x': 1790.0, 'y': 40.0}, 'CardValues': {'CardColor': -1, 'CardSuit': 2, 'CardFace': -1}, {'CardColor': -1, 'CardSuit': 0, 'CardFace': -1}, {'CardColor': -1, 'CardSuit': 1, 'CardFace': -1}, {'CardColor': -1, 'CardSuit': 3, 'CardFace': -1}}</t>
  </si>
  <si>
    <t>{'Direction': 2, 'Position': {'x': 360.0, 'y': 30.0}, 'CardValues': {'CardColor': -1, 'CardSuit': -1, 'CardFace': 0}, {'CardColor': -1, 'CardSuit': -1, 'CardFace': 12}, {'CardColor': -1, 'CardSuit': -1, 'CardFace': 11}}</t>
  </si>
  <si>
    <t>{'Direction': 2, 'Position': {'x': 0.0, 'y': 170.0}, 'CardValues': {'CardColor': -1, 'CardSuit': 3, 'CardFace': -1}, {'CardColor': -1, 'CardSuit': 0, 'CardFace': -1}}</t>
  </si>
  <si>
    <t>{'Direction': 1, 'Position': {'x': -240.0, 'y': 20.0}, 'CardValues': {'CardColor': -1, 'CardSuit': -1, 'CardFace': 8}, {'CardColor': -1, 'CardSuit': -1, 'CardFace': 5}, {'CardColor': -1, 'CardSuit': -1, 'CardFace': 2}}</t>
  </si>
  <si>
    <t>{'Direction': 2, 'Position': {'x': 290.0, 'y': 20.0}, 'CardValues': {'CardColor': -1, 'CardSuit': 0, 'CardFace': -1}, {'CardColor': -1, 'CardSuit': 0, 'CardFace': -1}, {'CardColor': -1, 'CardSuit': 2, 'CardFace': -1}, {'CardColor': -1, 'CardSuit': 3, 'CardFace': -1}, {'CardColor': -1, 'CardSuit': 3, 'CardFace': -1}}</t>
  </si>
  <si>
    <t>{'Direction': 2, 'Position': {'x': 40.0, 'y': 10.0}, 'CardValues': {'CardColor': -1, 'CardSuit': 2, 'CardFace': -1}, {'CardColor': -1, 'CardSuit': 2, 'CardFace': -1}, {'CardColor': -1, 'CardSuit': 2, 'CardFace': -1}}, {'Direction': 2, 'Position': {'x': 1190.0, 'y': 10.0}, 'CardValues': {'CardColor': -1, 'CardSuit': 3, 'CardFace': -1}, {'CardColor': -1, 'CardSuit': 3, 'CardFace': -1}, {'CardColor': -1, 'CardSuit': 3, 'CardFace': -1}}</t>
  </si>
  <si>
    <t>{'Direction': 2, 'Position': {'x': 40.0, 'y': 10.0}, 'CardValues': {'CardColor': -1, 'CardSuit': 2, 'CardFace': -1}, {'CardColor': -1, 'CardSuit': 2, 'CardFace': -1}}, {'Direction': 2, 'Position': {'x': 1190.0, 'y': 10.0}, 'CardValues': {'CardColor': -1, 'CardSuit': 3, 'CardFace': -1}, {'CardColor': -1, 'CardSuit': 3, 'CardFace': -1}}</t>
  </si>
  <si>
    <t>{'Direction': 1, 'Position': {'x': 480.0, 'y': 10.0}, 'CardValues': {'CardColor': 0, 'CardSuit': -1, 'CardFace': -1}, {'CardColor': 1, 'CardSuit': -1, 'CardFace': -1}}</t>
  </si>
  <si>
    <t>名称</t>
    <phoneticPr fontId="1" type="noConversion"/>
  </si>
  <si>
    <t>关卡</t>
    <phoneticPr fontId="1" type="noConversion"/>
  </si>
  <si>
    <t>锁</t>
    <phoneticPr fontId="1" type="noConversion"/>
  </si>
  <si>
    <t>星控制</t>
    <phoneticPr fontId="1" type="noConversion"/>
  </si>
  <si>
    <t>SimulateBoundStack</t>
    <phoneticPr fontId="1" type="noConversion"/>
  </si>
  <si>
    <t>手牌</t>
    <phoneticPr fontId="1" type="noConversion"/>
  </si>
  <si>
    <t>场牌</t>
    <phoneticPr fontId="1" type="noConversion"/>
  </si>
  <si>
    <t>万能牌+3</t>
    <phoneticPr fontId="1" type="noConversion"/>
  </si>
  <si>
    <t>消除牌+3</t>
    <phoneticPr fontId="1" type="noConversion"/>
  </si>
  <si>
    <t>特殊道具</t>
    <phoneticPr fontId="1" type="noConversion"/>
  </si>
  <si>
    <t>双倍结算</t>
    <phoneticPr fontId="1" type="noConversion"/>
  </si>
  <si>
    <t>关卡消耗奖励阶段</t>
    <phoneticPr fontId="1" type="noConversion"/>
  </si>
  <si>
    <t>plus1</t>
  </si>
  <si>
    <t>wildCard</t>
  </si>
  <si>
    <t>Streaks10</t>
  </si>
  <si>
    <t>Streaks9</t>
  </si>
  <si>
    <t>Streaks8</t>
  </si>
  <si>
    <t>Streaks7</t>
  </si>
  <si>
    <t>Streaks6</t>
  </si>
  <si>
    <t>Streaks5</t>
  </si>
  <si>
    <t>Streaks4</t>
  </si>
  <si>
    <t>Streaks3</t>
  </si>
  <si>
    <t>Streaks2</t>
  </si>
  <si>
    <t>Streaks1</t>
  </si>
  <si>
    <t>StreaksNum</t>
  </si>
  <si>
    <t>连击任务1</t>
  </si>
  <si>
    <t>连击任务2</t>
  </si>
  <si>
    <t>连击任务3</t>
  </si>
  <si>
    <t>连击任务4</t>
  </si>
  <si>
    <t>连击任务5</t>
  </si>
  <si>
    <t>连击任务6</t>
  </si>
  <si>
    <t>连击任务7</t>
  </si>
  <si>
    <t>连击任务8</t>
  </si>
  <si>
    <t>连击任务9</t>
  </si>
  <si>
    <t>连击任务10</t>
  </si>
  <si>
    <t>gold3</t>
  </si>
  <si>
    <t>gold1</t>
  </si>
  <si>
    <t>gold2</t>
  </si>
  <si>
    <t>连击任务数量</t>
  </si>
  <si>
    <t>基础奖励</t>
    <phoneticPr fontId="1" type="noConversion"/>
  </si>
  <si>
    <t>单局时间</t>
    <phoneticPr fontId="1" type="noConversion"/>
  </si>
  <si>
    <t>基础消耗×1</t>
    <phoneticPr fontId="1" type="noConversion"/>
  </si>
  <si>
    <t>累计消耗×1</t>
    <phoneticPr fontId="1" type="noConversion"/>
  </si>
  <si>
    <t>累计奖励×1</t>
    <phoneticPr fontId="1" type="noConversion"/>
  </si>
  <si>
    <t>消耗-奖励</t>
    <phoneticPr fontId="1" type="noConversion"/>
  </si>
  <si>
    <t>挂机奖励</t>
    <phoneticPr fontId="1" type="noConversion"/>
  </si>
  <si>
    <t>通关奖励×1</t>
    <phoneticPr fontId="1" type="noConversion"/>
  </si>
  <si>
    <t>3.0149999, 4.95, 5.81</t>
  </si>
  <si>
    <t>入场卡×1</t>
    <phoneticPr fontId="1" type="noConversion"/>
  </si>
  <si>
    <t>入场卡×2</t>
  </si>
  <si>
    <t>入场卡×4</t>
    <phoneticPr fontId="1" type="noConversion"/>
  </si>
  <si>
    <t>Day</t>
    <phoneticPr fontId="1" type="noConversion"/>
  </si>
  <si>
    <t>消耗时间(H)</t>
    <phoneticPr fontId="1" type="noConversion"/>
  </si>
  <si>
    <t>Level</t>
    <phoneticPr fontId="1" type="noConversion"/>
  </si>
  <si>
    <t>group</t>
    <phoneticPr fontId="1" type="noConversion"/>
  </si>
  <si>
    <t>mode</t>
    <phoneticPr fontId="1" type="noConversion"/>
  </si>
  <si>
    <t>LevelStartCosts</t>
    <phoneticPr fontId="1" type="noConversion"/>
  </si>
  <si>
    <t>LevelWonPrizes</t>
    <phoneticPr fontId="1" type="noConversion"/>
  </si>
  <si>
    <t>WildCosts</t>
    <phoneticPr fontId="1" type="noConversion"/>
  </si>
  <si>
    <t>UndoCosts</t>
    <phoneticPr fontId="1" type="noConversion"/>
  </si>
  <si>
    <t>Plus5Costs</t>
    <phoneticPr fontId="1" type="noConversion"/>
  </si>
  <si>
    <t>RemoveCardsCosts</t>
    <phoneticPr fontId="1" type="noConversion"/>
  </si>
  <si>
    <t>ClearPlayablesCosts</t>
    <phoneticPr fontId="1" type="noConversion"/>
  </si>
  <si>
    <t>WildDropCosts</t>
    <phoneticPr fontId="1" type="noConversion"/>
  </si>
  <si>
    <t>RemoveBombsCosts</t>
    <phoneticPr fontId="1" type="noConversion"/>
  </si>
  <si>
    <t>RemoveValueChangersCosts</t>
    <phoneticPr fontId="1" type="noConversion"/>
  </si>
  <si>
    <t>RemoveCodeBreakersCosts</t>
    <phoneticPr fontId="1" type="noConversion"/>
  </si>
  <si>
    <t>基础消耗</t>
    <phoneticPr fontId="1" type="noConversion"/>
  </si>
  <si>
    <t>max</t>
    <phoneticPr fontId="1" type="noConversion"/>
  </si>
  <si>
    <t>N</t>
    <phoneticPr fontId="1" type="noConversion"/>
  </si>
  <si>
    <t>f(1)</t>
    <phoneticPr fontId="1" type="noConversion"/>
  </si>
  <si>
    <t>f(2)/f(1)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</si>
  <si>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</si>
  <si>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</si>
  <si>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</si>
  <si>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m</t>
    <phoneticPr fontId="1" type="noConversion"/>
  </si>
  <si>
    <t>通关数量</t>
    <phoneticPr fontId="1" type="noConversion"/>
  </si>
  <si>
    <t>总关卡</t>
    <phoneticPr fontId="1" type="noConversion"/>
  </si>
  <si>
    <t>初始消耗</t>
    <phoneticPr fontId="1" type="noConversion"/>
  </si>
  <si>
    <t>消耗增长</t>
    <phoneticPr fontId="1" type="noConversion"/>
  </si>
  <si>
    <t>累计消耗</t>
    <phoneticPr fontId="1" type="noConversion"/>
  </si>
  <si>
    <t>累计产出</t>
    <phoneticPr fontId="1" type="noConversion"/>
  </si>
  <si>
    <t>阶段通关率</t>
    <phoneticPr fontId="1" type="noConversion"/>
  </si>
  <si>
    <t xml:space="preserve"> 关卡通关率</t>
    <phoneticPr fontId="1" type="noConversion"/>
  </si>
  <si>
    <t>阶段通关率验证</t>
    <phoneticPr fontId="1" type="noConversion"/>
  </si>
  <si>
    <t>关卡通关率下降</t>
    <phoneticPr fontId="1" type="noConversion"/>
  </si>
  <si>
    <t>初始金币</t>
    <phoneticPr fontId="1" type="noConversion"/>
  </si>
  <si>
    <t>进度</t>
    <phoneticPr fontId="1" type="noConversion"/>
  </si>
  <si>
    <t>通关关卡</t>
    <phoneticPr fontId="1" type="noConversion"/>
  </si>
  <si>
    <t>关卡阶段</t>
    <phoneticPr fontId="1" type="noConversion"/>
  </si>
  <si>
    <t>时间进度</t>
    <phoneticPr fontId="1" type="noConversion"/>
  </si>
  <si>
    <t>开始关卡</t>
    <phoneticPr fontId="1" type="noConversion"/>
  </si>
  <si>
    <t>平均通关率</t>
    <phoneticPr fontId="1" type="noConversion"/>
  </si>
  <si>
    <t>关卡消耗×1</t>
    <phoneticPr fontId="1" type="noConversion"/>
  </si>
  <si>
    <t>关卡消耗×2</t>
  </si>
  <si>
    <t>动态</t>
    <phoneticPr fontId="1" type="noConversion"/>
  </si>
  <si>
    <t>关卡消耗×4</t>
    <phoneticPr fontId="1" type="noConversion"/>
  </si>
  <si>
    <t>关卡奖励×1</t>
    <phoneticPr fontId="1" type="noConversion"/>
  </si>
  <si>
    <t>关卡奖励×2</t>
  </si>
  <si>
    <t>关卡奖励×4</t>
    <phoneticPr fontId="1" type="noConversion"/>
  </si>
  <si>
    <t>消耗-产出×1</t>
  </si>
  <si>
    <t>消耗-产出×2</t>
  </si>
  <si>
    <t>消耗-产出×4</t>
  </si>
  <si>
    <t>累计奖励(Day)</t>
    <phoneticPr fontId="1" type="noConversion"/>
  </si>
  <si>
    <t>次数(Day)</t>
    <phoneticPr fontId="1" type="noConversion"/>
  </si>
  <si>
    <t>挂机产出基础</t>
    <phoneticPr fontId="1" type="noConversion"/>
  </si>
  <si>
    <t>免费奖励(H)</t>
    <phoneticPr fontId="1" type="noConversion"/>
  </si>
  <si>
    <t>次数(H)</t>
    <phoneticPr fontId="1" type="noConversion"/>
  </si>
  <si>
    <t>挑战消耗</t>
    <phoneticPr fontId="1" type="noConversion"/>
  </si>
  <si>
    <t>增长</t>
    <phoneticPr fontId="1" type="noConversion"/>
  </si>
  <si>
    <t>间隔</t>
    <phoneticPr fontId="1" type="noConversion"/>
  </si>
  <si>
    <t>离线奖励</t>
    <phoneticPr fontId="1" type="noConversion"/>
  </si>
  <si>
    <t>通关率</t>
    <phoneticPr fontId="1" type="noConversion"/>
  </si>
  <si>
    <t>关卡产出/消耗</t>
    <phoneticPr fontId="1" type="noConversion"/>
  </si>
  <si>
    <t>转盘奖励</t>
    <phoneticPr fontId="1" type="noConversion"/>
  </si>
  <si>
    <t>关卡挑战×1消耗</t>
    <phoneticPr fontId="1" type="noConversion"/>
  </si>
  <si>
    <t>关卡挑战×2消耗</t>
  </si>
  <si>
    <t>关卡挑战×4消耗</t>
    <phoneticPr fontId="1" type="noConversion"/>
  </si>
  <si>
    <t>金币奖励数量</t>
    <phoneticPr fontId="1" type="noConversion"/>
  </si>
  <si>
    <t>GoldNum</t>
    <phoneticPr fontId="1" type="noConversion"/>
  </si>
  <si>
    <t>关卡标准奖励</t>
    <phoneticPr fontId="1" type="noConversion"/>
  </si>
  <si>
    <t>签到奖励</t>
    <phoneticPr fontId="1" type="noConversion"/>
  </si>
  <si>
    <t>离线领取次数</t>
    <phoneticPr fontId="1" type="noConversion"/>
  </si>
  <si>
    <t>产出-消耗</t>
    <phoneticPr fontId="1" type="noConversion"/>
  </si>
  <si>
    <t>转盘累计奖励</t>
    <phoneticPr fontId="1" type="noConversion"/>
  </si>
  <si>
    <t>关卡消耗系数</t>
    <phoneticPr fontId="1" type="noConversion"/>
  </si>
  <si>
    <t>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</si>
</sst>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0.00_ "/>
    <numFmt numFmtId="177" formatCode="0_ "/>
    <numFmt numFmtId="178" formatCode="0_);[Red]\(0\)"/>
    <numFmt numFmtId="179" formatCode="#,##0;[Red]#,##0"/>
  </numFmts>
  <fonts count="6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i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关卡消耗奖励!$F$1</c:f>
              <c:strCache>
                <c:ptCount val="1"/>
                <c:pt idx="0">
                  <c:v> 关卡通关率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关卡消耗奖励!$F$2:$F$201</c:f>
              <c:numCache>
                <c:formatCode>0.00%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0.95238095238095233</c:v>
                </c:pt>
                <c:pt idx="6">
                  <c:v>0.91269841269841256</c:v>
                </c:pt>
                <c:pt idx="7">
                  <c:v>0.87301587301587302</c:v>
                </c:pt>
                <c:pt idx="8">
                  <c:v>0.83333333333333337</c:v>
                </c:pt>
                <c:pt idx="9">
                  <c:v>0.79365079365079361</c:v>
                </c:pt>
                <c:pt idx="10">
                  <c:v>0.79365079365079361</c:v>
                </c:pt>
                <c:pt idx="11">
                  <c:v>0.79365079365079361</c:v>
                </c:pt>
                <c:pt idx="12">
                  <c:v>0.79365079365079361</c:v>
                </c:pt>
                <c:pt idx="13">
                  <c:v>0.79365079365079361</c:v>
                </c:pt>
                <c:pt idx="14">
                  <c:v>0.55555555555555547</c:v>
                </c:pt>
                <c:pt idx="15">
                  <c:v>0.79365079365079361</c:v>
                </c:pt>
                <c:pt idx="16">
                  <c:v>0.79365079365079361</c:v>
                </c:pt>
                <c:pt idx="17">
                  <c:v>0.79365079365079361</c:v>
                </c:pt>
                <c:pt idx="18">
                  <c:v>0.79365079365079361</c:v>
                </c:pt>
                <c:pt idx="19">
                  <c:v>0.47619047619047616</c:v>
                </c:pt>
                <c:pt idx="20">
                  <c:v>0.79365079365079361</c:v>
                </c:pt>
                <c:pt idx="21">
                  <c:v>0.79365079365079361</c:v>
                </c:pt>
                <c:pt idx="22">
                  <c:v>0.79365079365079361</c:v>
                </c:pt>
                <c:pt idx="23">
                  <c:v>0.79365079365079361</c:v>
                </c:pt>
                <c:pt idx="24">
                  <c:v>0.3968253968253968</c:v>
                </c:pt>
                <c:pt idx="25">
                  <c:v>0.79365079365079361</c:v>
                </c:pt>
                <c:pt idx="26">
                  <c:v>0.79365079365079361</c:v>
                </c:pt>
                <c:pt idx="27">
                  <c:v>0.79365079365079361</c:v>
                </c:pt>
                <c:pt idx="28">
                  <c:v>0.79365079365079361</c:v>
                </c:pt>
                <c:pt idx="29">
                  <c:v>0.31746031746031744</c:v>
                </c:pt>
                <c:pt idx="30">
                  <c:v>0.79365079365079361</c:v>
                </c:pt>
                <c:pt idx="31">
                  <c:v>0.79365079365079361</c:v>
                </c:pt>
                <c:pt idx="32">
                  <c:v>0.68452380952380965</c:v>
                </c:pt>
                <c:pt idx="33">
                  <c:v>0.68452380952380965</c:v>
                </c:pt>
                <c:pt idx="34">
                  <c:v>0.29761904761904767</c:v>
                </c:pt>
                <c:pt idx="35">
                  <c:v>0.68452380952380965</c:v>
                </c:pt>
                <c:pt idx="36">
                  <c:v>0.68452380952380965</c:v>
                </c:pt>
                <c:pt idx="37">
                  <c:v>0.68452380952380965</c:v>
                </c:pt>
                <c:pt idx="38">
                  <c:v>0.68452380952380965</c:v>
                </c:pt>
                <c:pt idx="39">
                  <c:v>0.2678571428571429</c:v>
                </c:pt>
                <c:pt idx="40">
                  <c:v>0.68452380952380965</c:v>
                </c:pt>
                <c:pt idx="41">
                  <c:v>0.68452380952380965</c:v>
                </c:pt>
                <c:pt idx="42">
                  <c:v>0.68452380952380965</c:v>
                </c:pt>
                <c:pt idx="43">
                  <c:v>0.68452380952380965</c:v>
                </c:pt>
                <c:pt idx="44">
                  <c:v>0.23809523809523814</c:v>
                </c:pt>
                <c:pt idx="45">
                  <c:v>0.68452380952380965</c:v>
                </c:pt>
                <c:pt idx="46">
                  <c:v>0.68452380952380965</c:v>
                </c:pt>
                <c:pt idx="47">
                  <c:v>0.68452380952380965</c:v>
                </c:pt>
                <c:pt idx="48">
                  <c:v>0.68452380952380965</c:v>
                </c:pt>
                <c:pt idx="49">
                  <c:v>0.23809523809523814</c:v>
                </c:pt>
                <c:pt idx="50">
                  <c:v>0.68452380952380965</c:v>
                </c:pt>
                <c:pt idx="51">
                  <c:v>0.68452380952380965</c:v>
                </c:pt>
                <c:pt idx="52">
                  <c:v>0.68452380952380965</c:v>
                </c:pt>
                <c:pt idx="53">
                  <c:v>0.68452380952380965</c:v>
                </c:pt>
                <c:pt idx="54">
                  <c:v>0.23809523809523814</c:v>
                </c:pt>
                <c:pt idx="55">
                  <c:v>0.68452380952380965</c:v>
                </c:pt>
                <c:pt idx="56">
                  <c:v>0.66170634920634908</c:v>
                </c:pt>
                <c:pt idx="57">
                  <c:v>0.63293650793650791</c:v>
                </c:pt>
                <c:pt idx="58">
                  <c:v>0.63293650793650791</c:v>
                </c:pt>
                <c:pt idx="59">
                  <c:v>0.34523809523809518</c:v>
                </c:pt>
                <c:pt idx="60">
                  <c:v>0.63293650793650791</c:v>
                </c:pt>
                <c:pt idx="61">
                  <c:v>0.63293650793650791</c:v>
                </c:pt>
                <c:pt idx="62">
                  <c:v>0.63293650793650791</c:v>
                </c:pt>
                <c:pt idx="63">
                  <c:v>0.63293650793650791</c:v>
                </c:pt>
                <c:pt idx="64">
                  <c:v>0.31646825396825395</c:v>
                </c:pt>
                <c:pt idx="65">
                  <c:v>0.63293650793650791</c:v>
                </c:pt>
                <c:pt idx="66">
                  <c:v>0.63293650793650791</c:v>
                </c:pt>
                <c:pt idx="67">
                  <c:v>0.63293650793650791</c:v>
                </c:pt>
                <c:pt idx="68">
                  <c:v>0.63293650793650791</c:v>
                </c:pt>
                <c:pt idx="69">
                  <c:v>0.28769841269841268</c:v>
                </c:pt>
                <c:pt idx="70">
                  <c:v>0.63293650793650791</c:v>
                </c:pt>
                <c:pt idx="71">
                  <c:v>0.63293650793650791</c:v>
                </c:pt>
                <c:pt idx="72">
                  <c:v>0.63293650793650791</c:v>
                </c:pt>
                <c:pt idx="73">
                  <c:v>0.63293650793650791</c:v>
                </c:pt>
                <c:pt idx="74">
                  <c:v>0.23015873015873015</c:v>
                </c:pt>
                <c:pt idx="75">
                  <c:v>0.63293650793650791</c:v>
                </c:pt>
                <c:pt idx="76">
                  <c:v>0.63293650793650791</c:v>
                </c:pt>
                <c:pt idx="77">
                  <c:v>0.63293650793650791</c:v>
                </c:pt>
                <c:pt idx="78">
                  <c:v>0.63293650793650791</c:v>
                </c:pt>
                <c:pt idx="79">
                  <c:v>0.44444444444444431</c:v>
                </c:pt>
                <c:pt idx="80">
                  <c:v>0.66666666666666641</c:v>
                </c:pt>
                <c:pt idx="81">
                  <c:v>0.61111111111111094</c:v>
                </c:pt>
                <c:pt idx="82">
                  <c:v>0.61111111111111094</c:v>
                </c:pt>
                <c:pt idx="83">
                  <c:v>0.61111111111111094</c:v>
                </c:pt>
                <c:pt idx="84">
                  <c:v>0.38888888888888873</c:v>
                </c:pt>
                <c:pt idx="85">
                  <c:v>0.61111111111111094</c:v>
                </c:pt>
                <c:pt idx="86">
                  <c:v>0.61111111111111094</c:v>
                </c:pt>
                <c:pt idx="87">
                  <c:v>0.61111111111111094</c:v>
                </c:pt>
                <c:pt idx="88">
                  <c:v>0.61111111111111094</c:v>
                </c:pt>
                <c:pt idx="89">
                  <c:v>0.3333333333333332</c:v>
                </c:pt>
                <c:pt idx="90">
                  <c:v>0.61111111111111094</c:v>
                </c:pt>
                <c:pt idx="91">
                  <c:v>0.61111111111111094</c:v>
                </c:pt>
                <c:pt idx="92">
                  <c:v>0.61111111111111094</c:v>
                </c:pt>
                <c:pt idx="93">
                  <c:v>0.61111111111111094</c:v>
                </c:pt>
                <c:pt idx="94">
                  <c:v>0.27777777777777768</c:v>
                </c:pt>
                <c:pt idx="95">
                  <c:v>0.66666666666666641</c:v>
                </c:pt>
                <c:pt idx="96">
                  <c:v>0.61111111111111094</c:v>
                </c:pt>
                <c:pt idx="97">
                  <c:v>0.61111111111111094</c:v>
                </c:pt>
                <c:pt idx="98">
                  <c:v>0.61111111111111094</c:v>
                </c:pt>
                <c:pt idx="99">
                  <c:v>0.22222222222222215</c:v>
                </c:pt>
                <c:pt idx="100">
                  <c:v>0.66666666666666641</c:v>
                </c:pt>
                <c:pt idx="101">
                  <c:v>0.58928571428571441</c:v>
                </c:pt>
                <c:pt idx="102">
                  <c:v>0.58928571428571441</c:v>
                </c:pt>
                <c:pt idx="103">
                  <c:v>0.58928571428571441</c:v>
                </c:pt>
                <c:pt idx="104">
                  <c:v>0.37500000000000006</c:v>
                </c:pt>
                <c:pt idx="105">
                  <c:v>0.58928571428571441</c:v>
                </c:pt>
                <c:pt idx="106">
                  <c:v>0.58928571428571441</c:v>
                </c:pt>
                <c:pt idx="107">
                  <c:v>0.58928571428571441</c:v>
                </c:pt>
                <c:pt idx="108">
                  <c:v>0.58928571428571441</c:v>
                </c:pt>
                <c:pt idx="109">
                  <c:v>0.32142857142857145</c:v>
                </c:pt>
                <c:pt idx="110">
                  <c:v>0.58928571428571441</c:v>
                </c:pt>
                <c:pt idx="111">
                  <c:v>0.58928571428571441</c:v>
                </c:pt>
                <c:pt idx="112">
                  <c:v>0.58928571428571441</c:v>
                </c:pt>
                <c:pt idx="113">
                  <c:v>0.58928571428571441</c:v>
                </c:pt>
                <c:pt idx="114">
                  <c:v>0.2678571428571429</c:v>
                </c:pt>
                <c:pt idx="115">
                  <c:v>0.58928571428571441</c:v>
                </c:pt>
                <c:pt idx="116">
                  <c:v>0.58928571428571441</c:v>
                </c:pt>
                <c:pt idx="117">
                  <c:v>0.58928571428571441</c:v>
                </c:pt>
                <c:pt idx="118">
                  <c:v>0.58928571428571441</c:v>
                </c:pt>
                <c:pt idx="119">
                  <c:v>0.21428571428571433</c:v>
                </c:pt>
                <c:pt idx="120">
                  <c:v>0.58928571428571441</c:v>
                </c:pt>
                <c:pt idx="121">
                  <c:v>0.58928571428571441</c:v>
                </c:pt>
                <c:pt idx="122">
                  <c:v>0.58928571428571441</c:v>
                </c:pt>
                <c:pt idx="123">
                  <c:v>0.56746031746031789</c:v>
                </c:pt>
                <c:pt idx="124">
                  <c:v>0.36111111111111138</c:v>
                </c:pt>
                <c:pt idx="125">
                  <c:v>0.61904761904761951</c:v>
                </c:pt>
                <c:pt idx="126">
                  <c:v>0.56746031746031789</c:v>
                </c:pt>
                <c:pt idx="127">
                  <c:v>0.56746031746031789</c:v>
                </c:pt>
                <c:pt idx="128">
                  <c:v>0.56746031746031789</c:v>
                </c:pt>
                <c:pt idx="129">
                  <c:v>0.30952380952380976</c:v>
                </c:pt>
                <c:pt idx="130">
                  <c:v>0.61904761904761951</c:v>
                </c:pt>
                <c:pt idx="131">
                  <c:v>0.56746031746031789</c:v>
                </c:pt>
                <c:pt idx="132">
                  <c:v>0.56746031746031789</c:v>
                </c:pt>
                <c:pt idx="133">
                  <c:v>0.56746031746031789</c:v>
                </c:pt>
                <c:pt idx="134">
                  <c:v>0.25793650793650813</c:v>
                </c:pt>
                <c:pt idx="135">
                  <c:v>0.56746031746031789</c:v>
                </c:pt>
                <c:pt idx="136">
                  <c:v>0.56746031746031789</c:v>
                </c:pt>
                <c:pt idx="137">
                  <c:v>0.56746031746031789</c:v>
                </c:pt>
                <c:pt idx="138">
                  <c:v>0.56746031746031789</c:v>
                </c:pt>
                <c:pt idx="139">
                  <c:v>0.2063492063492065</c:v>
                </c:pt>
                <c:pt idx="140">
                  <c:v>0.56746031746031789</c:v>
                </c:pt>
                <c:pt idx="141">
                  <c:v>0.56746031746031789</c:v>
                </c:pt>
                <c:pt idx="142">
                  <c:v>0.56746031746031789</c:v>
                </c:pt>
                <c:pt idx="143">
                  <c:v>0.54563492063492003</c:v>
                </c:pt>
                <c:pt idx="144">
                  <c:v>0.34722222222222182</c:v>
                </c:pt>
                <c:pt idx="145">
                  <c:v>0.54563492063492003</c:v>
                </c:pt>
                <c:pt idx="146">
                  <c:v>0.54563492063492003</c:v>
                </c:pt>
                <c:pt idx="147">
                  <c:v>0.54563492063492003</c:v>
                </c:pt>
                <c:pt idx="148">
                  <c:v>0.54563492063492003</c:v>
                </c:pt>
                <c:pt idx="149">
                  <c:v>0.29761904761904728</c:v>
                </c:pt>
                <c:pt idx="150">
                  <c:v>0.57043650793650724</c:v>
                </c:pt>
                <c:pt idx="151">
                  <c:v>0.54563492063492003</c:v>
                </c:pt>
                <c:pt idx="152">
                  <c:v>0.54563492063492003</c:v>
                </c:pt>
                <c:pt idx="153">
                  <c:v>0.54563492063492003</c:v>
                </c:pt>
                <c:pt idx="154">
                  <c:v>0.24801587301587275</c:v>
                </c:pt>
                <c:pt idx="155">
                  <c:v>0.54563492063492003</c:v>
                </c:pt>
                <c:pt idx="156">
                  <c:v>0.54563492063492003</c:v>
                </c:pt>
                <c:pt idx="157">
                  <c:v>0.54563492063492003</c:v>
                </c:pt>
                <c:pt idx="158">
                  <c:v>0.54563492063492003</c:v>
                </c:pt>
                <c:pt idx="159">
                  <c:v>0.19841269841269821</c:v>
                </c:pt>
                <c:pt idx="160">
                  <c:v>0.59523809523809457</c:v>
                </c:pt>
                <c:pt idx="161">
                  <c:v>0.57043650793650724</c:v>
                </c:pt>
                <c:pt idx="162">
                  <c:v>0.54563492063492003</c:v>
                </c:pt>
                <c:pt idx="163">
                  <c:v>0.52380952380952428</c:v>
                </c:pt>
                <c:pt idx="164">
                  <c:v>0.33333333333333359</c:v>
                </c:pt>
                <c:pt idx="165">
                  <c:v>0.547619047619048</c:v>
                </c:pt>
                <c:pt idx="166">
                  <c:v>0.52380952380952428</c:v>
                </c:pt>
                <c:pt idx="167">
                  <c:v>0.52380952380952428</c:v>
                </c:pt>
                <c:pt idx="168">
                  <c:v>0.52380952380952428</c:v>
                </c:pt>
                <c:pt idx="169">
                  <c:v>0.28571428571428592</c:v>
                </c:pt>
                <c:pt idx="170">
                  <c:v>0.547619047619048</c:v>
                </c:pt>
                <c:pt idx="171">
                  <c:v>0.52380952380952428</c:v>
                </c:pt>
                <c:pt idx="172">
                  <c:v>0.52380952380952428</c:v>
                </c:pt>
                <c:pt idx="173">
                  <c:v>0.52380952380952428</c:v>
                </c:pt>
                <c:pt idx="174">
                  <c:v>0.23809523809523828</c:v>
                </c:pt>
                <c:pt idx="175">
                  <c:v>0.57142857142857184</c:v>
                </c:pt>
                <c:pt idx="176">
                  <c:v>0.52380952380952428</c:v>
                </c:pt>
                <c:pt idx="177">
                  <c:v>0.52380952380952428</c:v>
                </c:pt>
                <c:pt idx="178">
                  <c:v>0.52380952380952428</c:v>
                </c:pt>
                <c:pt idx="179">
                  <c:v>0.19047619047619063</c:v>
                </c:pt>
                <c:pt idx="180">
                  <c:v>0.57142857142857184</c:v>
                </c:pt>
                <c:pt idx="181">
                  <c:v>0.52380952380952428</c:v>
                </c:pt>
                <c:pt idx="182">
                  <c:v>0.45634920634920628</c:v>
                </c:pt>
                <c:pt idx="183">
                  <c:v>0.45634920634920628</c:v>
                </c:pt>
                <c:pt idx="184">
                  <c:v>0.31944444444444436</c:v>
                </c:pt>
                <c:pt idx="185">
                  <c:v>0.45634920634920628</c:v>
                </c:pt>
                <c:pt idx="186">
                  <c:v>0.45634920634920628</c:v>
                </c:pt>
                <c:pt idx="187">
                  <c:v>0.45634920634920628</c:v>
                </c:pt>
                <c:pt idx="188">
                  <c:v>0.45634920634920628</c:v>
                </c:pt>
                <c:pt idx="189">
                  <c:v>0.27380952380952378</c:v>
                </c:pt>
                <c:pt idx="190">
                  <c:v>0.45634920634920628</c:v>
                </c:pt>
                <c:pt idx="191">
                  <c:v>0.45634920634920628</c:v>
                </c:pt>
                <c:pt idx="192">
                  <c:v>0.45634920634920628</c:v>
                </c:pt>
                <c:pt idx="193">
                  <c:v>0.45634920634920628</c:v>
                </c:pt>
                <c:pt idx="194">
                  <c:v>0.22817460317460314</c:v>
                </c:pt>
                <c:pt idx="195">
                  <c:v>0.45634920634920628</c:v>
                </c:pt>
                <c:pt idx="196">
                  <c:v>0.45634920634920628</c:v>
                </c:pt>
                <c:pt idx="197">
                  <c:v>0.45634920634920628</c:v>
                </c:pt>
                <c:pt idx="198">
                  <c:v>0.45634920634920628</c:v>
                </c:pt>
                <c:pt idx="199">
                  <c:v>0.18253968253968253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9-48EB-A2B0-07B35AE8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507408"/>
        <c:axId val="772505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关卡消耗奖励!$A$1</c15:sqref>
                        </c15:formulaRef>
                      </c:ext>
                    </c:extLst>
                    <c:strCache>
                      <c:ptCount val="1"/>
                      <c:pt idx="0">
                        <c:v>关卡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关卡消耗奖励!$A$2:$A$201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A9-48EB-A2B0-07B35AE84BAC}"/>
                  </c:ext>
                </c:extLst>
              </c15:ser>
            </c15:filteredLineSeries>
          </c:ext>
        </c:extLst>
      </c:lineChart>
      <c:catAx>
        <c:axId val="77250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505112"/>
        <c:crosses val="autoZero"/>
        <c:auto val="1"/>
        <c:lblAlgn val="ctr"/>
        <c:lblOffset val="100"/>
        <c:noMultiLvlLbl val="0"/>
      </c:catAx>
      <c:valAx>
        <c:axId val="7725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5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142875</xdr:rowOff>
    </xdr:from>
    <xdr:to>
      <xdr:col>34</xdr:col>
      <xdr:colOff>447674</xdr:colOff>
      <xdr:row>34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B7E6F-80E8-4D33-B23C-E7AFCE16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9F41-84A5-41BF-987A-1B841F4F4304}">
  <dimension ref="A2:B8"/>
  <sheetViews>
    <sheetView workbookViewId="0">
      <selection activeCell="D42" sqref="D42"/>
    </sheetView>
  </sheetViews>
  <sheetFormatPr defaultColWidth="8.75" defaultRowHeight="16.5"/>
  <cols>
    <col min="1" max="1" width="8.75" style="6"/>
    <col min="2" max="16384" width="8.75" style="1"/>
  </cols>
  <sheetData>
    <row r="2" spans="1:2">
      <c r="A2" s="6" t="s">
        <v>7</v>
      </c>
      <c r="B2" s="1">
        <v>20</v>
      </c>
    </row>
    <row r="3" spans="1:2">
      <c r="A3" s="6" t="s">
        <v>295</v>
      </c>
      <c r="B3" s="1">
        <v>1.5</v>
      </c>
    </row>
    <row r="4" spans="1:2">
      <c r="A4" s="6" t="s">
        <v>8</v>
      </c>
      <c r="B4" s="1">
        <v>60</v>
      </c>
    </row>
    <row r="7" spans="1:2">
      <c r="A7" s="6" t="s">
        <v>5</v>
      </c>
      <c r="B7" s="2" t="s">
        <v>4</v>
      </c>
    </row>
    <row r="8" spans="1:2">
      <c r="A8" s="6" t="s">
        <v>0</v>
      </c>
      <c r="B8" s="1">
        <v>8000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F96C-F8D1-4798-825D-C1E9FCC05A52}">
  <dimension ref="A1:J5"/>
  <sheetViews>
    <sheetView workbookViewId="0">
      <selection activeCell="G2" sqref="G2"/>
    </sheetView>
  </sheetViews>
  <sheetFormatPr defaultColWidth="8.75" defaultRowHeight="16.5"/>
  <cols>
    <col min="1" max="1" width="8.625" style="1" bestFit="1" customWidth="1"/>
    <col min="2" max="2" width="4.75" style="1" bestFit="1" customWidth="1"/>
    <col min="3" max="3" width="11.375" style="1" bestFit="1" customWidth="1"/>
    <col min="4" max="4" width="8.75" style="1"/>
    <col min="5" max="5" width="8" style="1" bestFit="1" customWidth="1"/>
    <col min="6" max="6" width="4.75" style="1" bestFit="1" customWidth="1"/>
    <col min="7" max="7" width="11.375" style="1" bestFit="1" customWidth="1"/>
    <col min="8" max="8" width="8.75" style="1"/>
    <col min="9" max="9" width="8.625" style="1" bestFit="1" customWidth="1"/>
    <col min="10" max="10" width="4.75" style="1" bestFit="1" customWidth="1"/>
    <col min="11" max="16384" width="8.75" style="1"/>
  </cols>
  <sheetData>
    <row r="1" spans="1:10">
      <c r="A1" s="1" t="s">
        <v>6</v>
      </c>
      <c r="B1" s="1" t="s">
        <v>0</v>
      </c>
      <c r="C1" s="1" t="s">
        <v>380</v>
      </c>
      <c r="E1" s="1" t="s">
        <v>13</v>
      </c>
      <c r="F1" s="1" t="s">
        <v>0</v>
      </c>
      <c r="G1" s="1" t="s">
        <v>380</v>
      </c>
      <c r="I1" s="1" t="s">
        <v>264</v>
      </c>
      <c r="J1" s="1" t="s">
        <v>0</v>
      </c>
    </row>
    <row r="2" spans="1:10">
      <c r="A2" s="1" t="s">
        <v>1</v>
      </c>
      <c r="B2" s="1" t="s">
        <v>350</v>
      </c>
      <c r="E2" s="1" t="s">
        <v>1</v>
      </c>
      <c r="F2" s="1" t="s">
        <v>350</v>
      </c>
      <c r="I2" s="1" t="s">
        <v>303</v>
      </c>
    </row>
    <row r="3" spans="1:10">
      <c r="A3" s="1" t="s">
        <v>262</v>
      </c>
      <c r="B3" s="1" t="s">
        <v>350</v>
      </c>
      <c r="E3" s="1" t="s">
        <v>2</v>
      </c>
      <c r="F3" s="1" t="s">
        <v>350</v>
      </c>
      <c r="I3" s="1" t="s">
        <v>304</v>
      </c>
    </row>
    <row r="4" spans="1:10">
      <c r="A4" s="1" t="s">
        <v>263</v>
      </c>
      <c r="B4" s="1" t="s">
        <v>350</v>
      </c>
      <c r="E4" s="1" t="s">
        <v>3</v>
      </c>
      <c r="F4" s="1" t="s">
        <v>350</v>
      </c>
      <c r="I4" s="1" t="s">
        <v>305</v>
      </c>
    </row>
    <row r="5" spans="1:10">
      <c r="I5" s="1" t="s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539D-6D40-4980-AA46-825C0071194A}">
  <dimension ref="A1:J13"/>
  <sheetViews>
    <sheetView workbookViewId="0">
      <selection activeCell="H49" sqref="H49"/>
    </sheetView>
  </sheetViews>
  <sheetFormatPr defaultColWidth="10.125" defaultRowHeight="16.5"/>
  <cols>
    <col min="1" max="3" width="8" style="1" bestFit="1" customWidth="1"/>
    <col min="4" max="4" width="10.625" style="1" bestFit="1" customWidth="1"/>
    <col min="5" max="5" width="12.625" style="1" bestFit="1" customWidth="1"/>
    <col min="6" max="6" width="7.375" style="5" bestFit="1" customWidth="1"/>
    <col min="7" max="7" width="9.125" style="1" bestFit="1" customWidth="1"/>
    <col min="8" max="8" width="10.125" style="1"/>
    <col min="9" max="9" width="10.25" style="1" bestFit="1" customWidth="1"/>
    <col min="10" max="10" width="5.5" style="1" bestFit="1" customWidth="1"/>
    <col min="11" max="16384" width="10.125" style="1"/>
  </cols>
  <sheetData>
    <row r="1" spans="1:10" s="3" customFormat="1">
      <c r="A1" s="3" t="s">
        <v>14</v>
      </c>
      <c r="B1" s="3" t="s">
        <v>15</v>
      </c>
      <c r="C1" s="3" t="s">
        <v>16</v>
      </c>
      <c r="D1" s="3" t="s">
        <v>361</v>
      </c>
      <c r="E1" s="3" t="s">
        <v>358</v>
      </c>
      <c r="F1" s="3" t="s">
        <v>362</v>
      </c>
      <c r="G1" s="3" t="s">
        <v>359</v>
      </c>
    </row>
    <row r="2" spans="1:10">
      <c r="A2" s="1">
        <v>1</v>
      </c>
      <c r="B2" s="1">
        <v>1</v>
      </c>
      <c r="C2" s="1">
        <v>4</v>
      </c>
      <c r="D2" s="1">
        <f>$J$2+MAX((A2-1)*$J$3,0)</f>
        <v>2000</v>
      </c>
      <c r="E2" s="1">
        <f t="shared" ref="E2:E13" si="0">D2*(24/$J$4)</f>
        <v>48000</v>
      </c>
      <c r="F2" s="4">
        <f>D2/INDEX(Harvest_关卡消耗!$D$2:$D$10,MATCH(B2,Harvest_关卡消耗!$A$2:$A$10,1))</f>
        <v>2</v>
      </c>
      <c r="G2" s="4">
        <f>E2/INDEX(Harvest_关卡消耗!$D$2:$D$10,MATCH(B2,Harvest_关卡消耗!$A$2:$A$10,1))</f>
        <v>48</v>
      </c>
      <c r="I2" s="1" t="s">
        <v>17</v>
      </c>
      <c r="J2" s="1">
        <v>2000</v>
      </c>
    </row>
    <row r="3" spans="1:10">
      <c r="A3" s="1">
        <v>2</v>
      </c>
      <c r="B3" s="1">
        <v>5</v>
      </c>
      <c r="C3" s="1">
        <v>11</v>
      </c>
      <c r="D3" s="1">
        <f t="shared" ref="D3:D13" si="1">$J$2+MAX((A3-1)*$J$3,0)</f>
        <v>2050</v>
      </c>
      <c r="E3" s="1">
        <f t="shared" si="0"/>
        <v>49200</v>
      </c>
      <c r="F3" s="4">
        <f>D3/INDEX(Harvest_关卡消耗!$D$2:$D$10,MATCH(B3,Harvest_关卡消耗!$A$2:$A$10,1))</f>
        <v>2.0499999999999998</v>
      </c>
      <c r="G3" s="4">
        <f>E3/INDEX(Harvest_关卡消耗!$D$2:$D$10,MATCH(B3,Harvest_关卡消耗!$A$2:$A$10,1))</f>
        <v>49.2</v>
      </c>
      <c r="I3" s="1" t="s">
        <v>18</v>
      </c>
      <c r="J3" s="1">
        <v>50</v>
      </c>
    </row>
    <row r="4" spans="1:10">
      <c r="A4" s="1">
        <v>3</v>
      </c>
      <c r="B4" s="1">
        <v>12</v>
      </c>
      <c r="C4" s="1">
        <v>26</v>
      </c>
      <c r="D4" s="1">
        <f t="shared" si="1"/>
        <v>2100</v>
      </c>
      <c r="E4" s="1">
        <f t="shared" si="0"/>
        <v>50400</v>
      </c>
      <c r="F4" s="4">
        <f>D4/INDEX(Harvest_关卡消耗!$D$2:$D$10,MATCH(B4,Harvest_关卡消耗!$A$2:$A$10,1))</f>
        <v>2.1</v>
      </c>
      <c r="G4" s="4">
        <f>E4/INDEX(Harvest_关卡消耗!$D$2:$D$10,MATCH(B4,Harvest_关卡消耗!$A$2:$A$10,1))</f>
        <v>50.4</v>
      </c>
      <c r="I4" s="1" t="s">
        <v>19</v>
      </c>
      <c r="J4" s="1">
        <v>1</v>
      </c>
    </row>
    <row r="5" spans="1:10">
      <c r="A5" s="1">
        <v>4</v>
      </c>
      <c r="B5" s="1">
        <v>27</v>
      </c>
      <c r="C5" s="1">
        <v>46</v>
      </c>
      <c r="D5" s="1">
        <f t="shared" si="1"/>
        <v>2150</v>
      </c>
      <c r="E5" s="1">
        <f t="shared" si="0"/>
        <v>51600</v>
      </c>
      <c r="F5" s="4">
        <f>D5/INDEX(Harvest_关卡消耗!$D$2:$D$10,MATCH(B5,Harvest_关卡消耗!$A$2:$A$10,1))</f>
        <v>1.4333333333333333</v>
      </c>
      <c r="G5" s="4">
        <f>E5/INDEX(Harvest_关卡消耗!$D$2:$D$10,MATCH(B5,Harvest_关卡消耗!$A$2:$A$10,1))</f>
        <v>34.4</v>
      </c>
    </row>
    <row r="6" spans="1:10">
      <c r="A6" s="1">
        <v>5</v>
      </c>
      <c r="B6" s="1">
        <v>47</v>
      </c>
      <c r="C6" s="1">
        <v>66</v>
      </c>
      <c r="D6" s="1">
        <f t="shared" si="1"/>
        <v>2200</v>
      </c>
      <c r="E6" s="1">
        <f t="shared" si="0"/>
        <v>52800</v>
      </c>
      <c r="F6" s="4">
        <f>D6/INDEX(Harvest_关卡消耗!$D$2:$D$10,MATCH(B6,Harvest_关卡消耗!$A$2:$A$10,1))</f>
        <v>1.2222222222222223</v>
      </c>
      <c r="G6" s="4">
        <f>E6/INDEX(Harvest_关卡消耗!$D$2:$D$10,MATCH(B6,Harvest_关卡消耗!$A$2:$A$10,1))</f>
        <v>29.333333333333332</v>
      </c>
    </row>
    <row r="7" spans="1:10">
      <c r="A7" s="1">
        <v>6</v>
      </c>
      <c r="B7" s="1">
        <v>67</v>
      </c>
      <c r="C7" s="1">
        <v>86</v>
      </c>
      <c r="D7" s="1">
        <f t="shared" si="1"/>
        <v>2250</v>
      </c>
      <c r="E7" s="1">
        <f t="shared" si="0"/>
        <v>54000</v>
      </c>
      <c r="F7" s="4">
        <f>D7/INDEX(Harvest_关卡消耗!$D$2:$D$10,MATCH(B7,Harvest_关卡消耗!$A$2:$A$10,1))</f>
        <v>1.125</v>
      </c>
      <c r="G7" s="4">
        <f>E7/INDEX(Harvest_关卡消耗!$D$2:$D$10,MATCH(B7,Harvest_关卡消耗!$A$2:$A$10,1))</f>
        <v>27</v>
      </c>
    </row>
    <row r="8" spans="1:10">
      <c r="A8" s="1">
        <v>7</v>
      </c>
      <c r="B8" s="1">
        <v>87</v>
      </c>
      <c r="C8" s="1">
        <v>106</v>
      </c>
      <c r="D8" s="1">
        <f t="shared" si="1"/>
        <v>2300</v>
      </c>
      <c r="E8" s="1">
        <f t="shared" si="0"/>
        <v>55200</v>
      </c>
      <c r="F8" s="4">
        <f>D8/INDEX(Harvest_关卡消耗!$D$2:$D$10,MATCH(B8,Harvest_关卡消耗!$A$2:$A$10,1))</f>
        <v>1.1499999999999999</v>
      </c>
      <c r="G8" s="4">
        <f>E8/INDEX(Harvest_关卡消耗!$D$2:$D$10,MATCH(B8,Harvest_关卡消耗!$A$2:$A$10,1))</f>
        <v>27.6</v>
      </c>
    </row>
    <row r="9" spans="1:10">
      <c r="A9" s="1">
        <v>8</v>
      </c>
      <c r="B9" s="1">
        <v>107</v>
      </c>
      <c r="C9" s="1">
        <v>126</v>
      </c>
      <c r="D9" s="1">
        <f t="shared" si="1"/>
        <v>2350</v>
      </c>
      <c r="E9" s="1">
        <f t="shared" si="0"/>
        <v>56400</v>
      </c>
      <c r="F9" s="4">
        <f>D9/INDEX(Harvest_关卡消耗!$D$2:$D$10,MATCH(B9,Harvest_关卡消耗!$A$2:$A$10,1))</f>
        <v>1.0681818181818181</v>
      </c>
      <c r="G9" s="4">
        <f>E9/INDEX(Harvest_关卡消耗!$D$2:$D$10,MATCH(B9,Harvest_关卡消耗!$A$2:$A$10,1))</f>
        <v>25.636363636363637</v>
      </c>
    </row>
    <row r="10" spans="1:10">
      <c r="A10" s="1">
        <v>9</v>
      </c>
      <c r="B10" s="1">
        <v>127</v>
      </c>
      <c r="C10" s="1">
        <v>146</v>
      </c>
      <c r="D10" s="1">
        <f t="shared" si="1"/>
        <v>2400</v>
      </c>
      <c r="E10" s="1">
        <f t="shared" si="0"/>
        <v>57600</v>
      </c>
      <c r="F10" s="4">
        <f>D10/INDEX(Harvest_关卡消耗!$D$2:$D$10,MATCH(B10,Harvest_关卡消耗!$A$2:$A$10,1))</f>
        <v>1.0909090909090908</v>
      </c>
      <c r="G10" s="4">
        <f>E10/INDEX(Harvest_关卡消耗!$D$2:$D$10,MATCH(B10,Harvest_关卡消耗!$A$2:$A$10,1))</f>
        <v>26.181818181818183</v>
      </c>
    </row>
    <row r="11" spans="1:10">
      <c r="A11" s="1">
        <v>10</v>
      </c>
      <c r="B11" s="1">
        <v>147</v>
      </c>
      <c r="C11" s="1">
        <v>166</v>
      </c>
      <c r="D11" s="1">
        <f t="shared" si="1"/>
        <v>2450</v>
      </c>
      <c r="E11" s="1">
        <f t="shared" si="0"/>
        <v>58800</v>
      </c>
      <c r="F11" s="4">
        <f>D11/INDEX(Harvest_关卡消耗!$D$2:$D$10,MATCH(B11,Harvest_关卡消耗!$A$2:$A$10,1))</f>
        <v>1.1136363636363635</v>
      </c>
      <c r="G11" s="4">
        <f>E11/INDEX(Harvest_关卡消耗!$D$2:$D$10,MATCH(B11,Harvest_关卡消耗!$A$2:$A$10,1))</f>
        <v>26.727272727272727</v>
      </c>
    </row>
    <row r="12" spans="1:10">
      <c r="A12" s="1">
        <v>11</v>
      </c>
      <c r="B12" s="1">
        <v>167</v>
      </c>
      <c r="C12" s="1">
        <v>186</v>
      </c>
      <c r="D12" s="1">
        <f t="shared" si="1"/>
        <v>2500</v>
      </c>
      <c r="E12" s="1">
        <f t="shared" si="0"/>
        <v>60000</v>
      </c>
      <c r="F12" s="4">
        <f>D12/INDEX(Harvest_关卡消耗!$D$2:$D$10,MATCH(B12,Harvest_关卡消耗!$A$2:$A$10,1))</f>
        <v>1.1363636363636365</v>
      </c>
      <c r="G12" s="4">
        <f>E12/INDEX(Harvest_关卡消耗!$D$2:$D$10,MATCH(B12,Harvest_关卡消耗!$A$2:$A$10,1))</f>
        <v>27.272727272727273</v>
      </c>
    </row>
    <row r="13" spans="1:10">
      <c r="A13" s="1">
        <v>12</v>
      </c>
      <c r="B13" s="1">
        <v>187</v>
      </c>
      <c r="C13" s="1">
        <v>206</v>
      </c>
      <c r="D13" s="1">
        <f t="shared" si="1"/>
        <v>2550</v>
      </c>
      <c r="E13" s="1">
        <f t="shared" si="0"/>
        <v>61200</v>
      </c>
      <c r="F13" s="4">
        <f>D13/INDEX(Harvest_关卡消耗!$D$2:$D$10,MATCH(B13,Harvest_关卡消耗!$A$2:$A$10,1))</f>
        <v>1.02</v>
      </c>
      <c r="G13" s="4">
        <f>E13/INDEX(Harvest_关卡消耗!$D$2:$D$10,MATCH(B13,Harvest_关卡消耗!$A$2:$A$10,1))</f>
        <v>24.48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C799-FA9F-40E8-8696-D52401DF3F1D}">
  <dimension ref="A1:T28"/>
  <sheetViews>
    <sheetView workbookViewId="0">
      <selection activeCell="N49" sqref="K40:N49"/>
    </sheetView>
  </sheetViews>
  <sheetFormatPr defaultRowHeight="16.5"/>
  <cols>
    <col min="1" max="1" width="5.375" bestFit="1" customWidth="1"/>
    <col min="2" max="2" width="5.375" customWidth="1"/>
    <col min="3" max="3" width="22.375" bestFit="1" customWidth="1"/>
    <col min="4" max="5" width="13.75" bestFit="1" customWidth="1"/>
    <col min="6" max="6" width="9.75" bestFit="1" customWidth="1"/>
    <col min="7" max="7" width="5.375" style="15" bestFit="1" customWidth="1"/>
    <col min="8" max="8" width="10" bestFit="1" customWidth="1"/>
    <col min="9" max="9" width="9.125" style="15" customWidth="1"/>
    <col min="10" max="10" width="9.875" bestFit="1" customWidth="1"/>
    <col min="11" max="11" width="5.375" style="15" bestFit="1" customWidth="1"/>
    <col min="12" max="12" width="16.875" bestFit="1" customWidth="1"/>
    <col min="13" max="13" width="9.125" style="15" customWidth="1"/>
    <col min="14" max="14" width="17.375" bestFit="1" customWidth="1"/>
    <col min="15" max="15" width="9.125" style="15" customWidth="1"/>
    <col min="16" max="16" width="13.375" bestFit="1" customWidth="1"/>
    <col min="17" max="17" width="9.125" style="15" customWidth="1"/>
    <col min="18" max="18" width="17.875" bestFit="1" customWidth="1"/>
    <col min="19" max="19" width="24.875" bestFit="1" customWidth="1"/>
    <col min="20" max="20" width="23.75" bestFit="1" customWidth="1"/>
  </cols>
  <sheetData>
    <row r="1" spans="1:20" s="3" customFormat="1">
      <c r="A1" s="3" t="s">
        <v>308</v>
      </c>
      <c r="B1" s="3" t="s">
        <v>309</v>
      </c>
      <c r="C1" s="3" t="s">
        <v>310</v>
      </c>
      <c r="D1" s="3" t="s">
        <v>311</v>
      </c>
      <c r="E1" s="3" t="s">
        <v>312</v>
      </c>
      <c r="F1" s="3" t="s">
        <v>313</v>
      </c>
      <c r="G1" s="14"/>
      <c r="H1" s="3" t="s">
        <v>314</v>
      </c>
      <c r="I1" s="14"/>
      <c r="J1" s="3" t="s">
        <v>315</v>
      </c>
      <c r="K1" s="14"/>
      <c r="L1" s="3" t="s">
        <v>316</v>
      </c>
      <c r="M1" s="14"/>
      <c r="N1" s="3" t="s">
        <v>317</v>
      </c>
      <c r="O1" s="14"/>
      <c r="P1" s="3" t="s">
        <v>318</v>
      </c>
      <c r="Q1" s="14"/>
      <c r="R1" s="3" t="s">
        <v>319</v>
      </c>
      <c r="S1" s="3" t="s">
        <v>320</v>
      </c>
      <c r="T1" s="3" t="s">
        <v>321</v>
      </c>
    </row>
    <row r="2" spans="1:20">
      <c r="A2" s="1">
        <v>1</v>
      </c>
      <c r="B2" s="1">
        <v>1</v>
      </c>
      <c r="C2" s="1" t="s">
        <v>20</v>
      </c>
      <c r="D2" s="1">
        <v>1000</v>
      </c>
      <c r="E2" s="1">
        <v>1110</v>
      </c>
      <c r="F2" s="1">
        <v>500</v>
      </c>
      <c r="G2" s="4">
        <f>F2/$D2</f>
        <v>0.5</v>
      </c>
      <c r="H2" s="1">
        <v>100</v>
      </c>
      <c r="I2" s="4">
        <f>H2/$D2</f>
        <v>0.1</v>
      </c>
      <c r="J2" s="1">
        <v>500</v>
      </c>
      <c r="K2" s="4">
        <f>J2/$D2</f>
        <v>0.5</v>
      </c>
      <c r="L2" s="1">
        <v>1700</v>
      </c>
      <c r="M2" s="4">
        <f>L2/$D2</f>
        <v>1.7</v>
      </c>
      <c r="N2" s="1">
        <v>2000</v>
      </c>
      <c r="O2" s="4">
        <f>N2/$D2</f>
        <v>2</v>
      </c>
      <c r="P2" s="1">
        <v>2700</v>
      </c>
      <c r="Q2" s="4">
        <f>P2/$D2</f>
        <v>2.7</v>
      </c>
      <c r="R2" s="1">
        <v>1700</v>
      </c>
      <c r="S2" s="1">
        <v>1700</v>
      </c>
      <c r="T2" s="1">
        <v>2000</v>
      </c>
    </row>
    <row r="3" spans="1:20">
      <c r="A3" s="1">
        <v>13</v>
      </c>
      <c r="B3" s="1">
        <v>1</v>
      </c>
      <c r="C3" s="1" t="s">
        <v>20</v>
      </c>
      <c r="D3" s="1">
        <v>1000</v>
      </c>
      <c r="E3" s="1">
        <v>1110</v>
      </c>
      <c r="F3" s="1">
        <v>1000</v>
      </c>
      <c r="G3" s="4">
        <f t="shared" ref="G3:I28" si="0">F3/$D3</f>
        <v>1</v>
      </c>
      <c r="H3" s="1">
        <v>100</v>
      </c>
      <c r="I3" s="4">
        <f t="shared" si="0"/>
        <v>0.1</v>
      </c>
      <c r="J3" s="1">
        <v>500</v>
      </c>
      <c r="K3" s="4">
        <f t="shared" ref="K3:M3" si="1">J3/$D3</f>
        <v>0.5</v>
      </c>
      <c r="L3" s="1">
        <v>1700</v>
      </c>
      <c r="M3" s="4">
        <f t="shared" si="1"/>
        <v>1.7</v>
      </c>
      <c r="N3" s="1">
        <v>2000</v>
      </c>
      <c r="O3" s="4">
        <f t="shared" ref="O3" si="2">N3/$D3</f>
        <v>2</v>
      </c>
      <c r="P3" s="1">
        <v>2700</v>
      </c>
      <c r="Q3" s="4">
        <f t="shared" ref="Q3" si="3">P3/$D3</f>
        <v>2.7</v>
      </c>
      <c r="R3" s="1">
        <v>1700</v>
      </c>
      <c r="S3" s="1">
        <v>1700</v>
      </c>
      <c r="T3" s="1">
        <v>2000</v>
      </c>
    </row>
    <row r="4" spans="1:20">
      <c r="A4" s="1">
        <v>20</v>
      </c>
      <c r="B4" s="1">
        <v>2</v>
      </c>
      <c r="C4" s="1" t="s">
        <v>20</v>
      </c>
      <c r="D4" s="1">
        <v>1500</v>
      </c>
      <c r="E4" s="1">
        <v>1665</v>
      </c>
      <c r="F4" s="1">
        <v>2000</v>
      </c>
      <c r="G4" s="4">
        <f t="shared" si="0"/>
        <v>1.3333333333333333</v>
      </c>
      <c r="H4" s="1">
        <v>200</v>
      </c>
      <c r="I4" s="4">
        <f t="shared" si="0"/>
        <v>0.13333333333333333</v>
      </c>
      <c r="J4" s="1">
        <v>900</v>
      </c>
      <c r="K4" s="4">
        <f t="shared" ref="K4:M4" si="4">J4/$D4</f>
        <v>0.6</v>
      </c>
      <c r="L4" s="1">
        <v>2500</v>
      </c>
      <c r="M4" s="4">
        <f t="shared" si="4"/>
        <v>1.6666666666666667</v>
      </c>
      <c r="N4" s="1">
        <v>3000</v>
      </c>
      <c r="O4" s="4">
        <f t="shared" ref="O4" si="5">N4/$D4</f>
        <v>2</v>
      </c>
      <c r="P4" s="1">
        <v>4000</v>
      </c>
      <c r="Q4" s="4">
        <f t="shared" ref="Q4" si="6">P4/$D4</f>
        <v>2.6666666666666665</v>
      </c>
      <c r="R4" s="1">
        <v>2500</v>
      </c>
      <c r="S4" s="1">
        <v>2500</v>
      </c>
      <c r="T4" s="1">
        <v>3000</v>
      </c>
    </row>
    <row r="5" spans="1:20">
      <c r="A5" s="1">
        <v>27</v>
      </c>
      <c r="B5" s="1">
        <v>2</v>
      </c>
      <c r="C5" s="1" t="s">
        <v>20</v>
      </c>
      <c r="D5" s="1">
        <v>1500</v>
      </c>
      <c r="E5" s="1">
        <v>1665</v>
      </c>
      <c r="F5" s="1">
        <v>2000</v>
      </c>
      <c r="G5" s="4">
        <f t="shared" si="0"/>
        <v>1.3333333333333333</v>
      </c>
      <c r="H5" s="1">
        <v>200</v>
      </c>
      <c r="I5" s="4">
        <f t="shared" si="0"/>
        <v>0.13333333333333333</v>
      </c>
      <c r="J5" s="1">
        <v>1500</v>
      </c>
      <c r="K5" s="4">
        <f t="shared" ref="K5:M5" si="7">J5/$D5</f>
        <v>1</v>
      </c>
      <c r="L5" s="1">
        <v>2500</v>
      </c>
      <c r="M5" s="4">
        <f t="shared" si="7"/>
        <v>1.6666666666666667</v>
      </c>
      <c r="N5" s="1">
        <v>3000</v>
      </c>
      <c r="O5" s="4">
        <f t="shared" ref="O5" si="8">N5/$D5</f>
        <v>2</v>
      </c>
      <c r="P5" s="1">
        <v>4000</v>
      </c>
      <c r="Q5" s="4">
        <f t="shared" ref="Q5" si="9">P5/$D5</f>
        <v>2.6666666666666665</v>
      </c>
      <c r="R5" s="1">
        <v>2500</v>
      </c>
      <c r="S5" s="1">
        <v>2500</v>
      </c>
      <c r="T5" s="1">
        <v>3000</v>
      </c>
    </row>
    <row r="6" spans="1:20">
      <c r="A6" s="1">
        <v>35</v>
      </c>
      <c r="B6" s="1">
        <v>3</v>
      </c>
      <c r="C6" s="1" t="s">
        <v>20</v>
      </c>
      <c r="D6" s="1">
        <v>1800</v>
      </c>
      <c r="E6" s="1">
        <v>2100</v>
      </c>
      <c r="F6" s="1">
        <v>3000</v>
      </c>
      <c r="G6" s="4">
        <f t="shared" si="0"/>
        <v>1.6666666666666667</v>
      </c>
      <c r="H6" s="1">
        <v>300</v>
      </c>
      <c r="I6" s="4">
        <f t="shared" si="0"/>
        <v>0.16666666666666666</v>
      </c>
      <c r="J6" s="1">
        <v>2000</v>
      </c>
      <c r="K6" s="4">
        <f t="shared" ref="K6:M6" si="10">J6/$D6</f>
        <v>1.1111111111111112</v>
      </c>
      <c r="L6" s="1">
        <v>2500</v>
      </c>
      <c r="M6" s="4">
        <f t="shared" si="10"/>
        <v>1.3888888888888888</v>
      </c>
      <c r="N6" s="1">
        <v>3000</v>
      </c>
      <c r="O6" s="4">
        <f t="shared" ref="O6" si="11">N6/$D6</f>
        <v>1.6666666666666667</v>
      </c>
      <c r="P6" s="1">
        <v>4000</v>
      </c>
      <c r="Q6" s="4">
        <f t="shared" ref="Q6" si="12">P6/$D6</f>
        <v>2.2222222222222223</v>
      </c>
      <c r="R6" s="1">
        <v>2500</v>
      </c>
      <c r="S6" s="1">
        <v>2500</v>
      </c>
      <c r="T6" s="1">
        <v>3000</v>
      </c>
    </row>
    <row r="7" spans="1:20">
      <c r="A7" s="1">
        <v>47</v>
      </c>
      <c r="B7" s="1">
        <v>3</v>
      </c>
      <c r="C7" s="1" t="s">
        <v>20</v>
      </c>
      <c r="D7" s="1">
        <v>1800</v>
      </c>
      <c r="E7" s="1">
        <v>2100</v>
      </c>
      <c r="F7" s="1">
        <v>4500</v>
      </c>
      <c r="G7" s="4">
        <f t="shared" si="0"/>
        <v>2.5</v>
      </c>
      <c r="H7" s="1">
        <v>400</v>
      </c>
      <c r="I7" s="4">
        <f t="shared" si="0"/>
        <v>0.22222222222222221</v>
      </c>
      <c r="J7" s="1">
        <v>3000</v>
      </c>
      <c r="K7" s="4">
        <f t="shared" ref="K7:M7" si="13">J7/$D7</f>
        <v>1.6666666666666667</v>
      </c>
      <c r="L7" s="1">
        <v>2500</v>
      </c>
      <c r="M7" s="4">
        <f t="shared" si="13"/>
        <v>1.3888888888888888</v>
      </c>
      <c r="N7" s="1">
        <v>3000</v>
      </c>
      <c r="O7" s="4">
        <f t="shared" ref="O7" si="14">N7/$D7</f>
        <v>1.6666666666666667</v>
      </c>
      <c r="P7" s="1">
        <v>4000</v>
      </c>
      <c r="Q7" s="4">
        <f t="shared" ref="Q7" si="15">P7/$D7</f>
        <v>2.2222222222222223</v>
      </c>
      <c r="R7" s="1">
        <v>2500</v>
      </c>
      <c r="S7" s="1">
        <v>2500</v>
      </c>
      <c r="T7" s="1">
        <v>3000</v>
      </c>
    </row>
    <row r="8" spans="1:20">
      <c r="A8" s="1">
        <v>58</v>
      </c>
      <c r="B8" s="1">
        <v>4</v>
      </c>
      <c r="C8" s="1" t="s">
        <v>20</v>
      </c>
      <c r="D8" s="1">
        <v>2000</v>
      </c>
      <c r="E8" s="1">
        <v>2221</v>
      </c>
      <c r="F8" s="1">
        <v>6000</v>
      </c>
      <c r="G8" s="4">
        <f t="shared" si="0"/>
        <v>3</v>
      </c>
      <c r="H8" s="1">
        <v>500</v>
      </c>
      <c r="I8" s="4">
        <f t="shared" si="0"/>
        <v>0.25</v>
      </c>
      <c r="J8" s="1">
        <v>4000</v>
      </c>
      <c r="K8" s="4">
        <f t="shared" ref="K8:M8" si="16">J8/$D8</f>
        <v>2</v>
      </c>
      <c r="L8" s="1">
        <v>3300</v>
      </c>
      <c r="M8" s="4">
        <f t="shared" si="16"/>
        <v>1.65</v>
      </c>
      <c r="N8" s="1">
        <v>4000</v>
      </c>
      <c r="O8" s="4">
        <f t="shared" ref="O8" si="17">N8/$D8</f>
        <v>2</v>
      </c>
      <c r="P8" s="1">
        <v>5300</v>
      </c>
      <c r="Q8" s="4">
        <f t="shared" ref="Q8" si="18">P8/$D8</f>
        <v>2.65</v>
      </c>
      <c r="R8" s="1">
        <v>3300</v>
      </c>
      <c r="S8" s="1">
        <v>3300</v>
      </c>
      <c r="T8" s="1">
        <v>4000</v>
      </c>
    </row>
    <row r="9" spans="1:20">
      <c r="A9" s="1">
        <v>100</v>
      </c>
      <c r="B9" s="1">
        <v>5</v>
      </c>
      <c r="C9" s="1" t="s">
        <v>20</v>
      </c>
      <c r="D9" s="1">
        <v>2200</v>
      </c>
      <c r="E9" s="1">
        <v>2442</v>
      </c>
      <c r="F9" s="1">
        <v>6600</v>
      </c>
      <c r="G9" s="4">
        <f t="shared" si="0"/>
        <v>3</v>
      </c>
      <c r="H9" s="1">
        <v>550</v>
      </c>
      <c r="I9" s="4">
        <f t="shared" si="0"/>
        <v>0.25</v>
      </c>
      <c r="J9" s="1">
        <v>4400</v>
      </c>
      <c r="K9" s="4">
        <f t="shared" ref="K9:M9" si="19">J9/$D9</f>
        <v>2</v>
      </c>
      <c r="L9" s="1">
        <v>3700</v>
      </c>
      <c r="M9" s="4">
        <f t="shared" si="19"/>
        <v>1.6818181818181819</v>
      </c>
      <c r="N9" s="1">
        <v>4400</v>
      </c>
      <c r="O9" s="4">
        <f t="shared" ref="O9" si="20">N9/$D9</f>
        <v>2</v>
      </c>
      <c r="P9" s="1">
        <v>5900</v>
      </c>
      <c r="Q9" s="4">
        <f t="shared" ref="Q9" si="21">P9/$D9</f>
        <v>2.6818181818181817</v>
      </c>
      <c r="R9" s="1">
        <v>3700</v>
      </c>
      <c r="S9" s="1">
        <v>3700</v>
      </c>
      <c r="T9" s="1">
        <v>4400</v>
      </c>
    </row>
    <row r="10" spans="1:20">
      <c r="A10" s="1">
        <v>168</v>
      </c>
      <c r="B10" s="1">
        <v>6</v>
      </c>
      <c r="C10" s="1" t="s">
        <v>20</v>
      </c>
      <c r="D10" s="1">
        <v>2500</v>
      </c>
      <c r="E10" s="1">
        <v>2775</v>
      </c>
      <c r="F10" s="1">
        <v>7500</v>
      </c>
      <c r="G10" s="4">
        <f t="shared" si="0"/>
        <v>3</v>
      </c>
      <c r="H10" s="1">
        <v>625</v>
      </c>
      <c r="I10" s="4">
        <f t="shared" si="0"/>
        <v>0.25</v>
      </c>
      <c r="J10" s="1">
        <v>5000</v>
      </c>
      <c r="K10" s="4">
        <f t="shared" ref="K10:M10" si="22">J10/$D10</f>
        <v>2</v>
      </c>
      <c r="L10" s="1">
        <v>4200</v>
      </c>
      <c r="M10" s="4">
        <f t="shared" si="22"/>
        <v>1.68</v>
      </c>
      <c r="N10" s="1">
        <v>5000</v>
      </c>
      <c r="O10" s="4">
        <f t="shared" ref="O10" si="23">N10/$D10</f>
        <v>2</v>
      </c>
      <c r="P10" s="1">
        <v>6700</v>
      </c>
      <c r="Q10" s="4">
        <f t="shared" ref="Q10" si="24">P10/$D10</f>
        <v>2.68</v>
      </c>
      <c r="R10" s="1">
        <v>4200</v>
      </c>
      <c r="S10" s="1">
        <v>4200</v>
      </c>
      <c r="T10" s="1">
        <v>5000</v>
      </c>
    </row>
    <row r="11" spans="1:20">
      <c r="A11" s="1">
        <v>1</v>
      </c>
      <c r="B11" s="1">
        <v>1</v>
      </c>
      <c r="C11" s="1" t="s">
        <v>21</v>
      </c>
      <c r="D11" s="1">
        <v>2000</v>
      </c>
      <c r="E11" s="1">
        <v>2221</v>
      </c>
      <c r="F11" s="1">
        <v>900</v>
      </c>
      <c r="G11" s="4">
        <f t="shared" si="0"/>
        <v>0.45</v>
      </c>
      <c r="H11" s="1">
        <v>200</v>
      </c>
      <c r="I11" s="4">
        <f t="shared" si="0"/>
        <v>0.1</v>
      </c>
      <c r="J11" s="1">
        <v>900</v>
      </c>
      <c r="K11" s="4">
        <f t="shared" ref="K11:M11" si="25">J11/$D11</f>
        <v>0.45</v>
      </c>
      <c r="L11" s="1">
        <v>3000</v>
      </c>
      <c r="M11" s="4">
        <f t="shared" si="25"/>
        <v>1.5</v>
      </c>
      <c r="N11" s="1">
        <v>3500</v>
      </c>
      <c r="O11" s="4">
        <f t="shared" ref="O11" si="26">N11/$D11</f>
        <v>1.75</v>
      </c>
      <c r="P11" s="1">
        <v>4750</v>
      </c>
      <c r="Q11" s="4">
        <f t="shared" ref="Q11" si="27">P11/$D11</f>
        <v>2.375</v>
      </c>
      <c r="R11" s="1">
        <v>3000</v>
      </c>
      <c r="S11" s="1">
        <v>3000</v>
      </c>
      <c r="T11" s="1">
        <v>3500</v>
      </c>
    </row>
    <row r="12" spans="1:20">
      <c r="A12" s="1">
        <v>13</v>
      </c>
      <c r="B12" s="1">
        <v>1</v>
      </c>
      <c r="C12" s="1" t="s">
        <v>21</v>
      </c>
      <c r="D12" s="1">
        <v>2000</v>
      </c>
      <c r="E12" s="1">
        <v>2221</v>
      </c>
      <c r="F12" s="1">
        <v>1750</v>
      </c>
      <c r="G12" s="4">
        <f t="shared" si="0"/>
        <v>0.875</v>
      </c>
      <c r="H12" s="1">
        <v>200</v>
      </c>
      <c r="I12" s="4">
        <f t="shared" si="0"/>
        <v>0.1</v>
      </c>
      <c r="J12" s="1">
        <v>900</v>
      </c>
      <c r="K12" s="4">
        <f t="shared" ref="K12:M12" si="28">J12/$D12</f>
        <v>0.45</v>
      </c>
      <c r="L12" s="1">
        <v>3000</v>
      </c>
      <c r="M12" s="4">
        <f t="shared" si="28"/>
        <v>1.5</v>
      </c>
      <c r="N12" s="1">
        <v>3500</v>
      </c>
      <c r="O12" s="4">
        <f t="shared" ref="O12" si="29">N12/$D12</f>
        <v>1.75</v>
      </c>
      <c r="P12" s="1">
        <v>4750</v>
      </c>
      <c r="Q12" s="4">
        <f t="shared" ref="Q12" si="30">P12/$D12</f>
        <v>2.375</v>
      </c>
      <c r="R12" s="1">
        <v>3000</v>
      </c>
      <c r="S12" s="1">
        <v>3000</v>
      </c>
      <c r="T12" s="1">
        <v>3500</v>
      </c>
    </row>
    <row r="13" spans="1:20">
      <c r="A13" s="1">
        <v>20</v>
      </c>
      <c r="B13" s="1">
        <v>2</v>
      </c>
      <c r="C13" s="1" t="s">
        <v>21</v>
      </c>
      <c r="D13" s="1">
        <v>3000</v>
      </c>
      <c r="E13" s="1">
        <v>3330</v>
      </c>
      <c r="F13" s="1">
        <v>3500</v>
      </c>
      <c r="G13" s="4">
        <f t="shared" si="0"/>
        <v>1.1666666666666667</v>
      </c>
      <c r="H13" s="1">
        <v>350</v>
      </c>
      <c r="I13" s="4">
        <f t="shared" si="0"/>
        <v>0.11666666666666667</v>
      </c>
      <c r="J13" s="1">
        <v>1600</v>
      </c>
      <c r="K13" s="4">
        <f t="shared" ref="K13:M13" si="31">J13/$D13</f>
        <v>0.53333333333333333</v>
      </c>
      <c r="L13" s="1">
        <v>4400</v>
      </c>
      <c r="M13" s="4">
        <f t="shared" si="31"/>
        <v>1.4666666666666666</v>
      </c>
      <c r="N13" s="1">
        <v>5250</v>
      </c>
      <c r="O13" s="4">
        <f t="shared" ref="O13" si="32">N13/$D13</f>
        <v>1.75</v>
      </c>
      <c r="P13" s="1">
        <v>7000</v>
      </c>
      <c r="Q13" s="4">
        <f t="shared" ref="Q13" si="33">P13/$D13</f>
        <v>2.3333333333333335</v>
      </c>
      <c r="R13" s="1">
        <v>4400</v>
      </c>
      <c r="S13" s="1">
        <v>4400</v>
      </c>
      <c r="T13" s="1">
        <v>5250</v>
      </c>
    </row>
    <row r="14" spans="1:20">
      <c r="A14" s="1">
        <v>27</v>
      </c>
      <c r="B14" s="1">
        <v>2</v>
      </c>
      <c r="C14" s="1" t="s">
        <v>21</v>
      </c>
      <c r="D14" s="1">
        <v>3000</v>
      </c>
      <c r="E14" s="1">
        <v>3330</v>
      </c>
      <c r="F14" s="1">
        <v>3500</v>
      </c>
      <c r="G14" s="4">
        <f t="shared" si="0"/>
        <v>1.1666666666666667</v>
      </c>
      <c r="H14" s="1">
        <v>350</v>
      </c>
      <c r="I14" s="4">
        <f t="shared" si="0"/>
        <v>0.11666666666666667</v>
      </c>
      <c r="J14" s="1">
        <v>2650</v>
      </c>
      <c r="K14" s="4">
        <f t="shared" ref="K14:M14" si="34">J14/$D14</f>
        <v>0.8833333333333333</v>
      </c>
      <c r="L14" s="1">
        <v>4400</v>
      </c>
      <c r="M14" s="4">
        <f t="shared" si="34"/>
        <v>1.4666666666666666</v>
      </c>
      <c r="N14" s="1">
        <v>5250</v>
      </c>
      <c r="O14" s="4">
        <f t="shared" ref="O14" si="35">N14/$D14</f>
        <v>1.75</v>
      </c>
      <c r="P14" s="1">
        <v>7000</v>
      </c>
      <c r="Q14" s="4">
        <f t="shared" ref="Q14" si="36">P14/$D14</f>
        <v>2.3333333333333335</v>
      </c>
      <c r="R14" s="1">
        <v>4400</v>
      </c>
      <c r="S14" s="1">
        <v>4400</v>
      </c>
      <c r="T14" s="1">
        <v>5250</v>
      </c>
    </row>
    <row r="15" spans="1:20">
      <c r="A15" s="1">
        <v>35</v>
      </c>
      <c r="B15" s="1">
        <v>3</v>
      </c>
      <c r="C15" s="1" t="s">
        <v>21</v>
      </c>
      <c r="D15" s="1">
        <v>3600</v>
      </c>
      <c r="E15" s="1">
        <v>4200</v>
      </c>
      <c r="F15" s="1">
        <v>5250</v>
      </c>
      <c r="G15" s="4">
        <f t="shared" si="0"/>
        <v>1.4583333333333333</v>
      </c>
      <c r="H15" s="1">
        <v>550</v>
      </c>
      <c r="I15" s="4">
        <f t="shared" si="0"/>
        <v>0.15277777777777779</v>
      </c>
      <c r="J15" s="1">
        <v>3500</v>
      </c>
      <c r="K15" s="4">
        <f>J15/$D15</f>
        <v>0.97222222222222221</v>
      </c>
      <c r="L15" s="1">
        <v>4400</v>
      </c>
      <c r="M15" s="4">
        <f t="shared" ref="M15" si="37">L15/$D15</f>
        <v>1.2222222222222223</v>
      </c>
      <c r="N15" s="1">
        <v>5250</v>
      </c>
      <c r="O15" s="4">
        <f t="shared" ref="O15" si="38">N15/$D15</f>
        <v>1.4583333333333333</v>
      </c>
      <c r="P15" s="1">
        <v>7000</v>
      </c>
      <c r="Q15" s="4">
        <f t="shared" ref="Q15" si="39">P15/$D15</f>
        <v>1.9444444444444444</v>
      </c>
      <c r="R15" s="1">
        <v>4400</v>
      </c>
      <c r="S15" s="1">
        <v>4400</v>
      </c>
      <c r="T15" s="1">
        <v>5250</v>
      </c>
    </row>
    <row r="16" spans="1:20">
      <c r="A16" s="1">
        <v>47</v>
      </c>
      <c r="B16" s="1">
        <v>3</v>
      </c>
      <c r="C16" s="1" t="s">
        <v>21</v>
      </c>
      <c r="D16" s="1">
        <v>3600</v>
      </c>
      <c r="E16" s="1">
        <v>4200</v>
      </c>
      <c r="F16" s="1">
        <v>7900</v>
      </c>
      <c r="G16" s="4">
        <f t="shared" si="0"/>
        <v>2.1944444444444446</v>
      </c>
      <c r="H16" s="1">
        <v>700</v>
      </c>
      <c r="I16" s="4">
        <f t="shared" si="0"/>
        <v>0.19444444444444445</v>
      </c>
      <c r="J16" s="1">
        <v>5250</v>
      </c>
      <c r="K16" s="4">
        <f t="shared" ref="K16:M16" si="40">J16/$D16</f>
        <v>1.4583333333333333</v>
      </c>
      <c r="L16" s="1">
        <v>4400</v>
      </c>
      <c r="M16" s="4">
        <f t="shared" si="40"/>
        <v>1.2222222222222223</v>
      </c>
      <c r="N16" s="1">
        <v>5250</v>
      </c>
      <c r="O16" s="4">
        <f t="shared" ref="O16" si="41">N16/$D16</f>
        <v>1.4583333333333333</v>
      </c>
      <c r="P16" s="1">
        <v>7000</v>
      </c>
      <c r="Q16" s="4">
        <f t="shared" ref="Q16" si="42">P16/$D16</f>
        <v>1.9444444444444444</v>
      </c>
      <c r="R16" s="1">
        <v>4400</v>
      </c>
      <c r="S16" s="1">
        <v>4400</v>
      </c>
      <c r="T16" s="1">
        <v>5250</v>
      </c>
    </row>
    <row r="17" spans="1:20">
      <c r="A17" s="1">
        <v>58</v>
      </c>
      <c r="B17" s="1">
        <v>4</v>
      </c>
      <c r="C17" s="1" t="s">
        <v>21</v>
      </c>
      <c r="D17" s="1">
        <v>4000</v>
      </c>
      <c r="E17" s="1">
        <v>4440</v>
      </c>
      <c r="F17" s="1">
        <v>10500</v>
      </c>
      <c r="G17" s="4">
        <f t="shared" si="0"/>
        <v>2.625</v>
      </c>
      <c r="H17" s="1">
        <v>900</v>
      </c>
      <c r="I17" s="4">
        <f t="shared" si="0"/>
        <v>0.22500000000000001</v>
      </c>
      <c r="J17" s="1">
        <v>7000</v>
      </c>
      <c r="K17" s="4">
        <f t="shared" ref="K17:M17" si="43">J17/$D17</f>
        <v>1.75</v>
      </c>
      <c r="L17" s="1">
        <v>5800</v>
      </c>
      <c r="M17" s="4">
        <f t="shared" si="43"/>
        <v>1.45</v>
      </c>
      <c r="N17" s="1">
        <v>7000</v>
      </c>
      <c r="O17" s="4">
        <f t="shared" ref="O17" si="44">N17/$D17</f>
        <v>1.75</v>
      </c>
      <c r="P17" s="1">
        <v>9300</v>
      </c>
      <c r="Q17" s="4">
        <f t="shared" ref="Q17" si="45">P17/$D17</f>
        <v>2.3250000000000002</v>
      </c>
      <c r="R17" s="1">
        <v>5800</v>
      </c>
      <c r="S17" s="1">
        <v>5800</v>
      </c>
      <c r="T17" s="1">
        <v>7000</v>
      </c>
    </row>
    <row r="18" spans="1:20">
      <c r="A18" s="1">
        <v>100</v>
      </c>
      <c r="B18" s="1">
        <v>5</v>
      </c>
      <c r="C18" s="1" t="s">
        <v>21</v>
      </c>
      <c r="D18" s="1">
        <v>4400</v>
      </c>
      <c r="E18" s="1">
        <v>4884</v>
      </c>
      <c r="F18" s="1">
        <v>11550</v>
      </c>
      <c r="G18" s="4">
        <f t="shared" si="0"/>
        <v>2.625</v>
      </c>
      <c r="H18" s="1">
        <v>950</v>
      </c>
      <c r="I18" s="4">
        <f t="shared" si="0"/>
        <v>0.21590909090909091</v>
      </c>
      <c r="J18" s="1">
        <v>7700</v>
      </c>
      <c r="K18" s="4">
        <f t="shared" ref="K18:M18" si="46">J18/$D18</f>
        <v>1.75</v>
      </c>
      <c r="L18" s="1">
        <v>6500</v>
      </c>
      <c r="M18" s="4">
        <f t="shared" si="46"/>
        <v>1.4772727272727273</v>
      </c>
      <c r="N18" s="1">
        <v>7700</v>
      </c>
      <c r="O18" s="4">
        <f t="shared" ref="O18" si="47">N18/$D18</f>
        <v>1.75</v>
      </c>
      <c r="P18" s="1">
        <v>10350</v>
      </c>
      <c r="Q18" s="4">
        <f t="shared" ref="Q18" si="48">P18/$D18</f>
        <v>2.3522727272727271</v>
      </c>
      <c r="R18" s="1">
        <v>6500</v>
      </c>
      <c r="S18" s="1">
        <v>6500</v>
      </c>
      <c r="T18" s="1">
        <v>7700</v>
      </c>
    </row>
    <row r="19" spans="1:20">
      <c r="A19" s="1">
        <v>168</v>
      </c>
      <c r="B19" s="1">
        <v>6</v>
      </c>
      <c r="C19" s="1" t="s">
        <v>21</v>
      </c>
      <c r="D19" s="1">
        <v>5000</v>
      </c>
      <c r="E19" s="1">
        <v>5551</v>
      </c>
      <c r="F19" s="1">
        <v>13150</v>
      </c>
      <c r="G19" s="4">
        <f t="shared" si="0"/>
        <v>2.63</v>
      </c>
      <c r="H19" s="1">
        <v>1100</v>
      </c>
      <c r="I19" s="4">
        <f t="shared" si="0"/>
        <v>0.22</v>
      </c>
      <c r="J19" s="1">
        <v>8750</v>
      </c>
      <c r="K19" s="4">
        <f t="shared" ref="K19:M19" si="49">J19/$D19</f>
        <v>1.75</v>
      </c>
      <c r="L19" s="1">
        <v>7350</v>
      </c>
      <c r="M19" s="4">
        <f t="shared" si="49"/>
        <v>1.47</v>
      </c>
      <c r="N19" s="1">
        <v>8750</v>
      </c>
      <c r="O19" s="4">
        <f t="shared" ref="O19" si="50">N19/$D19</f>
        <v>1.75</v>
      </c>
      <c r="P19" s="1">
        <v>11750</v>
      </c>
      <c r="Q19" s="4">
        <f t="shared" ref="Q19" si="51">P19/$D19</f>
        <v>2.35</v>
      </c>
      <c r="R19" s="1">
        <v>7350</v>
      </c>
      <c r="S19" s="1">
        <v>7350</v>
      </c>
      <c r="T19" s="1">
        <v>8750</v>
      </c>
    </row>
    <row r="20" spans="1:20">
      <c r="A20" s="1">
        <v>1</v>
      </c>
      <c r="B20" s="1">
        <v>1</v>
      </c>
      <c r="C20" s="1" t="s">
        <v>22</v>
      </c>
      <c r="D20" s="1">
        <v>4000</v>
      </c>
      <c r="E20" s="1">
        <v>4440</v>
      </c>
      <c r="F20" s="1">
        <v>1350</v>
      </c>
      <c r="G20" s="4">
        <f t="shared" si="0"/>
        <v>0.33750000000000002</v>
      </c>
      <c r="H20" s="1">
        <v>250</v>
      </c>
      <c r="I20" s="4">
        <f t="shared" si="0"/>
        <v>6.25E-2</v>
      </c>
      <c r="J20" s="1">
        <v>1350</v>
      </c>
      <c r="K20" s="4">
        <f t="shared" ref="K20:M20" si="52">J20/$D20</f>
        <v>0.33750000000000002</v>
      </c>
      <c r="L20" s="1">
        <v>4550</v>
      </c>
      <c r="M20" s="4">
        <f t="shared" si="52"/>
        <v>1.1375</v>
      </c>
      <c r="N20" s="1">
        <v>5350</v>
      </c>
      <c r="O20" s="4">
        <f t="shared" ref="O20" si="53">N20/$D20</f>
        <v>1.3374999999999999</v>
      </c>
      <c r="P20" s="1">
        <v>7200</v>
      </c>
      <c r="Q20" s="4">
        <f t="shared" ref="Q20" si="54">P20/$D20</f>
        <v>1.8</v>
      </c>
      <c r="R20" s="1">
        <v>4550</v>
      </c>
      <c r="S20" s="1">
        <v>4550</v>
      </c>
      <c r="T20" s="1">
        <v>5350</v>
      </c>
    </row>
    <row r="21" spans="1:20">
      <c r="A21" s="1">
        <v>13</v>
      </c>
      <c r="B21" s="1">
        <v>1</v>
      </c>
      <c r="C21" s="1" t="s">
        <v>22</v>
      </c>
      <c r="D21" s="1">
        <v>4000</v>
      </c>
      <c r="E21" s="1">
        <v>4440</v>
      </c>
      <c r="F21" s="1">
        <v>2650</v>
      </c>
      <c r="G21" s="4">
        <f t="shared" si="0"/>
        <v>0.66249999999999998</v>
      </c>
      <c r="H21" s="1">
        <v>250</v>
      </c>
      <c r="I21" s="4">
        <f t="shared" si="0"/>
        <v>6.25E-2</v>
      </c>
      <c r="J21" s="1">
        <v>1350</v>
      </c>
      <c r="K21" s="4">
        <f t="shared" ref="K21:M21" si="55">J21/$D21</f>
        <v>0.33750000000000002</v>
      </c>
      <c r="L21" s="1">
        <v>4550</v>
      </c>
      <c r="M21" s="4">
        <f t="shared" si="55"/>
        <v>1.1375</v>
      </c>
      <c r="N21" s="1">
        <v>5350</v>
      </c>
      <c r="O21" s="4">
        <f t="shared" ref="O21" si="56">N21/$D21</f>
        <v>1.3374999999999999</v>
      </c>
      <c r="P21" s="1">
        <v>7200</v>
      </c>
      <c r="Q21" s="4">
        <f t="shared" ref="Q21" si="57">P21/$D21</f>
        <v>1.8</v>
      </c>
      <c r="R21" s="1">
        <v>4550</v>
      </c>
      <c r="S21" s="1">
        <v>4550</v>
      </c>
      <c r="T21" s="1">
        <v>5350</v>
      </c>
    </row>
    <row r="22" spans="1:20">
      <c r="A22" s="1">
        <v>20</v>
      </c>
      <c r="B22" s="1">
        <v>2</v>
      </c>
      <c r="C22" s="1" t="s">
        <v>22</v>
      </c>
      <c r="D22" s="1">
        <v>6000</v>
      </c>
      <c r="E22" s="1">
        <v>6661</v>
      </c>
      <c r="F22" s="1">
        <v>5350</v>
      </c>
      <c r="G22" s="4">
        <f t="shared" si="0"/>
        <v>0.89166666666666672</v>
      </c>
      <c r="H22" s="1">
        <v>550</v>
      </c>
      <c r="I22" s="4">
        <f t="shared" si="0"/>
        <v>9.166666666666666E-2</v>
      </c>
      <c r="J22" s="1">
        <v>2400</v>
      </c>
      <c r="K22" s="4">
        <f t="shared" ref="K22:M22" si="58">J22/$D22</f>
        <v>0.4</v>
      </c>
      <c r="L22" s="1">
        <v>6700</v>
      </c>
      <c r="M22" s="4">
        <f t="shared" si="58"/>
        <v>1.1166666666666667</v>
      </c>
      <c r="N22" s="1">
        <v>8000</v>
      </c>
      <c r="O22" s="4">
        <f t="shared" ref="O22" si="59">N22/$D22</f>
        <v>1.3333333333333333</v>
      </c>
      <c r="P22" s="1">
        <v>10700</v>
      </c>
      <c r="Q22" s="4">
        <f t="shared" ref="Q22" si="60">P22/$D22</f>
        <v>1.7833333333333334</v>
      </c>
      <c r="R22" s="1">
        <v>6700</v>
      </c>
      <c r="S22" s="1">
        <v>6700</v>
      </c>
      <c r="T22" s="1">
        <v>8000</v>
      </c>
    </row>
    <row r="23" spans="1:20">
      <c r="A23" s="1">
        <v>27</v>
      </c>
      <c r="B23" s="1">
        <v>2</v>
      </c>
      <c r="C23" s="1" t="s">
        <v>22</v>
      </c>
      <c r="D23" s="1">
        <v>6000</v>
      </c>
      <c r="E23" s="1">
        <v>6661</v>
      </c>
      <c r="F23" s="1">
        <v>5350</v>
      </c>
      <c r="G23" s="4">
        <f t="shared" si="0"/>
        <v>0.89166666666666672</v>
      </c>
      <c r="H23" s="1">
        <v>550</v>
      </c>
      <c r="I23" s="4">
        <f t="shared" si="0"/>
        <v>9.166666666666666E-2</v>
      </c>
      <c r="J23" s="1">
        <v>4000</v>
      </c>
      <c r="K23" s="4">
        <f t="shared" ref="K23:M23" si="61">J23/$D23</f>
        <v>0.66666666666666663</v>
      </c>
      <c r="L23" s="1">
        <v>6700</v>
      </c>
      <c r="M23" s="4">
        <f t="shared" si="61"/>
        <v>1.1166666666666667</v>
      </c>
      <c r="N23" s="1">
        <v>8000</v>
      </c>
      <c r="O23" s="4">
        <f t="shared" ref="O23" si="62">N23/$D23</f>
        <v>1.3333333333333333</v>
      </c>
      <c r="P23" s="1">
        <v>10700</v>
      </c>
      <c r="Q23" s="4">
        <f t="shared" ref="Q23" si="63">P23/$D23</f>
        <v>1.7833333333333334</v>
      </c>
      <c r="R23" s="1">
        <v>6700</v>
      </c>
      <c r="S23" s="1">
        <v>6700</v>
      </c>
      <c r="T23" s="1">
        <v>8000</v>
      </c>
    </row>
    <row r="24" spans="1:20">
      <c r="A24" s="1">
        <v>35</v>
      </c>
      <c r="B24" s="1">
        <v>3</v>
      </c>
      <c r="C24" s="1" t="s">
        <v>22</v>
      </c>
      <c r="D24" s="1">
        <v>7200</v>
      </c>
      <c r="E24" s="1">
        <v>8200</v>
      </c>
      <c r="F24" s="1">
        <v>8000</v>
      </c>
      <c r="G24" s="4">
        <f t="shared" si="0"/>
        <v>1.1111111111111112</v>
      </c>
      <c r="H24" s="1">
        <v>800</v>
      </c>
      <c r="I24" s="4">
        <f t="shared" si="0"/>
        <v>0.1111111111111111</v>
      </c>
      <c r="J24" s="1">
        <v>5350</v>
      </c>
      <c r="K24" s="4">
        <f t="shared" ref="K24:M24" si="64">J24/$D24</f>
        <v>0.74305555555555558</v>
      </c>
      <c r="L24" s="1">
        <v>6700</v>
      </c>
      <c r="M24" s="4">
        <f t="shared" si="64"/>
        <v>0.93055555555555558</v>
      </c>
      <c r="N24" s="1">
        <v>8000</v>
      </c>
      <c r="O24" s="4">
        <f t="shared" ref="O24" si="65">N24/$D24</f>
        <v>1.1111111111111112</v>
      </c>
      <c r="P24" s="1">
        <v>10700</v>
      </c>
      <c r="Q24" s="4">
        <f t="shared" ref="Q24" si="66">P24/$D24</f>
        <v>1.4861111111111112</v>
      </c>
      <c r="R24" s="1">
        <v>6700</v>
      </c>
      <c r="S24" s="1">
        <v>6700</v>
      </c>
      <c r="T24" s="1">
        <v>8000</v>
      </c>
    </row>
    <row r="25" spans="1:20">
      <c r="A25" s="1">
        <v>47</v>
      </c>
      <c r="B25" s="1">
        <v>3</v>
      </c>
      <c r="C25" s="1" t="s">
        <v>22</v>
      </c>
      <c r="D25" s="1">
        <v>7200</v>
      </c>
      <c r="E25" s="1">
        <v>8200</v>
      </c>
      <c r="F25" s="1">
        <v>12000</v>
      </c>
      <c r="G25" s="4">
        <f t="shared" si="0"/>
        <v>1.6666666666666667</v>
      </c>
      <c r="H25" s="1">
        <v>1050</v>
      </c>
      <c r="I25" s="4">
        <f t="shared" si="0"/>
        <v>0.14583333333333334</v>
      </c>
      <c r="J25" s="1">
        <v>8000</v>
      </c>
      <c r="K25" s="4">
        <f t="shared" ref="K25:M25" si="67">J25/$D25</f>
        <v>1.1111111111111112</v>
      </c>
      <c r="L25" s="1">
        <v>6700</v>
      </c>
      <c r="M25" s="4">
        <f t="shared" si="67"/>
        <v>0.93055555555555558</v>
      </c>
      <c r="N25" s="1">
        <v>8000</v>
      </c>
      <c r="O25" s="4">
        <f t="shared" ref="O25" si="68">N25/$D25</f>
        <v>1.1111111111111112</v>
      </c>
      <c r="P25" s="1">
        <v>10700</v>
      </c>
      <c r="Q25" s="4">
        <f t="shared" ref="Q25" si="69">P25/$D25</f>
        <v>1.4861111111111112</v>
      </c>
      <c r="R25" s="1">
        <v>6700</v>
      </c>
      <c r="S25" s="1">
        <v>6700</v>
      </c>
      <c r="T25" s="1">
        <v>8000</v>
      </c>
    </row>
    <row r="26" spans="1:20">
      <c r="A26" s="1">
        <v>58</v>
      </c>
      <c r="B26" s="1">
        <v>4</v>
      </c>
      <c r="C26" s="1" t="s">
        <v>22</v>
      </c>
      <c r="D26" s="1">
        <v>8000</v>
      </c>
      <c r="E26" s="1">
        <v>8881</v>
      </c>
      <c r="F26" s="1">
        <v>16000</v>
      </c>
      <c r="G26" s="4">
        <f t="shared" si="0"/>
        <v>2</v>
      </c>
      <c r="H26" s="1">
        <v>1350</v>
      </c>
      <c r="I26" s="4">
        <f t="shared" si="0"/>
        <v>0.16875000000000001</v>
      </c>
      <c r="J26" s="1">
        <v>10700</v>
      </c>
      <c r="K26" s="4">
        <f t="shared" ref="K26:M26" si="70">J26/$D26</f>
        <v>1.3374999999999999</v>
      </c>
      <c r="L26" s="1">
        <v>8800</v>
      </c>
      <c r="M26" s="4">
        <f t="shared" si="70"/>
        <v>1.1000000000000001</v>
      </c>
      <c r="N26" s="1">
        <v>10700</v>
      </c>
      <c r="O26" s="4">
        <f t="shared" ref="O26" si="71">N26/$D26</f>
        <v>1.3374999999999999</v>
      </c>
      <c r="P26" s="1">
        <v>14150</v>
      </c>
      <c r="Q26" s="4">
        <f t="shared" ref="Q26" si="72">P26/$D26</f>
        <v>1.76875</v>
      </c>
      <c r="R26" s="1">
        <v>8800</v>
      </c>
      <c r="S26" s="1">
        <v>8800</v>
      </c>
      <c r="T26" s="1">
        <v>10700</v>
      </c>
    </row>
    <row r="27" spans="1:20">
      <c r="A27" s="1">
        <v>100</v>
      </c>
      <c r="B27" s="1">
        <v>5</v>
      </c>
      <c r="C27" s="1" t="s">
        <v>22</v>
      </c>
      <c r="D27" s="1">
        <v>8800</v>
      </c>
      <c r="E27" s="1">
        <v>9770</v>
      </c>
      <c r="F27" s="1">
        <v>17600</v>
      </c>
      <c r="G27" s="4">
        <f t="shared" si="0"/>
        <v>2</v>
      </c>
      <c r="H27" s="1">
        <v>1450</v>
      </c>
      <c r="I27" s="4">
        <f t="shared" si="0"/>
        <v>0.16477272727272727</v>
      </c>
      <c r="J27" s="1">
        <v>11750</v>
      </c>
      <c r="K27" s="4">
        <f t="shared" ref="K27:M27" si="73">J27/$D27</f>
        <v>1.3352272727272727</v>
      </c>
      <c r="L27" s="1">
        <v>9900</v>
      </c>
      <c r="M27" s="4">
        <f t="shared" si="73"/>
        <v>1.125</v>
      </c>
      <c r="N27" s="1">
        <v>11750</v>
      </c>
      <c r="O27" s="4">
        <f t="shared" ref="O27" si="74">N27/$D27</f>
        <v>1.3352272727272727</v>
      </c>
      <c r="P27" s="1">
        <v>15750</v>
      </c>
      <c r="Q27" s="4">
        <f t="shared" ref="Q27" si="75">P27/$D27</f>
        <v>1.7897727272727273</v>
      </c>
      <c r="R27" s="1">
        <v>9900</v>
      </c>
      <c r="S27" s="1">
        <v>9900</v>
      </c>
      <c r="T27" s="1">
        <v>11750</v>
      </c>
    </row>
    <row r="28" spans="1:20">
      <c r="A28" s="1">
        <v>168</v>
      </c>
      <c r="B28" s="1">
        <v>6</v>
      </c>
      <c r="C28" s="1" t="s">
        <v>22</v>
      </c>
      <c r="D28" s="1">
        <v>10000</v>
      </c>
      <c r="E28" s="1">
        <v>11101</v>
      </c>
      <c r="F28" s="1">
        <v>20050</v>
      </c>
      <c r="G28" s="4">
        <f t="shared" si="0"/>
        <v>2.0049999999999999</v>
      </c>
      <c r="H28" s="1">
        <v>1650</v>
      </c>
      <c r="I28" s="4">
        <f t="shared" si="0"/>
        <v>0.16500000000000001</v>
      </c>
      <c r="J28" s="1">
        <v>13350</v>
      </c>
      <c r="K28" s="4">
        <f t="shared" ref="K28:M28" si="76">J28/$D28</f>
        <v>1.335</v>
      </c>
      <c r="L28" s="1">
        <v>11200</v>
      </c>
      <c r="M28" s="4">
        <f t="shared" si="76"/>
        <v>1.1200000000000001</v>
      </c>
      <c r="N28" s="1">
        <v>13350</v>
      </c>
      <c r="O28" s="4">
        <f t="shared" ref="O28" si="77">N28/$D28</f>
        <v>1.335</v>
      </c>
      <c r="P28" s="1">
        <v>17900</v>
      </c>
      <c r="Q28" s="4">
        <f t="shared" ref="Q28" si="78">P28/$D28</f>
        <v>1.79</v>
      </c>
      <c r="R28" s="1">
        <v>11200</v>
      </c>
      <c r="S28" s="1">
        <v>11200</v>
      </c>
      <c r="T28" s="1">
        <v>13350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F59B-C2BD-4339-9EA0-4C776E15FCFF}">
  <dimension ref="A1:AX188"/>
  <sheetViews>
    <sheetView workbookViewId="0">
      <pane xSplit="7" ySplit="2" topLeftCell="H3" activePane="bottomRight" state="frozenSplit"/>
      <selection pane="topRight" activeCell="H1" sqref="H1"/>
      <selection pane="bottomLeft" activeCell="A4" sqref="A4"/>
      <selection pane="bottomRight" activeCell="M31" sqref="M31"/>
    </sheetView>
  </sheetViews>
  <sheetFormatPr defaultColWidth="13.125" defaultRowHeight="16.5" outlineLevelCol="1"/>
  <cols>
    <col min="1" max="4" width="13.125" style="1"/>
    <col min="5" max="7" width="13.125" style="4"/>
    <col min="8" max="19" width="12.5" style="1" customWidth="1" outlineLevel="1"/>
    <col min="20" max="30" width="13.125" style="1" hidden="1" customWidth="1"/>
    <col min="31" max="32" width="13.125" style="1"/>
    <col min="33" max="33" width="15" style="1" bestFit="1" customWidth="1"/>
    <col min="34" max="35" width="13.125" style="1"/>
    <col min="36" max="44" width="13.125" style="1" customWidth="1" outlineLevel="1"/>
    <col min="45" max="16384" width="13.125" style="1"/>
  </cols>
  <sheetData>
    <row r="1" spans="1:50" s="6" customFormat="1">
      <c r="A1" s="6" t="s">
        <v>255</v>
      </c>
      <c r="B1" s="6" t="s">
        <v>256</v>
      </c>
      <c r="C1" s="6" t="s">
        <v>260</v>
      </c>
      <c r="D1" s="6" t="s">
        <v>261</v>
      </c>
      <c r="E1" s="7"/>
      <c r="F1" s="7"/>
      <c r="G1" s="7"/>
      <c r="H1" s="6" t="s">
        <v>293</v>
      </c>
      <c r="I1" s="6" t="s">
        <v>373</v>
      </c>
      <c r="J1" s="6" t="s">
        <v>280</v>
      </c>
      <c r="K1" s="6" t="s">
        <v>281</v>
      </c>
      <c r="L1" s="6" t="s">
        <v>282</v>
      </c>
      <c r="M1" s="6" t="s">
        <v>283</v>
      </c>
      <c r="N1" s="6" t="s">
        <v>284</v>
      </c>
      <c r="O1" s="6" t="s">
        <v>285</v>
      </c>
      <c r="P1" s="6" t="s">
        <v>286</v>
      </c>
      <c r="Q1" s="6" t="s">
        <v>287</v>
      </c>
      <c r="R1" s="6" t="s">
        <v>288</v>
      </c>
      <c r="S1" s="6" t="s">
        <v>289</v>
      </c>
      <c r="T1" s="6" t="s">
        <v>257</v>
      </c>
      <c r="AA1" s="6" t="s">
        <v>258</v>
      </c>
      <c r="AE1" s="6">
        <v>0</v>
      </c>
      <c r="AF1" s="6">
        <v>1</v>
      </c>
      <c r="AH1" s="6">
        <v>1</v>
      </c>
      <c r="AI1" s="6">
        <v>2</v>
      </c>
      <c r="AJ1" s="6">
        <v>3</v>
      </c>
      <c r="AK1" s="6">
        <v>4</v>
      </c>
      <c r="AL1" s="6">
        <v>5</v>
      </c>
      <c r="AM1" s="6">
        <v>6</v>
      </c>
      <c r="AN1" s="6">
        <v>7</v>
      </c>
      <c r="AO1" s="6">
        <v>8</v>
      </c>
      <c r="AP1" s="6">
        <v>9</v>
      </c>
      <c r="AQ1" s="6">
        <v>10</v>
      </c>
      <c r="AR1" s="6">
        <v>11</v>
      </c>
      <c r="AT1" s="6">
        <f>1/0.7</f>
        <v>1.4285714285714286</v>
      </c>
      <c r="AW1" s="6">
        <f>基础设定!$B$9</f>
        <v>0</v>
      </c>
    </row>
    <row r="2" spans="1:50" s="6" customFormat="1">
      <c r="A2" s="6" t="s">
        <v>33</v>
      </c>
      <c r="B2" s="6" t="s">
        <v>34</v>
      </c>
      <c r="C2" s="6" t="s">
        <v>48</v>
      </c>
      <c r="D2" s="6" t="s">
        <v>49</v>
      </c>
      <c r="E2" s="7" t="s">
        <v>41</v>
      </c>
      <c r="F2" s="7" t="s">
        <v>42</v>
      </c>
      <c r="G2" s="7" t="s">
        <v>43</v>
      </c>
      <c r="H2" s="8" t="s">
        <v>279</v>
      </c>
      <c r="I2" s="8" t="s">
        <v>374</v>
      </c>
      <c r="J2" s="8" t="s">
        <v>278</v>
      </c>
      <c r="K2" s="8" t="s">
        <v>277</v>
      </c>
      <c r="L2" s="8" t="s">
        <v>276</v>
      </c>
      <c r="M2" s="8" t="s">
        <v>275</v>
      </c>
      <c r="N2" s="8" t="s">
        <v>274</v>
      </c>
      <c r="O2" s="8" t="s">
        <v>273</v>
      </c>
      <c r="P2" s="8" t="s">
        <v>272</v>
      </c>
      <c r="Q2" s="8" t="s">
        <v>271</v>
      </c>
      <c r="R2" s="8" t="s">
        <v>270</v>
      </c>
      <c r="S2" s="8" t="s">
        <v>269</v>
      </c>
      <c r="T2" s="6" t="s">
        <v>35</v>
      </c>
      <c r="U2" s="6" t="s">
        <v>36</v>
      </c>
      <c r="V2" s="6" t="s">
        <v>37</v>
      </c>
      <c r="W2" s="6" t="s">
        <v>38</v>
      </c>
      <c r="X2" s="6" t="s">
        <v>39</v>
      </c>
      <c r="Y2" s="6" t="s">
        <v>259</v>
      </c>
      <c r="Z2" s="6" t="s">
        <v>40</v>
      </c>
      <c r="AA2" s="6" t="s">
        <v>44</v>
      </c>
      <c r="AB2" s="6" t="s">
        <v>45</v>
      </c>
      <c r="AC2" s="6" t="s">
        <v>46</v>
      </c>
      <c r="AD2" s="6" t="s">
        <v>47</v>
      </c>
      <c r="AE2" s="6" t="s">
        <v>223</v>
      </c>
      <c r="AF2" s="6" t="s">
        <v>300</v>
      </c>
      <c r="AG2" s="6" t="s">
        <v>266</v>
      </c>
      <c r="AH2" s="6" t="s">
        <v>23</v>
      </c>
      <c r="AI2" s="6" t="s">
        <v>294</v>
      </c>
      <c r="AJ2" s="6" t="s">
        <v>24</v>
      </c>
      <c r="AK2" s="6" t="s">
        <v>25</v>
      </c>
      <c r="AL2" s="6" t="s">
        <v>26</v>
      </c>
      <c r="AM2" s="6" t="s">
        <v>27</v>
      </c>
      <c r="AN2" s="6" t="s">
        <v>28</v>
      </c>
      <c r="AO2" s="6" t="s">
        <v>29</v>
      </c>
      <c r="AP2" s="6" t="s">
        <v>30</v>
      </c>
      <c r="AQ2" s="6" t="s">
        <v>31</v>
      </c>
      <c r="AR2" s="6" t="s">
        <v>32</v>
      </c>
      <c r="AS2" s="6" t="s">
        <v>301</v>
      </c>
      <c r="AT2" s="6" t="s">
        <v>296</v>
      </c>
      <c r="AU2" s="6" t="s">
        <v>298</v>
      </c>
      <c r="AV2" s="6" t="s">
        <v>297</v>
      </c>
      <c r="AW2" s="6" t="s">
        <v>299</v>
      </c>
      <c r="AX2" s="6" t="s">
        <v>307</v>
      </c>
    </row>
    <row r="3" spans="1:50">
      <c r="A3" s="1" t="s">
        <v>50</v>
      </c>
      <c r="B3" s="1">
        <v>1</v>
      </c>
      <c r="C3" s="1">
        <v>1</v>
      </c>
      <c r="D3" s="1">
        <v>15</v>
      </c>
      <c r="E3" s="4">
        <v>0.8</v>
      </c>
      <c r="F3" s="4">
        <v>1.6</v>
      </c>
      <c r="G3" s="4">
        <v>1.95</v>
      </c>
      <c r="U3" s="1">
        <v>1</v>
      </c>
      <c r="V3" s="1">
        <v>2</v>
      </c>
      <c r="W3" s="1">
        <v>0.7</v>
      </c>
      <c r="X3" s="1" t="s">
        <v>224</v>
      </c>
      <c r="Y3" s="1">
        <v>-1</v>
      </c>
      <c r="Z3" s="1">
        <v>-1</v>
      </c>
      <c r="AB3" s="1">
        <v>0</v>
      </c>
      <c r="AC3" s="1">
        <v>-900</v>
      </c>
      <c r="AD3" s="1">
        <v>60</v>
      </c>
      <c r="AE3" s="1">
        <f>MATCH(B3,Harvest_挂机奖励!$B$2:$B$13,1)</f>
        <v>1</v>
      </c>
      <c r="AF3" s="1">
        <f>INDEX(Harvest_挂机奖励!$D$2:$E$13,$AE3,AF$1)</f>
        <v>2000</v>
      </c>
      <c r="AG3" s="1">
        <f>INDEX(Harvest_关卡消耗!$B$2:$B$10,MATCH($B3,Harvest_关卡消耗!$A$2:$A$10,1))</f>
        <v>1</v>
      </c>
      <c r="AH3" s="1">
        <f>INDEX(Harvest_关卡消耗!$D$2:$T$28,MATCH($B3,Harvest_关卡消耗!$A$2:$A$10,1),AH$1)</f>
        <v>1000</v>
      </c>
      <c r="AI3" s="1">
        <f>INDEX(Harvest_关卡消耗!$D$2:$T$28,MATCH($B3,Harvest_关卡消耗!$A$2:$A$10,1),AI$1)</f>
        <v>1110</v>
      </c>
      <c r="AJ3" s="1">
        <f>INDEX(Harvest_关卡消耗!$D$2:$T$28,MATCH($B3,Harvest_关卡消耗!$A$2:$A$10,1),AJ$1)</f>
        <v>500</v>
      </c>
      <c r="AK3" s="1">
        <f>INDEX(Harvest_关卡消耗!$D$2:$T$28,MATCH($B3,Harvest_关卡消耗!$A$2:$A$10,1),AK$1)</f>
        <v>0.5</v>
      </c>
      <c r="AL3" s="1">
        <f>INDEX(Harvest_关卡消耗!$D$2:$T$28,MATCH($B3,Harvest_关卡消耗!$A$2:$A$10,1),AL$1)</f>
        <v>100</v>
      </c>
      <c r="AM3" s="1">
        <f>INDEX(Harvest_关卡消耗!$D$2:$T$28,MATCH($B3,Harvest_关卡消耗!$A$2:$A$10,1),AM$1)</f>
        <v>0.1</v>
      </c>
      <c r="AN3" s="1">
        <f>INDEX(Harvest_关卡消耗!$D$2:$T$28,MATCH($B3,Harvest_关卡消耗!$A$2:$A$10,1),AN$1)</f>
        <v>500</v>
      </c>
      <c r="AO3" s="1">
        <f>INDEX(Harvest_关卡消耗!$D$2:$T$28,MATCH($B3,Harvest_关卡消耗!$A$2:$A$10,1),AO$1)</f>
        <v>0.5</v>
      </c>
      <c r="AP3" s="1">
        <f>INDEX(Harvest_关卡消耗!$D$2:$T$28,MATCH($B3,Harvest_关卡消耗!$A$2:$A$10,1),AP$1)</f>
        <v>1700</v>
      </c>
      <c r="AQ3" s="1">
        <f>INDEX(Harvest_关卡消耗!$D$2:$T$28,MATCH($B3,Harvest_关卡消耗!$A$2:$A$10,1),AQ$1)</f>
        <v>1.7</v>
      </c>
      <c r="AR3" s="1">
        <f>INDEX(Harvest_关卡消耗!$D$2:$T$28,MATCH($B3,Harvest_关卡消耗!$A$2:$A$10,1),AR$1)</f>
        <v>2000</v>
      </c>
      <c r="AS3" s="5">
        <f>AI3</f>
        <v>1110</v>
      </c>
      <c r="AT3" s="5">
        <f>AH3*MAX($AT$1,1)</f>
        <v>1428.5714285714287</v>
      </c>
      <c r="AU3" s="5">
        <f>AS3</f>
        <v>1110</v>
      </c>
      <c r="AV3" s="5">
        <f>AT3</f>
        <v>1428.5714285714287</v>
      </c>
      <c r="AW3" s="5">
        <f t="shared" ref="AW3:AW34" si="0">AV3-AU3</f>
        <v>318.57142857142867</v>
      </c>
      <c r="AX3" s="5">
        <f>MAX(ROUNDUP((-$AW$1)/AF3,0),0)</f>
        <v>0</v>
      </c>
    </row>
    <row r="4" spans="1:50">
      <c r="A4" s="1" t="s">
        <v>51</v>
      </c>
      <c r="B4" s="1">
        <v>2</v>
      </c>
      <c r="C4" s="1">
        <v>3</v>
      </c>
      <c r="D4" s="1">
        <v>13</v>
      </c>
      <c r="E4" s="4">
        <v>2</v>
      </c>
      <c r="F4" s="4">
        <v>4.3</v>
      </c>
      <c r="G4" s="4">
        <v>5.0999999999999996</v>
      </c>
      <c r="U4" s="1">
        <v>0</v>
      </c>
      <c r="V4" s="1">
        <v>2</v>
      </c>
      <c r="W4" s="1">
        <v>0</v>
      </c>
      <c r="X4" s="1" t="s">
        <v>224</v>
      </c>
      <c r="Y4" s="1">
        <v>12</v>
      </c>
      <c r="Z4" s="1">
        <v>5</v>
      </c>
      <c r="AB4" s="1">
        <v>0</v>
      </c>
      <c r="AC4" s="1">
        <v>920</v>
      </c>
      <c r="AD4" s="1">
        <v>40</v>
      </c>
      <c r="AE4" s="1">
        <f>MATCH(B4,Harvest_挂机奖励!$B$2:$B$13,1)</f>
        <v>1</v>
      </c>
      <c r="AF4" s="1">
        <f>INDEX(Harvest_挂机奖励!$D$2:$E$13,$AE4,AF$1)</f>
        <v>2000</v>
      </c>
      <c r="AG4" s="1">
        <f>INDEX(Harvest_关卡消耗!$B$2:$B$10,MATCH($B4,Harvest_关卡消耗!$A$2:$A$10,1))</f>
        <v>1</v>
      </c>
      <c r="AH4" s="1">
        <f>INDEX(Harvest_关卡消耗!$D$2:$T$28,MATCH($B4,Harvest_关卡消耗!$A$2:$A$10,1),AH$1)</f>
        <v>1000</v>
      </c>
      <c r="AI4" s="1">
        <f>INDEX(Harvest_关卡消耗!$D$2:$T$28,MATCH($B4,Harvest_关卡消耗!$A$2:$A$10,1),AI$1)</f>
        <v>1110</v>
      </c>
      <c r="AJ4" s="1">
        <f>INDEX(Harvest_关卡消耗!$D$2:$T$28,MATCH($B4,Harvest_关卡消耗!$A$2:$A$10,1),AJ$1)</f>
        <v>500</v>
      </c>
      <c r="AK4" s="1">
        <f>INDEX(Harvest_关卡消耗!$D$2:$T$28,MATCH($B4,Harvest_关卡消耗!$A$2:$A$10,1),AK$1)</f>
        <v>0.5</v>
      </c>
      <c r="AL4" s="1">
        <f>INDEX(Harvest_关卡消耗!$D$2:$T$28,MATCH($B4,Harvest_关卡消耗!$A$2:$A$10,1),AL$1)</f>
        <v>100</v>
      </c>
      <c r="AM4" s="1">
        <f>INDEX(Harvest_关卡消耗!$D$2:$T$28,MATCH($B4,Harvest_关卡消耗!$A$2:$A$10,1),AM$1)</f>
        <v>0.1</v>
      </c>
      <c r="AN4" s="1">
        <f>INDEX(Harvest_关卡消耗!$D$2:$T$28,MATCH($B4,Harvest_关卡消耗!$A$2:$A$10,1),AN$1)</f>
        <v>500</v>
      </c>
      <c r="AO4" s="1">
        <f>INDEX(Harvest_关卡消耗!$D$2:$T$28,MATCH($B4,Harvest_关卡消耗!$A$2:$A$10,1),AO$1)</f>
        <v>0.5</v>
      </c>
      <c r="AP4" s="1">
        <f>INDEX(Harvest_关卡消耗!$D$2:$T$28,MATCH($B4,Harvest_关卡消耗!$A$2:$A$10,1),AP$1)</f>
        <v>1700</v>
      </c>
      <c r="AQ4" s="1">
        <f>INDEX(Harvest_关卡消耗!$D$2:$T$28,MATCH($B4,Harvest_关卡消耗!$A$2:$A$10,1),AQ$1)</f>
        <v>1.7</v>
      </c>
      <c r="AR4" s="1">
        <f>INDEX(Harvest_关卡消耗!$D$2:$T$28,MATCH($B4,Harvest_关卡消耗!$A$2:$A$10,1),AR$1)</f>
        <v>2000</v>
      </c>
      <c r="AS4" s="5">
        <f t="shared" ref="AS4:AS67" si="1">AI4</f>
        <v>1110</v>
      </c>
      <c r="AT4" s="5">
        <f t="shared" ref="AT4:AT67" si="2">AH4*MAX($AT$1,1)</f>
        <v>1428.5714285714287</v>
      </c>
      <c r="AU4" s="5">
        <f>AS4+AU3</f>
        <v>2220</v>
      </c>
      <c r="AV4" s="5">
        <f>AT4+AV3</f>
        <v>2857.1428571428573</v>
      </c>
      <c r="AW4" s="5">
        <f t="shared" si="0"/>
        <v>637.14285714285734</v>
      </c>
      <c r="AX4" s="5">
        <f>MAX(ROUNDUP((AW4-$AW$1)/AF3,0),0)</f>
        <v>1</v>
      </c>
    </row>
    <row r="5" spans="1:50">
      <c r="A5" s="1" t="s">
        <v>52</v>
      </c>
      <c r="B5" s="1">
        <v>3</v>
      </c>
      <c r="C5" s="1">
        <v>12</v>
      </c>
      <c r="D5" s="1">
        <v>18</v>
      </c>
      <c r="E5" s="4">
        <v>0.5</v>
      </c>
      <c r="F5" s="4">
        <v>0.75</v>
      </c>
      <c r="G5" s="4">
        <v>1</v>
      </c>
      <c r="H5" s="1">
        <v>9</v>
      </c>
      <c r="I5" s="1">
        <f>(LEN(CONCATENATE(S5,R5,Q5,P5,O5,N5,M5,L5,K5,J5))-LEN(SUBSTITUTE(CONCATENATE(S5,R5,Q5,P5,O5,N5,M5,L5,K5,J5),"gold","")))/4</f>
        <v>1</v>
      </c>
      <c r="J5" s="1" t="s">
        <v>290</v>
      </c>
      <c r="K5" s="1" t="s">
        <v>267</v>
      </c>
      <c r="L5" s="1" t="s">
        <v>267</v>
      </c>
      <c r="M5" s="1" t="s">
        <v>267</v>
      </c>
      <c r="N5" s="1" t="s">
        <v>267</v>
      </c>
      <c r="O5" s="1" t="s">
        <v>267</v>
      </c>
      <c r="P5" s="1" t="s">
        <v>267</v>
      </c>
      <c r="Q5" s="1" t="s">
        <v>267</v>
      </c>
      <c r="R5" s="1" t="s">
        <v>267</v>
      </c>
      <c r="U5" s="1">
        <v>1</v>
      </c>
      <c r="V5" s="1">
        <v>2</v>
      </c>
      <c r="W5" s="1">
        <v>0.7</v>
      </c>
      <c r="X5" s="1" t="s">
        <v>224</v>
      </c>
      <c r="Y5" s="1">
        <v>2</v>
      </c>
      <c r="Z5" s="1">
        <v>13</v>
      </c>
      <c r="AB5" s="1">
        <v>0</v>
      </c>
      <c r="AC5" s="1">
        <v>0</v>
      </c>
      <c r="AD5" s="1">
        <v>250</v>
      </c>
      <c r="AE5" s="1">
        <f>MATCH(B5,Harvest_挂机奖励!$B$2:$B$13,1)</f>
        <v>1</v>
      </c>
      <c r="AF5" s="1">
        <f>INDEX(Harvest_挂机奖励!$D$2:$E$13,$AE5,AF$1)</f>
        <v>2000</v>
      </c>
      <c r="AG5" s="1">
        <f>INDEX(Harvest_关卡消耗!$B$2:$B$10,MATCH($B5,Harvest_关卡消耗!$A$2:$A$10,1))</f>
        <v>1</v>
      </c>
      <c r="AH5" s="1">
        <f>INDEX(Harvest_关卡消耗!$D$2:$T$28,MATCH($B5,Harvest_关卡消耗!$A$2:$A$10,1),AH$1)</f>
        <v>1000</v>
      </c>
      <c r="AI5" s="1">
        <f>INDEX(Harvest_关卡消耗!$D$2:$T$28,MATCH($B5,Harvest_关卡消耗!$A$2:$A$10,1),AI$1)</f>
        <v>1110</v>
      </c>
      <c r="AJ5" s="1">
        <f>INDEX(Harvest_关卡消耗!$D$2:$T$28,MATCH($B5,Harvest_关卡消耗!$A$2:$A$10,1),AJ$1)</f>
        <v>500</v>
      </c>
      <c r="AK5" s="1">
        <f>INDEX(Harvest_关卡消耗!$D$2:$T$28,MATCH($B5,Harvest_关卡消耗!$A$2:$A$10,1),AK$1)</f>
        <v>0.5</v>
      </c>
      <c r="AL5" s="1">
        <f>INDEX(Harvest_关卡消耗!$D$2:$T$28,MATCH($B5,Harvest_关卡消耗!$A$2:$A$10,1),AL$1)</f>
        <v>100</v>
      </c>
      <c r="AM5" s="1">
        <f>INDEX(Harvest_关卡消耗!$D$2:$T$28,MATCH($B5,Harvest_关卡消耗!$A$2:$A$10,1),AM$1)</f>
        <v>0.1</v>
      </c>
      <c r="AN5" s="1">
        <f>INDEX(Harvest_关卡消耗!$D$2:$T$28,MATCH($B5,Harvest_关卡消耗!$A$2:$A$10,1),AN$1)</f>
        <v>500</v>
      </c>
      <c r="AO5" s="1">
        <f>INDEX(Harvest_关卡消耗!$D$2:$T$28,MATCH($B5,Harvest_关卡消耗!$A$2:$A$10,1),AO$1)</f>
        <v>0.5</v>
      </c>
      <c r="AP5" s="1">
        <f>INDEX(Harvest_关卡消耗!$D$2:$T$28,MATCH($B5,Harvest_关卡消耗!$A$2:$A$10,1),AP$1)</f>
        <v>1700</v>
      </c>
      <c r="AQ5" s="1">
        <f>INDEX(Harvest_关卡消耗!$D$2:$T$28,MATCH($B5,Harvest_关卡消耗!$A$2:$A$10,1),AQ$1)</f>
        <v>1.7</v>
      </c>
      <c r="AR5" s="1">
        <f>INDEX(Harvest_关卡消耗!$D$2:$T$28,MATCH($B5,Harvest_关卡消耗!$A$2:$A$10,1),AR$1)</f>
        <v>2000</v>
      </c>
      <c r="AS5" s="5">
        <f t="shared" si="1"/>
        <v>1110</v>
      </c>
      <c r="AT5" s="5">
        <f t="shared" si="2"/>
        <v>1428.5714285714287</v>
      </c>
      <c r="AU5" s="5">
        <f t="shared" ref="AU5:AU68" si="3">AS5+AU4</f>
        <v>3330</v>
      </c>
      <c r="AV5" s="5">
        <f t="shared" ref="AV5:AV68" si="4">AT5+AV4</f>
        <v>4285.7142857142862</v>
      </c>
      <c r="AW5" s="5">
        <f t="shared" si="0"/>
        <v>955.71428571428623</v>
      </c>
      <c r="AX5" s="5">
        <f t="shared" ref="AX5:AX68" si="5">MAX(ROUNDUP((AW5-$AW$1)/AF4,0),0)</f>
        <v>1</v>
      </c>
    </row>
    <row r="6" spans="1:50">
      <c r="A6" s="1" t="s">
        <v>53</v>
      </c>
      <c r="B6" s="1">
        <v>4</v>
      </c>
      <c r="C6" s="1">
        <v>19</v>
      </c>
      <c r="D6" s="1">
        <v>22</v>
      </c>
      <c r="E6" s="4">
        <v>4.1219996999999999</v>
      </c>
      <c r="F6" s="4">
        <v>8.5</v>
      </c>
      <c r="G6" s="4">
        <v>10.63</v>
      </c>
      <c r="H6" s="1">
        <v>10</v>
      </c>
      <c r="I6" s="1">
        <f t="shared" ref="I6:I69" si="6">(LEN(CONCATENATE(S6,R6,Q6,P6,O6,N6,M6,L6,K6,J6))-LEN(SUBSTITUTE(CONCATENATE(S6,R6,Q6,P6,O6,N6,M6,L6,K6,J6),"gold","")))/4</f>
        <v>2</v>
      </c>
      <c r="J6" s="1" t="s">
        <v>267</v>
      </c>
      <c r="K6" s="1" t="s">
        <v>291</v>
      </c>
      <c r="L6" s="1" t="s">
        <v>267</v>
      </c>
      <c r="M6" s="1" t="s">
        <v>267</v>
      </c>
      <c r="N6" s="1" t="s">
        <v>267</v>
      </c>
      <c r="O6" s="1" t="s">
        <v>267</v>
      </c>
      <c r="P6" s="1" t="s">
        <v>267</v>
      </c>
      <c r="Q6" s="1" t="s">
        <v>291</v>
      </c>
      <c r="R6" s="1" t="s">
        <v>267</v>
      </c>
      <c r="S6" s="1" t="s">
        <v>267</v>
      </c>
      <c r="U6" s="1">
        <v>0</v>
      </c>
      <c r="V6" s="1">
        <v>2</v>
      </c>
      <c r="W6" s="1">
        <v>0.5</v>
      </c>
      <c r="X6" s="1" t="s">
        <v>224</v>
      </c>
      <c r="Y6" s="1">
        <v>3</v>
      </c>
      <c r="Z6" s="1">
        <v>30</v>
      </c>
      <c r="AA6" s="1" t="s">
        <v>241</v>
      </c>
      <c r="AB6" s="1">
        <v>0</v>
      </c>
      <c r="AC6" s="1">
        <v>1000</v>
      </c>
      <c r="AD6" s="1">
        <v>50</v>
      </c>
      <c r="AE6" s="1">
        <f>MATCH(B6,Harvest_挂机奖励!$B$2:$B$13,1)</f>
        <v>1</v>
      </c>
      <c r="AF6" s="1">
        <f>INDEX(Harvest_挂机奖励!$D$2:$E$13,$AE6,AF$1)</f>
        <v>2000</v>
      </c>
      <c r="AG6" s="1">
        <f>INDEX(Harvest_关卡消耗!$B$2:$B$10,MATCH($B6,Harvest_关卡消耗!$A$2:$A$10,1))</f>
        <v>1</v>
      </c>
      <c r="AH6" s="1">
        <f>INDEX(Harvest_关卡消耗!$D$2:$T$28,MATCH($B6,Harvest_关卡消耗!$A$2:$A$10,1),AH$1)</f>
        <v>1000</v>
      </c>
      <c r="AI6" s="1">
        <f>INDEX(Harvest_关卡消耗!$D$2:$T$28,MATCH($B6,Harvest_关卡消耗!$A$2:$A$10,1),AI$1)</f>
        <v>1110</v>
      </c>
      <c r="AJ6" s="1">
        <f>INDEX(Harvest_关卡消耗!$D$2:$T$28,MATCH($B6,Harvest_关卡消耗!$A$2:$A$10,1),AJ$1)</f>
        <v>500</v>
      </c>
      <c r="AK6" s="1">
        <f>INDEX(Harvest_关卡消耗!$D$2:$T$28,MATCH($B6,Harvest_关卡消耗!$A$2:$A$10,1),AK$1)</f>
        <v>0.5</v>
      </c>
      <c r="AL6" s="1">
        <f>INDEX(Harvest_关卡消耗!$D$2:$T$28,MATCH($B6,Harvest_关卡消耗!$A$2:$A$10,1),AL$1)</f>
        <v>100</v>
      </c>
      <c r="AM6" s="1">
        <f>INDEX(Harvest_关卡消耗!$D$2:$T$28,MATCH($B6,Harvest_关卡消耗!$A$2:$A$10,1),AM$1)</f>
        <v>0.1</v>
      </c>
      <c r="AN6" s="1">
        <f>INDEX(Harvest_关卡消耗!$D$2:$T$28,MATCH($B6,Harvest_关卡消耗!$A$2:$A$10,1),AN$1)</f>
        <v>500</v>
      </c>
      <c r="AO6" s="1">
        <f>INDEX(Harvest_关卡消耗!$D$2:$T$28,MATCH($B6,Harvest_关卡消耗!$A$2:$A$10,1),AO$1)</f>
        <v>0.5</v>
      </c>
      <c r="AP6" s="1">
        <f>INDEX(Harvest_关卡消耗!$D$2:$T$28,MATCH($B6,Harvest_关卡消耗!$A$2:$A$10,1),AP$1)</f>
        <v>1700</v>
      </c>
      <c r="AQ6" s="1">
        <f>INDEX(Harvest_关卡消耗!$D$2:$T$28,MATCH($B6,Harvest_关卡消耗!$A$2:$A$10,1),AQ$1)</f>
        <v>1.7</v>
      </c>
      <c r="AR6" s="1">
        <f>INDEX(Harvest_关卡消耗!$D$2:$T$28,MATCH($B6,Harvest_关卡消耗!$A$2:$A$10,1),AR$1)</f>
        <v>2000</v>
      </c>
      <c r="AS6" s="5">
        <f t="shared" si="1"/>
        <v>1110</v>
      </c>
      <c r="AT6" s="5">
        <f t="shared" si="2"/>
        <v>1428.5714285714287</v>
      </c>
      <c r="AU6" s="5">
        <f t="shared" si="3"/>
        <v>4440</v>
      </c>
      <c r="AV6" s="5">
        <f t="shared" si="4"/>
        <v>5714.2857142857147</v>
      </c>
      <c r="AW6" s="5">
        <f t="shared" si="0"/>
        <v>1274.2857142857147</v>
      </c>
      <c r="AX6" s="5">
        <f t="shared" si="5"/>
        <v>1</v>
      </c>
    </row>
    <row r="7" spans="1:50">
      <c r="A7" s="1" t="s">
        <v>54</v>
      </c>
      <c r="B7" s="1">
        <v>5</v>
      </c>
      <c r="C7" s="1">
        <v>19</v>
      </c>
      <c r="D7" s="1">
        <v>18</v>
      </c>
      <c r="E7" s="4">
        <v>3.6090002000000001</v>
      </c>
      <c r="F7" s="4">
        <v>6.72</v>
      </c>
      <c r="G7" s="4">
        <v>8.58</v>
      </c>
      <c r="H7" s="1">
        <v>9</v>
      </c>
      <c r="I7" s="1">
        <f t="shared" si="6"/>
        <v>1</v>
      </c>
      <c r="J7" s="1" t="s">
        <v>267</v>
      </c>
      <c r="K7" s="1" t="s">
        <v>290</v>
      </c>
      <c r="L7" s="1" t="s">
        <v>267</v>
      </c>
      <c r="M7" s="1" t="s">
        <v>267</v>
      </c>
      <c r="N7" s="1" t="s">
        <v>267</v>
      </c>
      <c r="O7" s="1" t="s">
        <v>267</v>
      </c>
      <c r="P7" s="1" t="s">
        <v>267</v>
      </c>
      <c r="Q7" s="1" t="s">
        <v>267</v>
      </c>
      <c r="R7" s="1" t="s">
        <v>267</v>
      </c>
      <c r="U7" s="1">
        <v>0</v>
      </c>
      <c r="V7" s="1">
        <v>2</v>
      </c>
      <c r="W7" s="1">
        <v>1</v>
      </c>
      <c r="X7" s="1" t="s">
        <v>224</v>
      </c>
      <c r="Y7" s="1">
        <v>3</v>
      </c>
      <c r="Z7" s="1">
        <v>14</v>
      </c>
      <c r="AB7" s="1">
        <v>0</v>
      </c>
      <c r="AC7" s="1">
        <v>-850</v>
      </c>
      <c r="AD7" s="1">
        <v>200</v>
      </c>
      <c r="AE7" s="1">
        <f>MATCH(B7,Harvest_挂机奖励!$B$2:$B$13,1)</f>
        <v>2</v>
      </c>
      <c r="AF7" s="1">
        <f>INDEX(Harvest_挂机奖励!$D$2:$E$13,$AE7,AF$1)</f>
        <v>2050</v>
      </c>
      <c r="AG7" s="1">
        <f>INDEX(Harvest_关卡消耗!$B$2:$B$10,MATCH($B7,Harvest_关卡消耗!$A$2:$A$10,1))</f>
        <v>1</v>
      </c>
      <c r="AH7" s="1">
        <f>INDEX(Harvest_关卡消耗!$D$2:$T$28,MATCH($B7,Harvest_关卡消耗!$A$2:$A$10,1),AH$1)</f>
        <v>1000</v>
      </c>
      <c r="AI7" s="1">
        <f>INDEX(Harvest_关卡消耗!$D$2:$T$28,MATCH($B7,Harvest_关卡消耗!$A$2:$A$10,1),AI$1)</f>
        <v>1110</v>
      </c>
      <c r="AJ7" s="1">
        <f>INDEX(Harvest_关卡消耗!$D$2:$T$28,MATCH($B7,Harvest_关卡消耗!$A$2:$A$10,1),AJ$1)</f>
        <v>500</v>
      </c>
      <c r="AK7" s="1">
        <f>INDEX(Harvest_关卡消耗!$D$2:$T$28,MATCH($B7,Harvest_关卡消耗!$A$2:$A$10,1),AK$1)</f>
        <v>0.5</v>
      </c>
      <c r="AL7" s="1">
        <f>INDEX(Harvest_关卡消耗!$D$2:$T$28,MATCH($B7,Harvest_关卡消耗!$A$2:$A$10,1),AL$1)</f>
        <v>100</v>
      </c>
      <c r="AM7" s="1">
        <f>INDEX(Harvest_关卡消耗!$D$2:$T$28,MATCH($B7,Harvest_关卡消耗!$A$2:$A$10,1),AM$1)</f>
        <v>0.1</v>
      </c>
      <c r="AN7" s="1">
        <f>INDEX(Harvest_关卡消耗!$D$2:$T$28,MATCH($B7,Harvest_关卡消耗!$A$2:$A$10,1),AN$1)</f>
        <v>500</v>
      </c>
      <c r="AO7" s="1">
        <f>INDEX(Harvest_关卡消耗!$D$2:$T$28,MATCH($B7,Harvest_关卡消耗!$A$2:$A$10,1),AO$1)</f>
        <v>0.5</v>
      </c>
      <c r="AP7" s="1">
        <f>INDEX(Harvest_关卡消耗!$D$2:$T$28,MATCH($B7,Harvest_关卡消耗!$A$2:$A$10,1),AP$1)</f>
        <v>1700</v>
      </c>
      <c r="AQ7" s="1">
        <f>INDEX(Harvest_关卡消耗!$D$2:$T$28,MATCH($B7,Harvest_关卡消耗!$A$2:$A$10,1),AQ$1)</f>
        <v>1.7</v>
      </c>
      <c r="AR7" s="1">
        <f>INDEX(Harvest_关卡消耗!$D$2:$T$28,MATCH($B7,Harvest_关卡消耗!$A$2:$A$10,1),AR$1)</f>
        <v>2000</v>
      </c>
      <c r="AS7" s="5">
        <f t="shared" si="1"/>
        <v>1110</v>
      </c>
      <c r="AT7" s="5">
        <f t="shared" si="2"/>
        <v>1428.5714285714287</v>
      </c>
      <c r="AU7" s="5">
        <f t="shared" si="3"/>
        <v>5550</v>
      </c>
      <c r="AV7" s="5">
        <f t="shared" si="4"/>
        <v>7142.8571428571431</v>
      </c>
      <c r="AW7" s="5">
        <f t="shared" si="0"/>
        <v>1592.8571428571431</v>
      </c>
      <c r="AX7" s="5">
        <f t="shared" si="5"/>
        <v>1</v>
      </c>
    </row>
    <row r="8" spans="1:50">
      <c r="A8" s="1" t="s">
        <v>55</v>
      </c>
      <c r="B8" s="1">
        <v>6</v>
      </c>
      <c r="C8" s="1">
        <v>20</v>
      </c>
      <c r="D8" s="1">
        <v>24</v>
      </c>
      <c r="E8" s="4">
        <v>2.4569999999999999</v>
      </c>
      <c r="F8" s="4">
        <v>5.09</v>
      </c>
      <c r="G8" s="4">
        <v>7.07</v>
      </c>
      <c r="H8" s="1">
        <v>8</v>
      </c>
      <c r="I8" s="1">
        <f t="shared" si="6"/>
        <v>1</v>
      </c>
      <c r="J8" s="1" t="s">
        <v>267</v>
      </c>
      <c r="K8" s="1" t="s">
        <v>290</v>
      </c>
      <c r="L8" s="1" t="s">
        <v>267</v>
      </c>
      <c r="M8" s="1" t="s">
        <v>268</v>
      </c>
      <c r="N8" s="1" t="s">
        <v>267</v>
      </c>
      <c r="O8" s="1" t="s">
        <v>267</v>
      </c>
      <c r="P8" s="1" t="s">
        <v>267</v>
      </c>
      <c r="Q8" s="1" t="s">
        <v>268</v>
      </c>
      <c r="U8" s="1">
        <v>0</v>
      </c>
      <c r="V8" s="1">
        <v>2</v>
      </c>
      <c r="W8" s="1">
        <v>0</v>
      </c>
      <c r="X8" s="1" t="s">
        <v>224</v>
      </c>
      <c r="Y8" s="1">
        <v>4</v>
      </c>
      <c r="Z8" s="1">
        <v>12</v>
      </c>
      <c r="AB8" s="1">
        <v>0</v>
      </c>
      <c r="AC8" s="1">
        <v>0</v>
      </c>
      <c r="AD8" s="1">
        <v>0</v>
      </c>
      <c r="AE8" s="1">
        <f>MATCH(B8,Harvest_挂机奖励!$B$2:$B$13,1)</f>
        <v>2</v>
      </c>
      <c r="AF8" s="1">
        <f>INDEX(Harvest_挂机奖励!$D$2:$E$13,$AE8,AF$1)</f>
        <v>2050</v>
      </c>
      <c r="AG8" s="1">
        <f>INDEX(Harvest_关卡消耗!$B$2:$B$10,MATCH($B8,Harvest_关卡消耗!$A$2:$A$10,1))</f>
        <v>1</v>
      </c>
      <c r="AH8" s="1">
        <f>INDEX(Harvest_关卡消耗!$D$2:$T$28,MATCH($B8,Harvest_关卡消耗!$A$2:$A$10,1),AH$1)</f>
        <v>1000</v>
      </c>
      <c r="AI8" s="1">
        <f>INDEX(Harvest_关卡消耗!$D$2:$T$28,MATCH($B8,Harvest_关卡消耗!$A$2:$A$10,1),AI$1)</f>
        <v>1110</v>
      </c>
      <c r="AJ8" s="1">
        <f>INDEX(Harvest_关卡消耗!$D$2:$T$28,MATCH($B8,Harvest_关卡消耗!$A$2:$A$10,1),AJ$1)</f>
        <v>500</v>
      </c>
      <c r="AK8" s="1">
        <f>INDEX(Harvest_关卡消耗!$D$2:$T$28,MATCH($B8,Harvest_关卡消耗!$A$2:$A$10,1),AK$1)</f>
        <v>0.5</v>
      </c>
      <c r="AL8" s="1">
        <f>INDEX(Harvest_关卡消耗!$D$2:$T$28,MATCH($B8,Harvest_关卡消耗!$A$2:$A$10,1),AL$1)</f>
        <v>100</v>
      </c>
      <c r="AM8" s="1">
        <f>INDEX(Harvest_关卡消耗!$D$2:$T$28,MATCH($B8,Harvest_关卡消耗!$A$2:$A$10,1),AM$1)</f>
        <v>0.1</v>
      </c>
      <c r="AN8" s="1">
        <f>INDEX(Harvest_关卡消耗!$D$2:$T$28,MATCH($B8,Harvest_关卡消耗!$A$2:$A$10,1),AN$1)</f>
        <v>500</v>
      </c>
      <c r="AO8" s="1">
        <f>INDEX(Harvest_关卡消耗!$D$2:$T$28,MATCH($B8,Harvest_关卡消耗!$A$2:$A$10,1),AO$1)</f>
        <v>0.5</v>
      </c>
      <c r="AP8" s="1">
        <f>INDEX(Harvest_关卡消耗!$D$2:$T$28,MATCH($B8,Harvest_关卡消耗!$A$2:$A$10,1),AP$1)</f>
        <v>1700</v>
      </c>
      <c r="AQ8" s="1">
        <f>INDEX(Harvest_关卡消耗!$D$2:$T$28,MATCH($B8,Harvest_关卡消耗!$A$2:$A$10,1),AQ$1)</f>
        <v>1.7</v>
      </c>
      <c r="AR8" s="1">
        <f>INDEX(Harvest_关卡消耗!$D$2:$T$28,MATCH($B8,Harvest_关卡消耗!$A$2:$A$10,1),AR$1)</f>
        <v>2000</v>
      </c>
      <c r="AS8" s="5">
        <f t="shared" si="1"/>
        <v>1110</v>
      </c>
      <c r="AT8" s="5">
        <f t="shared" si="2"/>
        <v>1428.5714285714287</v>
      </c>
      <c r="AU8" s="5">
        <f t="shared" si="3"/>
        <v>6660</v>
      </c>
      <c r="AV8" s="5">
        <f t="shared" si="4"/>
        <v>8571.4285714285725</v>
      </c>
      <c r="AW8" s="5">
        <f t="shared" si="0"/>
        <v>1911.4285714285725</v>
      </c>
      <c r="AX8" s="5">
        <f t="shared" si="5"/>
        <v>1</v>
      </c>
    </row>
    <row r="9" spans="1:50">
      <c r="A9" s="1" t="s">
        <v>56</v>
      </c>
      <c r="B9" s="1">
        <v>7</v>
      </c>
      <c r="C9" s="1">
        <v>21</v>
      </c>
      <c r="D9" s="1">
        <v>21</v>
      </c>
      <c r="E9" s="4">
        <v>4.383</v>
      </c>
      <c r="F9" s="4">
        <v>8.5399999999999991</v>
      </c>
      <c r="G9" s="4">
        <v>10.199999999999999</v>
      </c>
      <c r="H9" s="1">
        <v>8</v>
      </c>
      <c r="I9" s="1">
        <f t="shared" si="6"/>
        <v>1</v>
      </c>
      <c r="J9" s="1" t="s">
        <v>290</v>
      </c>
      <c r="K9" s="1" t="s">
        <v>267</v>
      </c>
      <c r="L9" s="1" t="s">
        <v>267</v>
      </c>
      <c r="M9" s="1" t="s">
        <v>267</v>
      </c>
      <c r="N9" s="1" t="s">
        <v>267</v>
      </c>
      <c r="O9" s="1" t="s">
        <v>267</v>
      </c>
      <c r="P9" s="1" t="s">
        <v>267</v>
      </c>
      <c r="Q9" s="1" t="s">
        <v>267</v>
      </c>
      <c r="U9" s="1">
        <v>0</v>
      </c>
      <c r="V9" s="1">
        <v>2</v>
      </c>
      <c r="W9" s="1">
        <v>0</v>
      </c>
      <c r="X9" s="1" t="s">
        <v>224</v>
      </c>
      <c r="Y9" s="1">
        <v>3</v>
      </c>
      <c r="Z9" s="1">
        <v>20</v>
      </c>
      <c r="AB9" s="1">
        <v>0</v>
      </c>
      <c r="AC9" s="1">
        <v>-950</v>
      </c>
      <c r="AD9" s="1">
        <v>50</v>
      </c>
      <c r="AE9" s="1">
        <f>MATCH(B9,Harvest_挂机奖励!$B$2:$B$13,1)</f>
        <v>2</v>
      </c>
      <c r="AF9" s="1">
        <f>INDEX(Harvest_挂机奖励!$D$2:$E$13,$AE9,AF$1)</f>
        <v>2050</v>
      </c>
      <c r="AG9" s="1">
        <f>INDEX(Harvest_关卡消耗!$B$2:$B$10,MATCH($B9,Harvest_关卡消耗!$A$2:$A$10,1))</f>
        <v>1</v>
      </c>
      <c r="AH9" s="1">
        <f>INDEX(Harvest_关卡消耗!$D$2:$T$28,MATCH($B9,Harvest_关卡消耗!$A$2:$A$10,1),AH$1)</f>
        <v>1000</v>
      </c>
      <c r="AI9" s="1">
        <f>INDEX(Harvest_关卡消耗!$D$2:$T$28,MATCH($B9,Harvest_关卡消耗!$A$2:$A$10,1),AI$1)</f>
        <v>1110</v>
      </c>
      <c r="AJ9" s="1">
        <f>INDEX(Harvest_关卡消耗!$D$2:$T$28,MATCH($B9,Harvest_关卡消耗!$A$2:$A$10,1),AJ$1)</f>
        <v>500</v>
      </c>
      <c r="AK9" s="1">
        <f>INDEX(Harvest_关卡消耗!$D$2:$T$28,MATCH($B9,Harvest_关卡消耗!$A$2:$A$10,1),AK$1)</f>
        <v>0.5</v>
      </c>
      <c r="AL9" s="1">
        <f>INDEX(Harvest_关卡消耗!$D$2:$T$28,MATCH($B9,Harvest_关卡消耗!$A$2:$A$10,1),AL$1)</f>
        <v>100</v>
      </c>
      <c r="AM9" s="1">
        <f>INDEX(Harvest_关卡消耗!$D$2:$T$28,MATCH($B9,Harvest_关卡消耗!$A$2:$A$10,1),AM$1)</f>
        <v>0.1</v>
      </c>
      <c r="AN9" s="1">
        <f>INDEX(Harvest_关卡消耗!$D$2:$T$28,MATCH($B9,Harvest_关卡消耗!$A$2:$A$10,1),AN$1)</f>
        <v>500</v>
      </c>
      <c r="AO9" s="1">
        <f>INDEX(Harvest_关卡消耗!$D$2:$T$28,MATCH($B9,Harvest_关卡消耗!$A$2:$A$10,1),AO$1)</f>
        <v>0.5</v>
      </c>
      <c r="AP9" s="1">
        <f>INDEX(Harvest_关卡消耗!$D$2:$T$28,MATCH($B9,Harvest_关卡消耗!$A$2:$A$10,1),AP$1)</f>
        <v>1700</v>
      </c>
      <c r="AQ9" s="1">
        <f>INDEX(Harvest_关卡消耗!$D$2:$T$28,MATCH($B9,Harvest_关卡消耗!$A$2:$A$10,1),AQ$1)</f>
        <v>1.7</v>
      </c>
      <c r="AR9" s="1">
        <f>INDEX(Harvest_关卡消耗!$D$2:$T$28,MATCH($B9,Harvest_关卡消耗!$A$2:$A$10,1),AR$1)</f>
        <v>2000</v>
      </c>
      <c r="AS9" s="5">
        <f t="shared" si="1"/>
        <v>1110</v>
      </c>
      <c r="AT9" s="5">
        <f t="shared" si="2"/>
        <v>1428.5714285714287</v>
      </c>
      <c r="AU9" s="5">
        <f t="shared" si="3"/>
        <v>7770</v>
      </c>
      <c r="AV9" s="5">
        <f t="shared" si="4"/>
        <v>10000.000000000002</v>
      </c>
      <c r="AW9" s="5">
        <f t="shared" si="0"/>
        <v>2230.0000000000018</v>
      </c>
      <c r="AX9" s="5">
        <f t="shared" si="5"/>
        <v>2</v>
      </c>
    </row>
    <row r="10" spans="1:50">
      <c r="A10" s="1" t="s">
        <v>57</v>
      </c>
      <c r="B10" s="1">
        <v>8</v>
      </c>
      <c r="C10" s="1">
        <v>15</v>
      </c>
      <c r="D10" s="1">
        <v>17</v>
      </c>
      <c r="E10" s="4">
        <v>2.2410000000000001</v>
      </c>
      <c r="F10" s="4">
        <v>4.22</v>
      </c>
      <c r="G10" s="4">
        <v>5.51</v>
      </c>
      <c r="H10" s="1">
        <v>10</v>
      </c>
      <c r="I10" s="1">
        <f t="shared" si="6"/>
        <v>2</v>
      </c>
      <c r="J10" s="1" t="s">
        <v>290</v>
      </c>
      <c r="K10" s="1" t="s">
        <v>291</v>
      </c>
      <c r="L10" s="1" t="s">
        <v>267</v>
      </c>
      <c r="M10" s="1" t="s">
        <v>267</v>
      </c>
      <c r="N10" s="1" t="s">
        <v>267</v>
      </c>
      <c r="O10" s="1" t="s">
        <v>267</v>
      </c>
      <c r="P10" s="1" t="s">
        <v>267</v>
      </c>
      <c r="Q10" s="1" t="s">
        <v>267</v>
      </c>
      <c r="R10" s="1" t="s">
        <v>267</v>
      </c>
      <c r="S10" s="1" t="s">
        <v>267</v>
      </c>
      <c r="U10" s="1">
        <v>0</v>
      </c>
      <c r="V10" s="1">
        <v>0</v>
      </c>
      <c r="W10" s="1">
        <v>0</v>
      </c>
      <c r="X10" s="1" t="s">
        <v>224</v>
      </c>
      <c r="Y10" s="1">
        <v>10</v>
      </c>
      <c r="Z10" s="1">
        <v>3</v>
      </c>
      <c r="AB10" s="1">
        <v>0</v>
      </c>
      <c r="AC10" s="1">
        <v>0</v>
      </c>
      <c r="AD10" s="1">
        <v>0</v>
      </c>
      <c r="AE10" s="1">
        <f>MATCH(B10,Harvest_挂机奖励!$B$2:$B$13,1)</f>
        <v>2</v>
      </c>
      <c r="AF10" s="1">
        <f>INDEX(Harvest_挂机奖励!$D$2:$E$13,$AE10,AF$1)</f>
        <v>2050</v>
      </c>
      <c r="AG10" s="1">
        <f>INDEX(Harvest_关卡消耗!$B$2:$B$10,MATCH($B10,Harvest_关卡消耗!$A$2:$A$10,1))</f>
        <v>1</v>
      </c>
      <c r="AH10" s="1">
        <f>INDEX(Harvest_关卡消耗!$D$2:$T$28,MATCH($B10,Harvest_关卡消耗!$A$2:$A$10,1),AH$1)</f>
        <v>1000</v>
      </c>
      <c r="AI10" s="1">
        <f>INDEX(Harvest_关卡消耗!$D$2:$T$28,MATCH($B10,Harvest_关卡消耗!$A$2:$A$10,1),AI$1)</f>
        <v>1110</v>
      </c>
      <c r="AJ10" s="1">
        <f>INDEX(Harvest_关卡消耗!$D$2:$T$28,MATCH($B10,Harvest_关卡消耗!$A$2:$A$10,1),AJ$1)</f>
        <v>500</v>
      </c>
      <c r="AK10" s="1">
        <f>INDEX(Harvest_关卡消耗!$D$2:$T$28,MATCH($B10,Harvest_关卡消耗!$A$2:$A$10,1),AK$1)</f>
        <v>0.5</v>
      </c>
      <c r="AL10" s="1">
        <f>INDEX(Harvest_关卡消耗!$D$2:$T$28,MATCH($B10,Harvest_关卡消耗!$A$2:$A$10,1),AL$1)</f>
        <v>100</v>
      </c>
      <c r="AM10" s="1">
        <f>INDEX(Harvest_关卡消耗!$D$2:$T$28,MATCH($B10,Harvest_关卡消耗!$A$2:$A$10,1),AM$1)</f>
        <v>0.1</v>
      </c>
      <c r="AN10" s="1">
        <f>INDEX(Harvest_关卡消耗!$D$2:$T$28,MATCH($B10,Harvest_关卡消耗!$A$2:$A$10,1),AN$1)</f>
        <v>500</v>
      </c>
      <c r="AO10" s="1">
        <f>INDEX(Harvest_关卡消耗!$D$2:$T$28,MATCH($B10,Harvest_关卡消耗!$A$2:$A$10,1),AO$1)</f>
        <v>0.5</v>
      </c>
      <c r="AP10" s="1">
        <f>INDEX(Harvest_关卡消耗!$D$2:$T$28,MATCH($B10,Harvest_关卡消耗!$A$2:$A$10,1),AP$1)</f>
        <v>1700</v>
      </c>
      <c r="AQ10" s="1">
        <f>INDEX(Harvest_关卡消耗!$D$2:$T$28,MATCH($B10,Harvest_关卡消耗!$A$2:$A$10,1),AQ$1)</f>
        <v>1.7</v>
      </c>
      <c r="AR10" s="1">
        <f>INDEX(Harvest_关卡消耗!$D$2:$T$28,MATCH($B10,Harvest_关卡消耗!$A$2:$A$10,1),AR$1)</f>
        <v>2000</v>
      </c>
      <c r="AS10" s="5">
        <f t="shared" si="1"/>
        <v>1110</v>
      </c>
      <c r="AT10" s="5">
        <f t="shared" si="2"/>
        <v>1428.5714285714287</v>
      </c>
      <c r="AU10" s="5">
        <f t="shared" si="3"/>
        <v>8880</v>
      </c>
      <c r="AV10" s="5">
        <f t="shared" si="4"/>
        <v>11428.571428571431</v>
      </c>
      <c r="AW10" s="5">
        <f t="shared" si="0"/>
        <v>2548.5714285714312</v>
      </c>
      <c r="AX10" s="5">
        <f t="shared" si="5"/>
        <v>2</v>
      </c>
    </row>
    <row r="11" spans="1:50">
      <c r="A11" s="1" t="s">
        <v>58</v>
      </c>
      <c r="B11" s="1">
        <v>9</v>
      </c>
      <c r="C11" s="1">
        <v>16</v>
      </c>
      <c r="D11" s="1">
        <v>25</v>
      </c>
      <c r="E11" s="4">
        <v>2.4660000000000002</v>
      </c>
      <c r="F11" s="4">
        <v>4.43</v>
      </c>
      <c r="G11" s="4">
        <v>5.76</v>
      </c>
      <c r="H11" s="1">
        <v>10</v>
      </c>
      <c r="I11" s="1">
        <f t="shared" si="6"/>
        <v>1</v>
      </c>
      <c r="J11" s="1" t="s">
        <v>290</v>
      </c>
      <c r="K11" s="1" t="s">
        <v>267</v>
      </c>
      <c r="L11" s="1" t="s">
        <v>268</v>
      </c>
      <c r="M11" s="1" t="s">
        <v>267</v>
      </c>
      <c r="N11" s="1" t="s">
        <v>268</v>
      </c>
      <c r="O11" s="1" t="s">
        <v>267</v>
      </c>
      <c r="P11" s="1" t="s">
        <v>268</v>
      </c>
      <c r="Q11" s="1" t="s">
        <v>267</v>
      </c>
      <c r="R11" s="1" t="s">
        <v>268</v>
      </c>
      <c r="S11" s="1" t="s">
        <v>267</v>
      </c>
      <c r="U11" s="1">
        <v>0</v>
      </c>
      <c r="V11" s="1">
        <v>0</v>
      </c>
      <c r="W11" s="1">
        <v>0</v>
      </c>
      <c r="X11" s="1" t="s">
        <v>224</v>
      </c>
      <c r="Y11" s="1">
        <v>10</v>
      </c>
      <c r="Z11" s="1">
        <v>5</v>
      </c>
      <c r="AB11" s="1">
        <v>0</v>
      </c>
      <c r="AC11" s="1">
        <v>0</v>
      </c>
      <c r="AD11" s="1">
        <v>0</v>
      </c>
      <c r="AE11" s="1">
        <f>MATCH(B11,Harvest_挂机奖励!$B$2:$B$13,1)</f>
        <v>2</v>
      </c>
      <c r="AF11" s="1">
        <f>INDEX(Harvest_挂机奖励!$D$2:$E$13,$AE11,AF$1)</f>
        <v>2050</v>
      </c>
      <c r="AG11" s="1">
        <f>INDEX(Harvest_关卡消耗!$B$2:$B$10,MATCH($B11,Harvest_关卡消耗!$A$2:$A$10,1))</f>
        <v>1</v>
      </c>
      <c r="AH11" s="1">
        <f>INDEX(Harvest_关卡消耗!$D$2:$T$28,MATCH($B11,Harvest_关卡消耗!$A$2:$A$10,1),AH$1)</f>
        <v>1000</v>
      </c>
      <c r="AI11" s="1">
        <f>INDEX(Harvest_关卡消耗!$D$2:$T$28,MATCH($B11,Harvest_关卡消耗!$A$2:$A$10,1),AI$1)</f>
        <v>1110</v>
      </c>
      <c r="AJ11" s="1">
        <f>INDEX(Harvest_关卡消耗!$D$2:$T$28,MATCH($B11,Harvest_关卡消耗!$A$2:$A$10,1),AJ$1)</f>
        <v>500</v>
      </c>
      <c r="AK11" s="1">
        <f>INDEX(Harvest_关卡消耗!$D$2:$T$28,MATCH($B11,Harvest_关卡消耗!$A$2:$A$10,1),AK$1)</f>
        <v>0.5</v>
      </c>
      <c r="AL11" s="1">
        <f>INDEX(Harvest_关卡消耗!$D$2:$T$28,MATCH($B11,Harvest_关卡消耗!$A$2:$A$10,1),AL$1)</f>
        <v>100</v>
      </c>
      <c r="AM11" s="1">
        <f>INDEX(Harvest_关卡消耗!$D$2:$T$28,MATCH($B11,Harvest_关卡消耗!$A$2:$A$10,1),AM$1)</f>
        <v>0.1</v>
      </c>
      <c r="AN11" s="1">
        <f>INDEX(Harvest_关卡消耗!$D$2:$T$28,MATCH($B11,Harvest_关卡消耗!$A$2:$A$10,1),AN$1)</f>
        <v>500</v>
      </c>
      <c r="AO11" s="1">
        <f>INDEX(Harvest_关卡消耗!$D$2:$T$28,MATCH($B11,Harvest_关卡消耗!$A$2:$A$10,1),AO$1)</f>
        <v>0.5</v>
      </c>
      <c r="AP11" s="1">
        <f>INDEX(Harvest_关卡消耗!$D$2:$T$28,MATCH($B11,Harvest_关卡消耗!$A$2:$A$10,1),AP$1)</f>
        <v>1700</v>
      </c>
      <c r="AQ11" s="1">
        <f>INDEX(Harvest_关卡消耗!$D$2:$T$28,MATCH($B11,Harvest_关卡消耗!$A$2:$A$10,1),AQ$1)</f>
        <v>1.7</v>
      </c>
      <c r="AR11" s="1">
        <f>INDEX(Harvest_关卡消耗!$D$2:$T$28,MATCH($B11,Harvest_关卡消耗!$A$2:$A$10,1),AR$1)</f>
        <v>2000</v>
      </c>
      <c r="AS11" s="5">
        <f t="shared" si="1"/>
        <v>1110</v>
      </c>
      <c r="AT11" s="5">
        <f t="shared" si="2"/>
        <v>1428.5714285714287</v>
      </c>
      <c r="AU11" s="5">
        <f t="shared" si="3"/>
        <v>9990</v>
      </c>
      <c r="AV11" s="5">
        <f t="shared" si="4"/>
        <v>12857.142857142861</v>
      </c>
      <c r="AW11" s="5">
        <f t="shared" si="0"/>
        <v>2867.1428571428605</v>
      </c>
      <c r="AX11" s="5">
        <f t="shared" si="5"/>
        <v>2</v>
      </c>
    </row>
    <row r="12" spans="1:50">
      <c r="A12" s="1" t="s">
        <v>59</v>
      </c>
      <c r="B12" s="1">
        <v>10</v>
      </c>
      <c r="C12" s="1">
        <v>27</v>
      </c>
      <c r="D12" s="1">
        <v>36</v>
      </c>
      <c r="E12" s="4">
        <v>2.5830000000000002</v>
      </c>
      <c r="F12" s="4">
        <v>4.7699999999999996</v>
      </c>
      <c r="G12" s="4">
        <v>6.24</v>
      </c>
      <c r="H12" s="1">
        <v>7</v>
      </c>
      <c r="I12" s="1">
        <f t="shared" si="6"/>
        <v>1</v>
      </c>
      <c r="J12" s="1" t="s">
        <v>267</v>
      </c>
      <c r="K12" s="1" t="s">
        <v>290</v>
      </c>
      <c r="L12" s="1" t="s">
        <v>268</v>
      </c>
      <c r="M12" s="1" t="s">
        <v>268</v>
      </c>
      <c r="N12" s="1" t="s">
        <v>268</v>
      </c>
      <c r="O12" s="1" t="s">
        <v>268</v>
      </c>
      <c r="P12" s="1" t="s">
        <v>268</v>
      </c>
      <c r="U12" s="1">
        <v>0</v>
      </c>
      <c r="V12" s="1">
        <v>0</v>
      </c>
      <c r="W12" s="1">
        <v>0</v>
      </c>
      <c r="X12" s="1" t="s">
        <v>224</v>
      </c>
      <c r="Y12" s="1">
        <v>12</v>
      </c>
      <c r="Z12" s="1">
        <v>7</v>
      </c>
      <c r="AB12" s="1">
        <v>0</v>
      </c>
      <c r="AC12" s="1">
        <v>0</v>
      </c>
      <c r="AD12" s="1">
        <v>0</v>
      </c>
      <c r="AE12" s="1">
        <f>MATCH(B12,Harvest_挂机奖励!$B$2:$B$13,1)</f>
        <v>2</v>
      </c>
      <c r="AF12" s="1">
        <f>INDEX(Harvest_挂机奖励!$D$2:$E$13,$AE12,AF$1)</f>
        <v>2050</v>
      </c>
      <c r="AG12" s="1">
        <f>INDEX(Harvest_关卡消耗!$B$2:$B$10,MATCH($B12,Harvest_关卡消耗!$A$2:$A$10,1))</f>
        <v>1</v>
      </c>
      <c r="AH12" s="1">
        <f>INDEX(Harvest_关卡消耗!$D$2:$T$28,MATCH($B12,Harvest_关卡消耗!$A$2:$A$10,1),AH$1)</f>
        <v>1000</v>
      </c>
      <c r="AI12" s="1">
        <f>INDEX(Harvest_关卡消耗!$D$2:$T$28,MATCH($B12,Harvest_关卡消耗!$A$2:$A$10,1),AI$1)</f>
        <v>1110</v>
      </c>
      <c r="AJ12" s="1">
        <f>INDEX(Harvest_关卡消耗!$D$2:$T$28,MATCH($B12,Harvest_关卡消耗!$A$2:$A$10,1),AJ$1)</f>
        <v>500</v>
      </c>
      <c r="AK12" s="1">
        <f>INDEX(Harvest_关卡消耗!$D$2:$T$28,MATCH($B12,Harvest_关卡消耗!$A$2:$A$10,1),AK$1)</f>
        <v>0.5</v>
      </c>
      <c r="AL12" s="1">
        <f>INDEX(Harvest_关卡消耗!$D$2:$T$28,MATCH($B12,Harvest_关卡消耗!$A$2:$A$10,1),AL$1)</f>
        <v>100</v>
      </c>
      <c r="AM12" s="1">
        <f>INDEX(Harvest_关卡消耗!$D$2:$T$28,MATCH($B12,Harvest_关卡消耗!$A$2:$A$10,1),AM$1)</f>
        <v>0.1</v>
      </c>
      <c r="AN12" s="1">
        <f>INDEX(Harvest_关卡消耗!$D$2:$T$28,MATCH($B12,Harvest_关卡消耗!$A$2:$A$10,1),AN$1)</f>
        <v>500</v>
      </c>
      <c r="AO12" s="1">
        <f>INDEX(Harvest_关卡消耗!$D$2:$T$28,MATCH($B12,Harvest_关卡消耗!$A$2:$A$10,1),AO$1)</f>
        <v>0.5</v>
      </c>
      <c r="AP12" s="1">
        <f>INDEX(Harvest_关卡消耗!$D$2:$T$28,MATCH($B12,Harvest_关卡消耗!$A$2:$A$10,1),AP$1)</f>
        <v>1700</v>
      </c>
      <c r="AQ12" s="1">
        <f>INDEX(Harvest_关卡消耗!$D$2:$T$28,MATCH($B12,Harvest_关卡消耗!$A$2:$A$10,1),AQ$1)</f>
        <v>1.7</v>
      </c>
      <c r="AR12" s="1">
        <f>INDEX(Harvest_关卡消耗!$D$2:$T$28,MATCH($B12,Harvest_关卡消耗!$A$2:$A$10,1),AR$1)</f>
        <v>2000</v>
      </c>
      <c r="AS12" s="5">
        <f t="shared" si="1"/>
        <v>1110</v>
      </c>
      <c r="AT12" s="5">
        <f t="shared" si="2"/>
        <v>1428.5714285714287</v>
      </c>
      <c r="AU12" s="5">
        <f t="shared" si="3"/>
        <v>11100</v>
      </c>
      <c r="AV12" s="5">
        <f t="shared" si="4"/>
        <v>14285.71428571429</v>
      </c>
      <c r="AW12" s="5">
        <f t="shared" si="0"/>
        <v>3185.7142857142899</v>
      </c>
      <c r="AX12" s="5">
        <f t="shared" si="5"/>
        <v>2</v>
      </c>
    </row>
    <row r="13" spans="1:50">
      <c r="A13" s="1" t="s">
        <v>60</v>
      </c>
      <c r="B13" s="1">
        <v>11</v>
      </c>
      <c r="C13" s="1">
        <v>16</v>
      </c>
      <c r="D13" s="1">
        <v>24</v>
      </c>
      <c r="E13" s="4">
        <v>1.89</v>
      </c>
      <c r="F13" s="4">
        <v>4.5</v>
      </c>
      <c r="G13" s="4">
        <v>5.9</v>
      </c>
      <c r="H13" s="1">
        <v>9</v>
      </c>
      <c r="I13" s="1">
        <f t="shared" si="6"/>
        <v>1</v>
      </c>
      <c r="J13" s="1" t="s">
        <v>267</v>
      </c>
      <c r="K13" s="1" t="s">
        <v>290</v>
      </c>
      <c r="L13" s="1" t="s">
        <v>268</v>
      </c>
      <c r="M13" s="1" t="s">
        <v>268</v>
      </c>
      <c r="N13" s="1" t="s">
        <v>268</v>
      </c>
      <c r="O13" s="1" t="s">
        <v>268</v>
      </c>
      <c r="P13" s="1" t="s">
        <v>268</v>
      </c>
      <c r="Q13" s="1" t="s">
        <v>268</v>
      </c>
      <c r="R13" s="1" t="s">
        <v>268</v>
      </c>
      <c r="U13" s="1">
        <v>0</v>
      </c>
      <c r="V13" s="1">
        <v>2</v>
      </c>
      <c r="W13" s="1">
        <v>0.6</v>
      </c>
      <c r="X13" s="1" t="s">
        <v>224</v>
      </c>
      <c r="Y13" s="1">
        <v>4</v>
      </c>
      <c r="Z13" s="1">
        <v>25</v>
      </c>
      <c r="AB13" s="1">
        <v>0</v>
      </c>
      <c r="AC13" s="1">
        <v>-850</v>
      </c>
      <c r="AD13" s="1">
        <v>50</v>
      </c>
      <c r="AE13" s="1">
        <f>MATCH(B13,Harvest_挂机奖励!$B$2:$B$13,1)</f>
        <v>2</v>
      </c>
      <c r="AF13" s="1">
        <f>INDEX(Harvest_挂机奖励!$D$2:$E$13,$AE13,AF$1)</f>
        <v>2050</v>
      </c>
      <c r="AG13" s="1">
        <f>INDEX(Harvest_关卡消耗!$B$2:$B$10,MATCH($B13,Harvest_关卡消耗!$A$2:$A$10,1))</f>
        <v>1</v>
      </c>
      <c r="AH13" s="1">
        <f>INDEX(Harvest_关卡消耗!$D$2:$T$28,MATCH($B13,Harvest_关卡消耗!$A$2:$A$10,1),AH$1)</f>
        <v>1000</v>
      </c>
      <c r="AI13" s="1">
        <f>INDEX(Harvest_关卡消耗!$D$2:$T$28,MATCH($B13,Harvest_关卡消耗!$A$2:$A$10,1),AI$1)</f>
        <v>1110</v>
      </c>
      <c r="AJ13" s="1">
        <f>INDEX(Harvest_关卡消耗!$D$2:$T$28,MATCH($B13,Harvest_关卡消耗!$A$2:$A$10,1),AJ$1)</f>
        <v>500</v>
      </c>
      <c r="AK13" s="1">
        <f>INDEX(Harvest_关卡消耗!$D$2:$T$28,MATCH($B13,Harvest_关卡消耗!$A$2:$A$10,1),AK$1)</f>
        <v>0.5</v>
      </c>
      <c r="AL13" s="1">
        <f>INDEX(Harvest_关卡消耗!$D$2:$T$28,MATCH($B13,Harvest_关卡消耗!$A$2:$A$10,1),AL$1)</f>
        <v>100</v>
      </c>
      <c r="AM13" s="1">
        <f>INDEX(Harvest_关卡消耗!$D$2:$T$28,MATCH($B13,Harvest_关卡消耗!$A$2:$A$10,1),AM$1)</f>
        <v>0.1</v>
      </c>
      <c r="AN13" s="1">
        <f>INDEX(Harvest_关卡消耗!$D$2:$T$28,MATCH($B13,Harvest_关卡消耗!$A$2:$A$10,1),AN$1)</f>
        <v>500</v>
      </c>
      <c r="AO13" s="1">
        <f>INDEX(Harvest_关卡消耗!$D$2:$T$28,MATCH($B13,Harvest_关卡消耗!$A$2:$A$10,1),AO$1)</f>
        <v>0.5</v>
      </c>
      <c r="AP13" s="1">
        <f>INDEX(Harvest_关卡消耗!$D$2:$T$28,MATCH($B13,Harvest_关卡消耗!$A$2:$A$10,1),AP$1)</f>
        <v>1700</v>
      </c>
      <c r="AQ13" s="1">
        <f>INDEX(Harvest_关卡消耗!$D$2:$T$28,MATCH($B13,Harvest_关卡消耗!$A$2:$A$10,1),AQ$1)</f>
        <v>1.7</v>
      </c>
      <c r="AR13" s="1">
        <f>INDEX(Harvest_关卡消耗!$D$2:$T$28,MATCH($B13,Harvest_关卡消耗!$A$2:$A$10,1),AR$1)</f>
        <v>2000</v>
      </c>
      <c r="AS13" s="5">
        <f t="shared" si="1"/>
        <v>1110</v>
      </c>
      <c r="AT13" s="5">
        <f t="shared" si="2"/>
        <v>1428.5714285714287</v>
      </c>
      <c r="AU13" s="5">
        <f t="shared" si="3"/>
        <v>12210</v>
      </c>
      <c r="AV13" s="5">
        <f t="shared" si="4"/>
        <v>15714.285714285719</v>
      </c>
      <c r="AW13" s="5">
        <f t="shared" si="0"/>
        <v>3504.2857142857192</v>
      </c>
      <c r="AX13" s="5">
        <f t="shared" si="5"/>
        <v>2</v>
      </c>
    </row>
    <row r="14" spans="1:50">
      <c r="A14" s="1" t="s">
        <v>61</v>
      </c>
      <c r="B14" s="1">
        <v>12</v>
      </c>
      <c r="C14" s="1">
        <v>14</v>
      </c>
      <c r="D14" s="1">
        <v>21</v>
      </c>
      <c r="E14" s="4">
        <v>1.629</v>
      </c>
      <c r="F14" s="4">
        <v>6.24</v>
      </c>
      <c r="G14" s="4">
        <v>8.85</v>
      </c>
      <c r="H14" s="1">
        <v>7</v>
      </c>
      <c r="I14" s="1">
        <f t="shared" si="6"/>
        <v>1</v>
      </c>
      <c r="J14" s="1" t="s">
        <v>268</v>
      </c>
      <c r="K14" s="1" t="s">
        <v>291</v>
      </c>
      <c r="L14" s="1" t="s">
        <v>267</v>
      </c>
      <c r="M14" s="1" t="s">
        <v>267</v>
      </c>
      <c r="N14" s="1" t="s">
        <v>267</v>
      </c>
      <c r="O14" s="1" t="s">
        <v>267</v>
      </c>
      <c r="P14" s="1" t="s">
        <v>267</v>
      </c>
      <c r="U14" s="1">
        <v>0</v>
      </c>
      <c r="V14" s="1">
        <v>0</v>
      </c>
      <c r="W14" s="1">
        <v>0</v>
      </c>
      <c r="X14" s="1" t="s">
        <v>224</v>
      </c>
      <c r="Y14" s="1">
        <v>9</v>
      </c>
      <c r="Z14" s="1">
        <v>8</v>
      </c>
      <c r="AB14" s="1">
        <v>0</v>
      </c>
      <c r="AC14" s="1">
        <v>0</v>
      </c>
      <c r="AD14" s="1">
        <v>0</v>
      </c>
      <c r="AE14" s="1">
        <f>MATCH(B14,Harvest_挂机奖励!$B$2:$B$13,1)</f>
        <v>3</v>
      </c>
      <c r="AF14" s="1">
        <f>INDEX(Harvest_挂机奖励!$D$2:$E$13,$AE14,AF$1)</f>
        <v>2100</v>
      </c>
      <c r="AG14" s="1">
        <f>INDEX(Harvest_关卡消耗!$B$2:$B$10,MATCH($B14,Harvest_关卡消耗!$A$2:$A$10,1))</f>
        <v>1</v>
      </c>
      <c r="AH14" s="1">
        <f>INDEX(Harvest_关卡消耗!$D$2:$T$28,MATCH($B14,Harvest_关卡消耗!$A$2:$A$10,1),AH$1)</f>
        <v>1000</v>
      </c>
      <c r="AI14" s="1">
        <f>INDEX(Harvest_关卡消耗!$D$2:$T$28,MATCH($B14,Harvest_关卡消耗!$A$2:$A$10,1),AI$1)</f>
        <v>1110</v>
      </c>
      <c r="AJ14" s="1">
        <f>INDEX(Harvest_关卡消耗!$D$2:$T$28,MATCH($B14,Harvest_关卡消耗!$A$2:$A$10,1),AJ$1)</f>
        <v>500</v>
      </c>
      <c r="AK14" s="1">
        <f>INDEX(Harvest_关卡消耗!$D$2:$T$28,MATCH($B14,Harvest_关卡消耗!$A$2:$A$10,1),AK$1)</f>
        <v>0.5</v>
      </c>
      <c r="AL14" s="1">
        <f>INDEX(Harvest_关卡消耗!$D$2:$T$28,MATCH($B14,Harvest_关卡消耗!$A$2:$A$10,1),AL$1)</f>
        <v>100</v>
      </c>
      <c r="AM14" s="1">
        <f>INDEX(Harvest_关卡消耗!$D$2:$T$28,MATCH($B14,Harvest_关卡消耗!$A$2:$A$10,1),AM$1)</f>
        <v>0.1</v>
      </c>
      <c r="AN14" s="1">
        <f>INDEX(Harvest_关卡消耗!$D$2:$T$28,MATCH($B14,Harvest_关卡消耗!$A$2:$A$10,1),AN$1)</f>
        <v>500</v>
      </c>
      <c r="AO14" s="1">
        <f>INDEX(Harvest_关卡消耗!$D$2:$T$28,MATCH($B14,Harvest_关卡消耗!$A$2:$A$10,1),AO$1)</f>
        <v>0.5</v>
      </c>
      <c r="AP14" s="1">
        <f>INDEX(Harvest_关卡消耗!$D$2:$T$28,MATCH($B14,Harvest_关卡消耗!$A$2:$A$10,1),AP$1)</f>
        <v>1700</v>
      </c>
      <c r="AQ14" s="1">
        <f>INDEX(Harvest_关卡消耗!$D$2:$T$28,MATCH($B14,Harvest_关卡消耗!$A$2:$A$10,1),AQ$1)</f>
        <v>1.7</v>
      </c>
      <c r="AR14" s="1">
        <f>INDEX(Harvest_关卡消耗!$D$2:$T$28,MATCH($B14,Harvest_关卡消耗!$A$2:$A$10,1),AR$1)</f>
        <v>2000</v>
      </c>
      <c r="AS14" s="5">
        <f t="shared" si="1"/>
        <v>1110</v>
      </c>
      <c r="AT14" s="5">
        <f t="shared" si="2"/>
        <v>1428.5714285714287</v>
      </c>
      <c r="AU14" s="5">
        <f t="shared" si="3"/>
        <v>13320</v>
      </c>
      <c r="AV14" s="5">
        <f t="shared" si="4"/>
        <v>17142.857142857149</v>
      </c>
      <c r="AW14" s="5">
        <f t="shared" si="0"/>
        <v>3822.8571428571486</v>
      </c>
      <c r="AX14" s="5">
        <f t="shared" si="5"/>
        <v>2</v>
      </c>
    </row>
    <row r="15" spans="1:50">
      <c r="A15" s="1" t="s">
        <v>62</v>
      </c>
      <c r="B15" s="1">
        <v>13</v>
      </c>
      <c r="C15" s="1">
        <v>17</v>
      </c>
      <c r="D15" s="1">
        <v>20</v>
      </c>
      <c r="E15" s="4">
        <v>1.6379999999999999</v>
      </c>
      <c r="F15" s="4">
        <v>4.12</v>
      </c>
      <c r="G15" s="4">
        <v>5.52</v>
      </c>
      <c r="H15" s="1">
        <v>10</v>
      </c>
      <c r="I15" s="1">
        <f t="shared" si="6"/>
        <v>1</v>
      </c>
      <c r="J15" s="1" t="s">
        <v>267</v>
      </c>
      <c r="K15" s="1" t="s">
        <v>290</v>
      </c>
      <c r="L15" s="1" t="s">
        <v>267</v>
      </c>
      <c r="M15" s="1" t="s">
        <v>267</v>
      </c>
      <c r="N15" s="1" t="s">
        <v>267</v>
      </c>
      <c r="O15" s="1" t="s">
        <v>267</v>
      </c>
      <c r="P15" s="1" t="s">
        <v>267</v>
      </c>
      <c r="Q15" s="1" t="s">
        <v>267</v>
      </c>
      <c r="R15" s="1" t="s">
        <v>267</v>
      </c>
      <c r="S15" s="1" t="s">
        <v>267</v>
      </c>
      <c r="U15" s="1">
        <v>0</v>
      </c>
      <c r="V15" s="1">
        <v>0</v>
      </c>
      <c r="W15" s="1">
        <v>1</v>
      </c>
      <c r="X15" s="1" t="s">
        <v>224</v>
      </c>
      <c r="Y15" s="1">
        <v>1</v>
      </c>
      <c r="Z15" s="1">
        <v>16</v>
      </c>
      <c r="AB15" s="1">
        <v>0</v>
      </c>
      <c r="AC15" s="1">
        <v>0</v>
      </c>
      <c r="AD15" s="1">
        <v>0</v>
      </c>
      <c r="AE15" s="1">
        <f>MATCH(B15,Harvest_挂机奖励!$B$2:$B$13,1)</f>
        <v>3</v>
      </c>
      <c r="AF15" s="1">
        <f>INDEX(Harvest_挂机奖励!$D$2:$E$13,$AE15,AF$1)</f>
        <v>2100</v>
      </c>
      <c r="AG15" s="1">
        <f>INDEX(Harvest_关卡消耗!$B$2:$B$10,MATCH($B15,Harvest_关卡消耗!$A$2:$A$10,1))</f>
        <v>1</v>
      </c>
      <c r="AH15" s="1">
        <f>INDEX(Harvest_关卡消耗!$D$2:$T$28,MATCH($B15,Harvest_关卡消耗!$A$2:$A$10,1),AH$1)</f>
        <v>1000</v>
      </c>
      <c r="AI15" s="1">
        <f>INDEX(Harvest_关卡消耗!$D$2:$T$28,MATCH($B15,Harvest_关卡消耗!$A$2:$A$10,1),AI$1)</f>
        <v>1110</v>
      </c>
      <c r="AJ15" s="1">
        <f>INDEX(Harvest_关卡消耗!$D$2:$T$28,MATCH($B15,Harvest_关卡消耗!$A$2:$A$10,1),AJ$1)</f>
        <v>1000</v>
      </c>
      <c r="AK15" s="1">
        <f>INDEX(Harvest_关卡消耗!$D$2:$T$28,MATCH($B15,Harvest_关卡消耗!$A$2:$A$10,1),AK$1)</f>
        <v>1</v>
      </c>
      <c r="AL15" s="1">
        <f>INDEX(Harvest_关卡消耗!$D$2:$T$28,MATCH($B15,Harvest_关卡消耗!$A$2:$A$10,1),AL$1)</f>
        <v>100</v>
      </c>
      <c r="AM15" s="1">
        <f>INDEX(Harvest_关卡消耗!$D$2:$T$28,MATCH($B15,Harvest_关卡消耗!$A$2:$A$10,1),AM$1)</f>
        <v>0.1</v>
      </c>
      <c r="AN15" s="1">
        <f>INDEX(Harvest_关卡消耗!$D$2:$T$28,MATCH($B15,Harvest_关卡消耗!$A$2:$A$10,1),AN$1)</f>
        <v>500</v>
      </c>
      <c r="AO15" s="1">
        <f>INDEX(Harvest_关卡消耗!$D$2:$T$28,MATCH($B15,Harvest_关卡消耗!$A$2:$A$10,1),AO$1)</f>
        <v>0.5</v>
      </c>
      <c r="AP15" s="1">
        <f>INDEX(Harvest_关卡消耗!$D$2:$T$28,MATCH($B15,Harvest_关卡消耗!$A$2:$A$10,1),AP$1)</f>
        <v>1700</v>
      </c>
      <c r="AQ15" s="1">
        <f>INDEX(Harvest_关卡消耗!$D$2:$T$28,MATCH($B15,Harvest_关卡消耗!$A$2:$A$10,1),AQ$1)</f>
        <v>1.7</v>
      </c>
      <c r="AR15" s="1">
        <f>INDEX(Harvest_关卡消耗!$D$2:$T$28,MATCH($B15,Harvest_关卡消耗!$A$2:$A$10,1),AR$1)</f>
        <v>2000</v>
      </c>
      <c r="AS15" s="5">
        <f t="shared" si="1"/>
        <v>1110</v>
      </c>
      <c r="AT15" s="5">
        <f t="shared" si="2"/>
        <v>1428.5714285714287</v>
      </c>
      <c r="AU15" s="5">
        <f t="shared" si="3"/>
        <v>14430</v>
      </c>
      <c r="AV15" s="5">
        <f t="shared" si="4"/>
        <v>18571.428571428576</v>
      </c>
      <c r="AW15" s="5">
        <f t="shared" si="0"/>
        <v>4141.4285714285761</v>
      </c>
      <c r="AX15" s="5">
        <f t="shared" si="5"/>
        <v>2</v>
      </c>
    </row>
    <row r="16" spans="1:50">
      <c r="A16" s="1" t="s">
        <v>225</v>
      </c>
      <c r="B16" s="1">
        <v>14</v>
      </c>
      <c r="C16" s="1">
        <v>10</v>
      </c>
      <c r="D16" s="1">
        <v>28</v>
      </c>
      <c r="E16" s="4">
        <v>2.2589999999999999</v>
      </c>
      <c r="F16" s="4">
        <v>4.84</v>
      </c>
      <c r="G16" s="4">
        <v>6.39</v>
      </c>
      <c r="H16" s="1">
        <v>8</v>
      </c>
      <c r="I16" s="1">
        <f t="shared" si="6"/>
        <v>1</v>
      </c>
      <c r="J16" s="1" t="s">
        <v>267</v>
      </c>
      <c r="K16" s="1" t="s">
        <v>292</v>
      </c>
      <c r="L16" s="1" t="s">
        <v>268</v>
      </c>
      <c r="M16" s="1" t="s">
        <v>268</v>
      </c>
      <c r="N16" s="1" t="s">
        <v>268</v>
      </c>
      <c r="O16" s="1" t="s">
        <v>268</v>
      </c>
      <c r="P16" s="1" t="s">
        <v>268</v>
      </c>
      <c r="Q16" s="1" t="s">
        <v>268</v>
      </c>
      <c r="U16" s="1">
        <v>0</v>
      </c>
      <c r="V16" s="1">
        <v>0</v>
      </c>
      <c r="W16" s="1">
        <v>0</v>
      </c>
      <c r="X16" s="1" t="s">
        <v>224</v>
      </c>
      <c r="Y16" s="1">
        <v>3</v>
      </c>
      <c r="Z16" s="1">
        <v>15</v>
      </c>
      <c r="AB16" s="1">
        <v>0</v>
      </c>
      <c r="AC16" s="1">
        <v>0</v>
      </c>
      <c r="AD16" s="1">
        <v>0</v>
      </c>
      <c r="AE16" s="1">
        <f>MATCH(B16,Harvest_挂机奖励!$B$2:$B$13,1)</f>
        <v>3</v>
      </c>
      <c r="AF16" s="1">
        <f>INDEX(Harvest_挂机奖励!$D$2:$E$13,$AE16,AF$1)</f>
        <v>2100</v>
      </c>
      <c r="AG16" s="1">
        <f>INDEX(Harvest_关卡消耗!$B$2:$B$10,MATCH($B16,Harvest_关卡消耗!$A$2:$A$10,1))</f>
        <v>1</v>
      </c>
      <c r="AH16" s="1">
        <f>INDEX(Harvest_关卡消耗!$D$2:$T$28,MATCH($B16,Harvest_关卡消耗!$A$2:$A$10,1),AH$1)</f>
        <v>1000</v>
      </c>
      <c r="AI16" s="1">
        <f>INDEX(Harvest_关卡消耗!$D$2:$T$28,MATCH($B16,Harvest_关卡消耗!$A$2:$A$10,1),AI$1)</f>
        <v>1110</v>
      </c>
      <c r="AJ16" s="1">
        <f>INDEX(Harvest_关卡消耗!$D$2:$T$28,MATCH($B16,Harvest_关卡消耗!$A$2:$A$10,1),AJ$1)</f>
        <v>1000</v>
      </c>
      <c r="AK16" s="1">
        <f>INDEX(Harvest_关卡消耗!$D$2:$T$28,MATCH($B16,Harvest_关卡消耗!$A$2:$A$10,1),AK$1)</f>
        <v>1</v>
      </c>
      <c r="AL16" s="1">
        <f>INDEX(Harvest_关卡消耗!$D$2:$T$28,MATCH($B16,Harvest_关卡消耗!$A$2:$A$10,1),AL$1)</f>
        <v>100</v>
      </c>
      <c r="AM16" s="1">
        <f>INDEX(Harvest_关卡消耗!$D$2:$T$28,MATCH($B16,Harvest_关卡消耗!$A$2:$A$10,1),AM$1)</f>
        <v>0.1</v>
      </c>
      <c r="AN16" s="1">
        <f>INDEX(Harvest_关卡消耗!$D$2:$T$28,MATCH($B16,Harvest_关卡消耗!$A$2:$A$10,1),AN$1)</f>
        <v>500</v>
      </c>
      <c r="AO16" s="1">
        <f>INDEX(Harvest_关卡消耗!$D$2:$T$28,MATCH($B16,Harvest_关卡消耗!$A$2:$A$10,1),AO$1)</f>
        <v>0.5</v>
      </c>
      <c r="AP16" s="1">
        <f>INDEX(Harvest_关卡消耗!$D$2:$T$28,MATCH($B16,Harvest_关卡消耗!$A$2:$A$10,1),AP$1)</f>
        <v>1700</v>
      </c>
      <c r="AQ16" s="1">
        <f>INDEX(Harvest_关卡消耗!$D$2:$T$28,MATCH($B16,Harvest_关卡消耗!$A$2:$A$10,1),AQ$1)</f>
        <v>1.7</v>
      </c>
      <c r="AR16" s="1">
        <f>INDEX(Harvest_关卡消耗!$D$2:$T$28,MATCH($B16,Harvest_关卡消耗!$A$2:$A$10,1),AR$1)</f>
        <v>2000</v>
      </c>
      <c r="AS16" s="5">
        <f t="shared" si="1"/>
        <v>1110</v>
      </c>
      <c r="AT16" s="5">
        <f t="shared" si="2"/>
        <v>1428.5714285714287</v>
      </c>
      <c r="AU16" s="5">
        <f t="shared" si="3"/>
        <v>15540</v>
      </c>
      <c r="AV16" s="5">
        <f t="shared" si="4"/>
        <v>20000.000000000004</v>
      </c>
      <c r="AW16" s="5">
        <f t="shared" si="0"/>
        <v>4460.0000000000036</v>
      </c>
      <c r="AX16" s="5">
        <f t="shared" si="5"/>
        <v>3</v>
      </c>
    </row>
    <row r="17" spans="1:50">
      <c r="A17" s="1" t="s">
        <v>63</v>
      </c>
      <c r="B17" s="1">
        <v>15</v>
      </c>
      <c r="C17" s="1">
        <v>18</v>
      </c>
      <c r="D17" s="1">
        <v>24</v>
      </c>
      <c r="E17" s="4">
        <v>4.8869999999999996</v>
      </c>
      <c r="F17" s="4">
        <v>9.86</v>
      </c>
      <c r="G17" s="4">
        <v>12.06</v>
      </c>
      <c r="H17" s="1">
        <v>9</v>
      </c>
      <c r="I17" s="1">
        <f t="shared" si="6"/>
        <v>2</v>
      </c>
      <c r="J17" s="1" t="s">
        <v>267</v>
      </c>
      <c r="K17" s="1" t="s">
        <v>290</v>
      </c>
      <c r="L17" s="1" t="s">
        <v>267</v>
      </c>
      <c r="M17" s="1" t="s">
        <v>268</v>
      </c>
      <c r="N17" s="1" t="s">
        <v>291</v>
      </c>
      <c r="O17" s="1" t="s">
        <v>267</v>
      </c>
      <c r="P17" s="1" t="s">
        <v>268</v>
      </c>
      <c r="Q17" s="1" t="s">
        <v>267</v>
      </c>
      <c r="R17" s="1" t="s">
        <v>267</v>
      </c>
      <c r="U17" s="1">
        <v>0</v>
      </c>
      <c r="V17" s="1">
        <v>2</v>
      </c>
      <c r="W17" s="1">
        <v>1</v>
      </c>
      <c r="X17" s="1" t="s">
        <v>224</v>
      </c>
      <c r="Y17" s="1">
        <v>2</v>
      </c>
      <c r="Z17" s="1">
        <v>20</v>
      </c>
      <c r="AB17" s="1">
        <v>1</v>
      </c>
      <c r="AC17" s="1">
        <v>0</v>
      </c>
      <c r="AD17" s="1">
        <v>200</v>
      </c>
      <c r="AE17" s="1">
        <f>MATCH(B17,Harvest_挂机奖励!$B$2:$B$13,1)</f>
        <v>3</v>
      </c>
      <c r="AF17" s="1">
        <f>INDEX(Harvest_挂机奖励!$D$2:$E$13,$AE17,AF$1)</f>
        <v>2100</v>
      </c>
      <c r="AG17" s="1">
        <f>INDEX(Harvest_关卡消耗!$B$2:$B$10,MATCH($B17,Harvest_关卡消耗!$A$2:$A$10,1))</f>
        <v>1</v>
      </c>
      <c r="AH17" s="1">
        <f>INDEX(Harvest_关卡消耗!$D$2:$T$28,MATCH($B17,Harvest_关卡消耗!$A$2:$A$10,1),AH$1)</f>
        <v>1000</v>
      </c>
      <c r="AI17" s="1">
        <f>INDEX(Harvest_关卡消耗!$D$2:$T$28,MATCH($B17,Harvest_关卡消耗!$A$2:$A$10,1),AI$1)</f>
        <v>1110</v>
      </c>
      <c r="AJ17" s="1">
        <f>INDEX(Harvest_关卡消耗!$D$2:$T$28,MATCH($B17,Harvest_关卡消耗!$A$2:$A$10,1),AJ$1)</f>
        <v>1000</v>
      </c>
      <c r="AK17" s="1">
        <f>INDEX(Harvest_关卡消耗!$D$2:$T$28,MATCH($B17,Harvest_关卡消耗!$A$2:$A$10,1),AK$1)</f>
        <v>1</v>
      </c>
      <c r="AL17" s="1">
        <f>INDEX(Harvest_关卡消耗!$D$2:$T$28,MATCH($B17,Harvest_关卡消耗!$A$2:$A$10,1),AL$1)</f>
        <v>100</v>
      </c>
      <c r="AM17" s="1">
        <f>INDEX(Harvest_关卡消耗!$D$2:$T$28,MATCH($B17,Harvest_关卡消耗!$A$2:$A$10,1),AM$1)</f>
        <v>0.1</v>
      </c>
      <c r="AN17" s="1">
        <f>INDEX(Harvest_关卡消耗!$D$2:$T$28,MATCH($B17,Harvest_关卡消耗!$A$2:$A$10,1),AN$1)</f>
        <v>500</v>
      </c>
      <c r="AO17" s="1">
        <f>INDEX(Harvest_关卡消耗!$D$2:$T$28,MATCH($B17,Harvest_关卡消耗!$A$2:$A$10,1),AO$1)</f>
        <v>0.5</v>
      </c>
      <c r="AP17" s="1">
        <f>INDEX(Harvest_关卡消耗!$D$2:$T$28,MATCH($B17,Harvest_关卡消耗!$A$2:$A$10,1),AP$1)</f>
        <v>1700</v>
      </c>
      <c r="AQ17" s="1">
        <f>INDEX(Harvest_关卡消耗!$D$2:$T$28,MATCH($B17,Harvest_关卡消耗!$A$2:$A$10,1),AQ$1)</f>
        <v>1.7</v>
      </c>
      <c r="AR17" s="1">
        <f>INDEX(Harvest_关卡消耗!$D$2:$T$28,MATCH($B17,Harvest_关卡消耗!$A$2:$A$10,1),AR$1)</f>
        <v>2000</v>
      </c>
      <c r="AS17" s="5">
        <f t="shared" si="1"/>
        <v>1110</v>
      </c>
      <c r="AT17" s="5">
        <f t="shared" si="2"/>
        <v>1428.5714285714287</v>
      </c>
      <c r="AU17" s="5">
        <f t="shared" si="3"/>
        <v>16650</v>
      </c>
      <c r="AV17" s="5">
        <f t="shared" si="4"/>
        <v>21428.571428571431</v>
      </c>
      <c r="AW17" s="5">
        <f t="shared" si="0"/>
        <v>4778.5714285714312</v>
      </c>
      <c r="AX17" s="5">
        <f t="shared" si="5"/>
        <v>3</v>
      </c>
    </row>
    <row r="18" spans="1:50">
      <c r="A18" s="1" t="s">
        <v>226</v>
      </c>
      <c r="B18" s="1">
        <v>16</v>
      </c>
      <c r="C18" s="1">
        <v>17</v>
      </c>
      <c r="D18" s="1">
        <v>19</v>
      </c>
      <c r="E18" s="4">
        <v>2.5470000000000002</v>
      </c>
      <c r="F18" s="4">
        <v>5.43</v>
      </c>
      <c r="G18" s="4">
        <v>6.96</v>
      </c>
      <c r="H18" s="1">
        <v>10</v>
      </c>
      <c r="I18" s="1">
        <f t="shared" si="6"/>
        <v>1</v>
      </c>
      <c r="J18" s="1" t="s">
        <v>267</v>
      </c>
      <c r="K18" s="1" t="s">
        <v>290</v>
      </c>
      <c r="L18" s="1" t="s">
        <v>268</v>
      </c>
      <c r="M18" s="1" t="s">
        <v>267</v>
      </c>
      <c r="N18" s="1" t="s">
        <v>267</v>
      </c>
      <c r="O18" s="1" t="s">
        <v>267</v>
      </c>
      <c r="P18" s="1" t="s">
        <v>267</v>
      </c>
      <c r="Q18" s="1" t="s">
        <v>267</v>
      </c>
      <c r="R18" s="1" t="s">
        <v>267</v>
      </c>
      <c r="S18" s="1" t="s">
        <v>267</v>
      </c>
      <c r="U18" s="1">
        <v>0</v>
      </c>
      <c r="V18" s="1">
        <v>0</v>
      </c>
      <c r="W18" s="1">
        <v>0</v>
      </c>
      <c r="X18" s="1" t="s">
        <v>224</v>
      </c>
      <c r="Y18" s="1">
        <v>10</v>
      </c>
      <c r="Z18" s="1">
        <v>5</v>
      </c>
      <c r="AB18" s="1">
        <v>0</v>
      </c>
      <c r="AC18" s="1">
        <v>0</v>
      </c>
      <c r="AD18" s="1">
        <v>0</v>
      </c>
      <c r="AE18" s="1">
        <f>MATCH(B18,Harvest_挂机奖励!$B$2:$B$13,1)</f>
        <v>3</v>
      </c>
      <c r="AF18" s="1">
        <f>INDEX(Harvest_挂机奖励!$D$2:$E$13,$AE18,AF$1)</f>
        <v>2100</v>
      </c>
      <c r="AG18" s="1">
        <f>INDEX(Harvest_关卡消耗!$B$2:$B$10,MATCH($B18,Harvest_关卡消耗!$A$2:$A$10,1))</f>
        <v>1</v>
      </c>
      <c r="AH18" s="1">
        <f>INDEX(Harvest_关卡消耗!$D$2:$T$28,MATCH($B18,Harvest_关卡消耗!$A$2:$A$10,1),AH$1)</f>
        <v>1000</v>
      </c>
      <c r="AI18" s="1">
        <f>INDEX(Harvest_关卡消耗!$D$2:$T$28,MATCH($B18,Harvest_关卡消耗!$A$2:$A$10,1),AI$1)</f>
        <v>1110</v>
      </c>
      <c r="AJ18" s="1">
        <f>INDEX(Harvest_关卡消耗!$D$2:$T$28,MATCH($B18,Harvest_关卡消耗!$A$2:$A$10,1),AJ$1)</f>
        <v>1000</v>
      </c>
      <c r="AK18" s="1">
        <f>INDEX(Harvest_关卡消耗!$D$2:$T$28,MATCH($B18,Harvest_关卡消耗!$A$2:$A$10,1),AK$1)</f>
        <v>1</v>
      </c>
      <c r="AL18" s="1">
        <f>INDEX(Harvest_关卡消耗!$D$2:$T$28,MATCH($B18,Harvest_关卡消耗!$A$2:$A$10,1),AL$1)</f>
        <v>100</v>
      </c>
      <c r="AM18" s="1">
        <f>INDEX(Harvest_关卡消耗!$D$2:$T$28,MATCH($B18,Harvest_关卡消耗!$A$2:$A$10,1),AM$1)</f>
        <v>0.1</v>
      </c>
      <c r="AN18" s="1">
        <f>INDEX(Harvest_关卡消耗!$D$2:$T$28,MATCH($B18,Harvest_关卡消耗!$A$2:$A$10,1),AN$1)</f>
        <v>500</v>
      </c>
      <c r="AO18" s="1">
        <f>INDEX(Harvest_关卡消耗!$D$2:$T$28,MATCH($B18,Harvest_关卡消耗!$A$2:$A$10,1),AO$1)</f>
        <v>0.5</v>
      </c>
      <c r="AP18" s="1">
        <f>INDEX(Harvest_关卡消耗!$D$2:$T$28,MATCH($B18,Harvest_关卡消耗!$A$2:$A$10,1),AP$1)</f>
        <v>1700</v>
      </c>
      <c r="AQ18" s="1">
        <f>INDEX(Harvest_关卡消耗!$D$2:$T$28,MATCH($B18,Harvest_关卡消耗!$A$2:$A$10,1),AQ$1)</f>
        <v>1.7</v>
      </c>
      <c r="AR18" s="1">
        <f>INDEX(Harvest_关卡消耗!$D$2:$T$28,MATCH($B18,Harvest_关卡消耗!$A$2:$A$10,1),AR$1)</f>
        <v>2000</v>
      </c>
      <c r="AS18" s="5">
        <f t="shared" si="1"/>
        <v>1110</v>
      </c>
      <c r="AT18" s="5">
        <f t="shared" si="2"/>
        <v>1428.5714285714287</v>
      </c>
      <c r="AU18" s="5">
        <f t="shared" si="3"/>
        <v>17760</v>
      </c>
      <c r="AV18" s="5">
        <f t="shared" si="4"/>
        <v>22857.142857142859</v>
      </c>
      <c r="AW18" s="5">
        <f t="shared" si="0"/>
        <v>5097.1428571428587</v>
      </c>
      <c r="AX18" s="5">
        <f t="shared" si="5"/>
        <v>3</v>
      </c>
    </row>
    <row r="19" spans="1:50">
      <c r="A19" s="1" t="s">
        <v>64</v>
      </c>
      <c r="B19" s="1">
        <v>17</v>
      </c>
      <c r="C19" s="1">
        <v>15</v>
      </c>
      <c r="D19" s="1">
        <v>26</v>
      </c>
      <c r="E19" s="4">
        <v>1.764</v>
      </c>
      <c r="F19" s="4">
        <v>3.53</v>
      </c>
      <c r="G19" s="4">
        <v>4.76</v>
      </c>
      <c r="H19" s="1">
        <v>10</v>
      </c>
      <c r="I19" s="1">
        <f t="shared" si="6"/>
        <v>4</v>
      </c>
      <c r="J19" s="1" t="s">
        <v>268</v>
      </c>
      <c r="K19" s="1" t="s">
        <v>290</v>
      </c>
      <c r="L19" s="1" t="s">
        <v>292</v>
      </c>
      <c r="M19" s="1" t="s">
        <v>291</v>
      </c>
      <c r="N19" s="1" t="s">
        <v>291</v>
      </c>
      <c r="O19" s="1" t="s">
        <v>267</v>
      </c>
      <c r="P19" s="1" t="s">
        <v>268</v>
      </c>
      <c r="Q19" s="1" t="s">
        <v>267</v>
      </c>
      <c r="R19" s="1" t="s">
        <v>268</v>
      </c>
      <c r="S19" s="1" t="s">
        <v>267</v>
      </c>
      <c r="U19" s="1">
        <v>0</v>
      </c>
      <c r="V19" s="1">
        <v>0</v>
      </c>
      <c r="W19" s="1">
        <v>0</v>
      </c>
      <c r="X19" s="1" t="s">
        <v>224</v>
      </c>
      <c r="Y19" s="1">
        <v>10</v>
      </c>
      <c r="Z19" s="1">
        <v>8</v>
      </c>
      <c r="AB19" s="1">
        <v>0</v>
      </c>
      <c r="AC19" s="1">
        <v>0</v>
      </c>
      <c r="AD19" s="1">
        <v>0</v>
      </c>
      <c r="AE19" s="1">
        <f>MATCH(B19,Harvest_挂机奖励!$B$2:$B$13,1)</f>
        <v>3</v>
      </c>
      <c r="AF19" s="1">
        <f>INDEX(Harvest_挂机奖励!$D$2:$E$13,$AE19,AF$1)</f>
        <v>2100</v>
      </c>
      <c r="AG19" s="1">
        <f>INDEX(Harvest_关卡消耗!$B$2:$B$10,MATCH($B19,Harvest_关卡消耗!$A$2:$A$10,1))</f>
        <v>1</v>
      </c>
      <c r="AH19" s="1">
        <f>INDEX(Harvest_关卡消耗!$D$2:$T$28,MATCH($B19,Harvest_关卡消耗!$A$2:$A$10,1),AH$1)</f>
        <v>1000</v>
      </c>
      <c r="AI19" s="1">
        <f>INDEX(Harvest_关卡消耗!$D$2:$T$28,MATCH($B19,Harvest_关卡消耗!$A$2:$A$10,1),AI$1)</f>
        <v>1110</v>
      </c>
      <c r="AJ19" s="1">
        <f>INDEX(Harvest_关卡消耗!$D$2:$T$28,MATCH($B19,Harvest_关卡消耗!$A$2:$A$10,1),AJ$1)</f>
        <v>1000</v>
      </c>
      <c r="AK19" s="1">
        <f>INDEX(Harvest_关卡消耗!$D$2:$T$28,MATCH($B19,Harvest_关卡消耗!$A$2:$A$10,1),AK$1)</f>
        <v>1</v>
      </c>
      <c r="AL19" s="1">
        <f>INDEX(Harvest_关卡消耗!$D$2:$T$28,MATCH($B19,Harvest_关卡消耗!$A$2:$A$10,1),AL$1)</f>
        <v>100</v>
      </c>
      <c r="AM19" s="1">
        <f>INDEX(Harvest_关卡消耗!$D$2:$T$28,MATCH($B19,Harvest_关卡消耗!$A$2:$A$10,1),AM$1)</f>
        <v>0.1</v>
      </c>
      <c r="AN19" s="1">
        <f>INDEX(Harvest_关卡消耗!$D$2:$T$28,MATCH($B19,Harvest_关卡消耗!$A$2:$A$10,1),AN$1)</f>
        <v>500</v>
      </c>
      <c r="AO19" s="1">
        <f>INDEX(Harvest_关卡消耗!$D$2:$T$28,MATCH($B19,Harvest_关卡消耗!$A$2:$A$10,1),AO$1)</f>
        <v>0.5</v>
      </c>
      <c r="AP19" s="1">
        <f>INDEX(Harvest_关卡消耗!$D$2:$T$28,MATCH($B19,Harvest_关卡消耗!$A$2:$A$10,1),AP$1)</f>
        <v>1700</v>
      </c>
      <c r="AQ19" s="1">
        <f>INDEX(Harvest_关卡消耗!$D$2:$T$28,MATCH($B19,Harvest_关卡消耗!$A$2:$A$10,1),AQ$1)</f>
        <v>1.7</v>
      </c>
      <c r="AR19" s="1">
        <f>INDEX(Harvest_关卡消耗!$D$2:$T$28,MATCH($B19,Harvest_关卡消耗!$A$2:$A$10,1),AR$1)</f>
        <v>2000</v>
      </c>
      <c r="AS19" s="5">
        <f t="shared" si="1"/>
        <v>1110</v>
      </c>
      <c r="AT19" s="5">
        <f t="shared" si="2"/>
        <v>1428.5714285714287</v>
      </c>
      <c r="AU19" s="5">
        <f t="shared" si="3"/>
        <v>18870</v>
      </c>
      <c r="AV19" s="5">
        <f t="shared" si="4"/>
        <v>24285.714285714286</v>
      </c>
      <c r="AW19" s="5">
        <f t="shared" si="0"/>
        <v>5415.7142857142862</v>
      </c>
      <c r="AX19" s="5">
        <f t="shared" si="5"/>
        <v>3</v>
      </c>
    </row>
    <row r="20" spans="1:50">
      <c r="A20" s="1" t="s">
        <v>65</v>
      </c>
      <c r="B20" s="1">
        <v>18</v>
      </c>
      <c r="C20" s="1">
        <v>22</v>
      </c>
      <c r="D20" s="1">
        <v>22</v>
      </c>
      <c r="E20" s="4">
        <v>1.8180000000000001</v>
      </c>
      <c r="F20" s="4">
        <v>3.81</v>
      </c>
      <c r="G20" s="4">
        <v>4.83</v>
      </c>
      <c r="H20" s="1">
        <v>10</v>
      </c>
      <c r="I20" s="1">
        <f t="shared" si="6"/>
        <v>1</v>
      </c>
      <c r="J20" s="1" t="s">
        <v>267</v>
      </c>
      <c r="K20" s="1" t="s">
        <v>290</v>
      </c>
      <c r="L20" s="1" t="s">
        <v>268</v>
      </c>
      <c r="M20" s="1" t="s">
        <v>267</v>
      </c>
      <c r="N20" s="1" t="s">
        <v>267</v>
      </c>
      <c r="O20" s="1" t="s">
        <v>267</v>
      </c>
      <c r="P20" s="1" t="s">
        <v>268</v>
      </c>
      <c r="Q20" s="1" t="s">
        <v>268</v>
      </c>
      <c r="R20" s="1" t="s">
        <v>268</v>
      </c>
      <c r="S20" s="1" t="s">
        <v>268</v>
      </c>
      <c r="U20" s="1">
        <v>0</v>
      </c>
      <c r="V20" s="1">
        <v>2</v>
      </c>
      <c r="W20" s="1">
        <v>0.5</v>
      </c>
      <c r="X20" s="1" t="s">
        <v>224</v>
      </c>
      <c r="Y20" s="1">
        <v>5</v>
      </c>
      <c r="Z20" s="1">
        <v>8</v>
      </c>
      <c r="AB20" s="1">
        <v>0</v>
      </c>
      <c r="AC20" s="1">
        <v>820</v>
      </c>
      <c r="AD20" s="1">
        <v>-210</v>
      </c>
      <c r="AE20" s="1">
        <f>MATCH(B20,Harvest_挂机奖励!$B$2:$B$13,1)</f>
        <v>3</v>
      </c>
      <c r="AF20" s="1">
        <f>INDEX(Harvest_挂机奖励!$D$2:$E$13,$AE20,AF$1)</f>
        <v>2100</v>
      </c>
      <c r="AG20" s="1">
        <f>INDEX(Harvest_关卡消耗!$B$2:$B$10,MATCH($B20,Harvest_关卡消耗!$A$2:$A$10,1))</f>
        <v>1</v>
      </c>
      <c r="AH20" s="1">
        <f>INDEX(Harvest_关卡消耗!$D$2:$T$28,MATCH($B20,Harvest_关卡消耗!$A$2:$A$10,1),AH$1)</f>
        <v>1000</v>
      </c>
      <c r="AI20" s="1">
        <f>INDEX(Harvest_关卡消耗!$D$2:$T$28,MATCH($B20,Harvest_关卡消耗!$A$2:$A$10,1),AI$1)</f>
        <v>1110</v>
      </c>
      <c r="AJ20" s="1">
        <f>INDEX(Harvest_关卡消耗!$D$2:$T$28,MATCH($B20,Harvest_关卡消耗!$A$2:$A$10,1),AJ$1)</f>
        <v>1000</v>
      </c>
      <c r="AK20" s="1">
        <f>INDEX(Harvest_关卡消耗!$D$2:$T$28,MATCH($B20,Harvest_关卡消耗!$A$2:$A$10,1),AK$1)</f>
        <v>1</v>
      </c>
      <c r="AL20" s="1">
        <f>INDEX(Harvest_关卡消耗!$D$2:$T$28,MATCH($B20,Harvest_关卡消耗!$A$2:$A$10,1),AL$1)</f>
        <v>100</v>
      </c>
      <c r="AM20" s="1">
        <f>INDEX(Harvest_关卡消耗!$D$2:$T$28,MATCH($B20,Harvest_关卡消耗!$A$2:$A$10,1),AM$1)</f>
        <v>0.1</v>
      </c>
      <c r="AN20" s="1">
        <f>INDEX(Harvest_关卡消耗!$D$2:$T$28,MATCH($B20,Harvest_关卡消耗!$A$2:$A$10,1),AN$1)</f>
        <v>500</v>
      </c>
      <c r="AO20" s="1">
        <f>INDEX(Harvest_关卡消耗!$D$2:$T$28,MATCH($B20,Harvest_关卡消耗!$A$2:$A$10,1),AO$1)</f>
        <v>0.5</v>
      </c>
      <c r="AP20" s="1">
        <f>INDEX(Harvest_关卡消耗!$D$2:$T$28,MATCH($B20,Harvest_关卡消耗!$A$2:$A$10,1),AP$1)</f>
        <v>1700</v>
      </c>
      <c r="AQ20" s="1">
        <f>INDEX(Harvest_关卡消耗!$D$2:$T$28,MATCH($B20,Harvest_关卡消耗!$A$2:$A$10,1),AQ$1)</f>
        <v>1.7</v>
      </c>
      <c r="AR20" s="1">
        <f>INDEX(Harvest_关卡消耗!$D$2:$T$28,MATCH($B20,Harvest_关卡消耗!$A$2:$A$10,1),AR$1)</f>
        <v>2000</v>
      </c>
      <c r="AS20" s="5">
        <f t="shared" si="1"/>
        <v>1110</v>
      </c>
      <c r="AT20" s="5">
        <f t="shared" si="2"/>
        <v>1428.5714285714287</v>
      </c>
      <c r="AU20" s="5">
        <f t="shared" si="3"/>
        <v>19980</v>
      </c>
      <c r="AV20" s="5">
        <f t="shared" si="4"/>
        <v>25714.285714285714</v>
      </c>
      <c r="AW20" s="5">
        <f t="shared" si="0"/>
        <v>5734.2857142857138</v>
      </c>
      <c r="AX20" s="5">
        <f t="shared" si="5"/>
        <v>3</v>
      </c>
    </row>
    <row r="21" spans="1:50">
      <c r="A21" s="1" t="s">
        <v>66</v>
      </c>
      <c r="B21" s="1">
        <v>19</v>
      </c>
      <c r="C21" s="1">
        <v>22</v>
      </c>
      <c r="D21" s="1">
        <v>32</v>
      </c>
      <c r="E21" s="4">
        <v>1.6919999999999999</v>
      </c>
      <c r="F21" s="4">
        <v>3.38</v>
      </c>
      <c r="G21" s="4">
        <v>4.8099999999999996</v>
      </c>
      <c r="H21" s="1">
        <v>9</v>
      </c>
      <c r="I21" s="1">
        <f t="shared" si="6"/>
        <v>1</v>
      </c>
      <c r="J21" s="1" t="s">
        <v>267</v>
      </c>
      <c r="K21" s="1" t="s">
        <v>290</v>
      </c>
      <c r="L21" s="1" t="s">
        <v>268</v>
      </c>
      <c r="M21" s="1" t="s">
        <v>268</v>
      </c>
      <c r="N21" s="1" t="s">
        <v>268</v>
      </c>
      <c r="O21" s="1" t="s">
        <v>268</v>
      </c>
      <c r="P21" s="1" t="s">
        <v>268</v>
      </c>
      <c r="Q21" s="1" t="s">
        <v>268</v>
      </c>
      <c r="R21" s="1" t="s">
        <v>268</v>
      </c>
      <c r="U21" s="1">
        <v>0</v>
      </c>
      <c r="V21" s="1">
        <v>2</v>
      </c>
      <c r="W21" s="1">
        <v>0.1</v>
      </c>
      <c r="X21" s="1" t="s">
        <v>224</v>
      </c>
      <c r="Y21" s="1">
        <v>10</v>
      </c>
      <c r="Z21" s="1">
        <v>4</v>
      </c>
      <c r="AB21" s="1">
        <v>0</v>
      </c>
      <c r="AC21" s="1">
        <v>0</v>
      </c>
      <c r="AD21" s="1">
        <v>0</v>
      </c>
      <c r="AE21" s="1">
        <f>MATCH(B21,Harvest_挂机奖励!$B$2:$B$13,1)</f>
        <v>3</v>
      </c>
      <c r="AF21" s="1">
        <f>INDEX(Harvest_挂机奖励!$D$2:$E$13,$AE21,AF$1)</f>
        <v>2100</v>
      </c>
      <c r="AG21" s="1">
        <f>INDEX(Harvest_关卡消耗!$B$2:$B$10,MATCH($B21,Harvest_关卡消耗!$A$2:$A$10,1))</f>
        <v>1</v>
      </c>
      <c r="AH21" s="1">
        <f>INDEX(Harvest_关卡消耗!$D$2:$T$28,MATCH($B21,Harvest_关卡消耗!$A$2:$A$10,1),AH$1)</f>
        <v>1000</v>
      </c>
      <c r="AI21" s="1">
        <f>INDEX(Harvest_关卡消耗!$D$2:$T$28,MATCH($B21,Harvest_关卡消耗!$A$2:$A$10,1),AI$1)</f>
        <v>1110</v>
      </c>
      <c r="AJ21" s="1">
        <f>INDEX(Harvest_关卡消耗!$D$2:$T$28,MATCH($B21,Harvest_关卡消耗!$A$2:$A$10,1),AJ$1)</f>
        <v>1000</v>
      </c>
      <c r="AK21" s="1">
        <f>INDEX(Harvest_关卡消耗!$D$2:$T$28,MATCH($B21,Harvest_关卡消耗!$A$2:$A$10,1),AK$1)</f>
        <v>1</v>
      </c>
      <c r="AL21" s="1">
        <f>INDEX(Harvest_关卡消耗!$D$2:$T$28,MATCH($B21,Harvest_关卡消耗!$A$2:$A$10,1),AL$1)</f>
        <v>100</v>
      </c>
      <c r="AM21" s="1">
        <f>INDEX(Harvest_关卡消耗!$D$2:$T$28,MATCH($B21,Harvest_关卡消耗!$A$2:$A$10,1),AM$1)</f>
        <v>0.1</v>
      </c>
      <c r="AN21" s="1">
        <f>INDEX(Harvest_关卡消耗!$D$2:$T$28,MATCH($B21,Harvest_关卡消耗!$A$2:$A$10,1),AN$1)</f>
        <v>500</v>
      </c>
      <c r="AO21" s="1">
        <f>INDEX(Harvest_关卡消耗!$D$2:$T$28,MATCH($B21,Harvest_关卡消耗!$A$2:$A$10,1),AO$1)</f>
        <v>0.5</v>
      </c>
      <c r="AP21" s="1">
        <f>INDEX(Harvest_关卡消耗!$D$2:$T$28,MATCH($B21,Harvest_关卡消耗!$A$2:$A$10,1),AP$1)</f>
        <v>1700</v>
      </c>
      <c r="AQ21" s="1">
        <f>INDEX(Harvest_关卡消耗!$D$2:$T$28,MATCH($B21,Harvest_关卡消耗!$A$2:$A$10,1),AQ$1)</f>
        <v>1.7</v>
      </c>
      <c r="AR21" s="1">
        <f>INDEX(Harvest_关卡消耗!$D$2:$T$28,MATCH($B21,Harvest_关卡消耗!$A$2:$A$10,1),AR$1)</f>
        <v>2000</v>
      </c>
      <c r="AS21" s="5">
        <f t="shared" si="1"/>
        <v>1110</v>
      </c>
      <c r="AT21" s="5">
        <f t="shared" si="2"/>
        <v>1428.5714285714287</v>
      </c>
      <c r="AU21" s="5">
        <f t="shared" si="3"/>
        <v>21090</v>
      </c>
      <c r="AV21" s="5">
        <f t="shared" si="4"/>
        <v>27142.857142857141</v>
      </c>
      <c r="AW21" s="5">
        <f t="shared" si="0"/>
        <v>6052.8571428571413</v>
      </c>
      <c r="AX21" s="5">
        <f t="shared" si="5"/>
        <v>3</v>
      </c>
    </row>
    <row r="22" spans="1:50">
      <c r="A22" s="1" t="s">
        <v>67</v>
      </c>
      <c r="B22" s="1">
        <v>20</v>
      </c>
      <c r="C22" s="1">
        <v>26</v>
      </c>
      <c r="D22" s="1">
        <v>24</v>
      </c>
      <c r="E22" s="4">
        <v>1.7909999999999999</v>
      </c>
      <c r="F22" s="4">
        <v>4.08</v>
      </c>
      <c r="G22" s="4">
        <v>5.25</v>
      </c>
      <c r="H22" s="1">
        <v>9</v>
      </c>
      <c r="I22" s="1">
        <f t="shared" si="6"/>
        <v>1</v>
      </c>
      <c r="J22" s="1" t="s">
        <v>267</v>
      </c>
      <c r="K22" s="1" t="s">
        <v>290</v>
      </c>
      <c r="L22" s="1" t="s">
        <v>267</v>
      </c>
      <c r="M22" s="1" t="s">
        <v>267</v>
      </c>
      <c r="N22" s="1" t="s">
        <v>267</v>
      </c>
      <c r="O22" s="1" t="s">
        <v>267</v>
      </c>
      <c r="P22" s="1" t="s">
        <v>267</v>
      </c>
      <c r="Q22" s="1" t="s">
        <v>267</v>
      </c>
      <c r="R22" s="1" t="s">
        <v>267</v>
      </c>
      <c r="U22" s="1">
        <v>0</v>
      </c>
      <c r="V22" s="1">
        <v>0</v>
      </c>
      <c r="W22" s="1">
        <v>0</v>
      </c>
      <c r="X22" s="1" t="s">
        <v>224</v>
      </c>
      <c r="Y22" s="1">
        <v>8</v>
      </c>
      <c r="Z22" s="1">
        <v>5</v>
      </c>
      <c r="AB22" s="1">
        <v>0</v>
      </c>
      <c r="AC22" s="1">
        <v>0</v>
      </c>
      <c r="AD22" s="1">
        <v>0</v>
      </c>
      <c r="AE22" s="1">
        <f>MATCH(B22,Harvest_挂机奖励!$B$2:$B$13,1)</f>
        <v>3</v>
      </c>
      <c r="AF22" s="1">
        <f>INDEX(Harvest_挂机奖励!$D$2:$E$13,$AE22,AF$1)</f>
        <v>2100</v>
      </c>
      <c r="AG22" s="1">
        <f>INDEX(Harvest_关卡消耗!$B$2:$B$10,MATCH($B22,Harvest_关卡消耗!$A$2:$A$10,1))</f>
        <v>2</v>
      </c>
      <c r="AH22" s="1">
        <f>INDEX(Harvest_关卡消耗!$D$2:$T$28,MATCH($B22,Harvest_关卡消耗!$A$2:$A$10,1),AH$1)</f>
        <v>1500</v>
      </c>
      <c r="AI22" s="1">
        <f>INDEX(Harvest_关卡消耗!$D$2:$T$28,MATCH($B22,Harvest_关卡消耗!$A$2:$A$10,1),AI$1)</f>
        <v>1665</v>
      </c>
      <c r="AJ22" s="1">
        <f>INDEX(Harvest_关卡消耗!$D$2:$T$28,MATCH($B22,Harvest_关卡消耗!$A$2:$A$10,1),AJ$1)</f>
        <v>2000</v>
      </c>
      <c r="AK22" s="1">
        <f>INDEX(Harvest_关卡消耗!$D$2:$T$28,MATCH($B22,Harvest_关卡消耗!$A$2:$A$10,1),AK$1)</f>
        <v>1.3333333333333333</v>
      </c>
      <c r="AL22" s="1">
        <f>INDEX(Harvest_关卡消耗!$D$2:$T$28,MATCH($B22,Harvest_关卡消耗!$A$2:$A$10,1),AL$1)</f>
        <v>200</v>
      </c>
      <c r="AM22" s="1">
        <f>INDEX(Harvest_关卡消耗!$D$2:$T$28,MATCH($B22,Harvest_关卡消耗!$A$2:$A$10,1),AM$1)</f>
        <v>0.13333333333333333</v>
      </c>
      <c r="AN22" s="1">
        <f>INDEX(Harvest_关卡消耗!$D$2:$T$28,MATCH($B22,Harvest_关卡消耗!$A$2:$A$10,1),AN$1)</f>
        <v>900</v>
      </c>
      <c r="AO22" s="1">
        <f>INDEX(Harvest_关卡消耗!$D$2:$T$28,MATCH($B22,Harvest_关卡消耗!$A$2:$A$10,1),AO$1)</f>
        <v>0.6</v>
      </c>
      <c r="AP22" s="1">
        <f>INDEX(Harvest_关卡消耗!$D$2:$T$28,MATCH($B22,Harvest_关卡消耗!$A$2:$A$10,1),AP$1)</f>
        <v>2500</v>
      </c>
      <c r="AQ22" s="1">
        <f>INDEX(Harvest_关卡消耗!$D$2:$T$28,MATCH($B22,Harvest_关卡消耗!$A$2:$A$10,1),AQ$1)</f>
        <v>1.6666666666666667</v>
      </c>
      <c r="AR22" s="1">
        <f>INDEX(Harvest_关卡消耗!$D$2:$T$28,MATCH($B22,Harvest_关卡消耗!$A$2:$A$10,1),AR$1)</f>
        <v>3000</v>
      </c>
      <c r="AS22" s="5">
        <f t="shared" si="1"/>
        <v>1665</v>
      </c>
      <c r="AT22" s="5">
        <f t="shared" si="2"/>
        <v>2142.8571428571431</v>
      </c>
      <c r="AU22" s="5">
        <f t="shared" si="3"/>
        <v>22755</v>
      </c>
      <c r="AV22" s="5">
        <f t="shared" si="4"/>
        <v>29285.714285714283</v>
      </c>
      <c r="AW22" s="5">
        <f t="shared" si="0"/>
        <v>6530.7142857142826</v>
      </c>
      <c r="AX22" s="5">
        <f t="shared" si="5"/>
        <v>4</v>
      </c>
    </row>
    <row r="23" spans="1:50">
      <c r="A23" s="1" t="s">
        <v>68</v>
      </c>
      <c r="B23" s="1">
        <v>21</v>
      </c>
      <c r="C23" s="1">
        <v>13</v>
      </c>
      <c r="D23" s="1">
        <v>25</v>
      </c>
      <c r="E23" s="4">
        <v>3.411</v>
      </c>
      <c r="F23" s="4">
        <v>6.11</v>
      </c>
      <c r="G23" s="4">
        <v>7.62</v>
      </c>
      <c r="H23" s="1">
        <v>8</v>
      </c>
      <c r="I23" s="1">
        <f t="shared" si="6"/>
        <v>1</v>
      </c>
      <c r="J23" s="1" t="s">
        <v>267</v>
      </c>
      <c r="K23" s="1" t="s">
        <v>290</v>
      </c>
      <c r="L23" s="1" t="s">
        <v>268</v>
      </c>
      <c r="M23" s="1" t="s">
        <v>268</v>
      </c>
      <c r="N23" s="1" t="s">
        <v>267</v>
      </c>
      <c r="O23" s="1" t="s">
        <v>268</v>
      </c>
      <c r="P23" s="1" t="s">
        <v>268</v>
      </c>
      <c r="Q23" s="1" t="s">
        <v>267</v>
      </c>
      <c r="U23" s="1">
        <v>0</v>
      </c>
      <c r="V23" s="1">
        <v>0</v>
      </c>
      <c r="W23" s="1">
        <v>1</v>
      </c>
      <c r="X23" s="1" t="s">
        <v>224</v>
      </c>
      <c r="Y23" s="1">
        <v>4</v>
      </c>
      <c r="Z23" s="1">
        <v>10</v>
      </c>
      <c r="AB23" s="1">
        <v>0</v>
      </c>
      <c r="AC23" s="1">
        <v>0</v>
      </c>
      <c r="AD23" s="1">
        <v>60</v>
      </c>
      <c r="AE23" s="1">
        <f>MATCH(B23,Harvest_挂机奖励!$B$2:$B$13,1)</f>
        <v>3</v>
      </c>
      <c r="AF23" s="1">
        <f>INDEX(Harvest_挂机奖励!$D$2:$E$13,$AE23,AF$1)</f>
        <v>2100</v>
      </c>
      <c r="AG23" s="1">
        <f>INDEX(Harvest_关卡消耗!$B$2:$B$10,MATCH($B23,Harvest_关卡消耗!$A$2:$A$10,1))</f>
        <v>2</v>
      </c>
      <c r="AH23" s="1">
        <f>INDEX(Harvest_关卡消耗!$D$2:$T$28,MATCH($B23,Harvest_关卡消耗!$A$2:$A$10,1),AH$1)</f>
        <v>1500</v>
      </c>
      <c r="AI23" s="1">
        <f>INDEX(Harvest_关卡消耗!$D$2:$T$28,MATCH($B23,Harvest_关卡消耗!$A$2:$A$10,1),AI$1)</f>
        <v>1665</v>
      </c>
      <c r="AJ23" s="1">
        <f>INDEX(Harvest_关卡消耗!$D$2:$T$28,MATCH($B23,Harvest_关卡消耗!$A$2:$A$10,1),AJ$1)</f>
        <v>2000</v>
      </c>
      <c r="AK23" s="1">
        <f>INDEX(Harvest_关卡消耗!$D$2:$T$28,MATCH($B23,Harvest_关卡消耗!$A$2:$A$10,1),AK$1)</f>
        <v>1.3333333333333333</v>
      </c>
      <c r="AL23" s="1">
        <f>INDEX(Harvest_关卡消耗!$D$2:$T$28,MATCH($B23,Harvest_关卡消耗!$A$2:$A$10,1),AL$1)</f>
        <v>200</v>
      </c>
      <c r="AM23" s="1">
        <f>INDEX(Harvest_关卡消耗!$D$2:$T$28,MATCH($B23,Harvest_关卡消耗!$A$2:$A$10,1),AM$1)</f>
        <v>0.13333333333333333</v>
      </c>
      <c r="AN23" s="1">
        <f>INDEX(Harvest_关卡消耗!$D$2:$T$28,MATCH($B23,Harvest_关卡消耗!$A$2:$A$10,1),AN$1)</f>
        <v>900</v>
      </c>
      <c r="AO23" s="1">
        <f>INDEX(Harvest_关卡消耗!$D$2:$T$28,MATCH($B23,Harvest_关卡消耗!$A$2:$A$10,1),AO$1)</f>
        <v>0.6</v>
      </c>
      <c r="AP23" s="1">
        <f>INDEX(Harvest_关卡消耗!$D$2:$T$28,MATCH($B23,Harvest_关卡消耗!$A$2:$A$10,1),AP$1)</f>
        <v>2500</v>
      </c>
      <c r="AQ23" s="1">
        <f>INDEX(Harvest_关卡消耗!$D$2:$T$28,MATCH($B23,Harvest_关卡消耗!$A$2:$A$10,1),AQ$1)</f>
        <v>1.6666666666666667</v>
      </c>
      <c r="AR23" s="1">
        <f>INDEX(Harvest_关卡消耗!$D$2:$T$28,MATCH($B23,Harvest_关卡消耗!$A$2:$A$10,1),AR$1)</f>
        <v>3000</v>
      </c>
      <c r="AS23" s="5">
        <f t="shared" si="1"/>
        <v>1665</v>
      </c>
      <c r="AT23" s="5">
        <f t="shared" si="2"/>
        <v>2142.8571428571431</v>
      </c>
      <c r="AU23" s="5">
        <f t="shared" si="3"/>
        <v>24420</v>
      </c>
      <c r="AV23" s="5">
        <f t="shared" si="4"/>
        <v>31428.571428571428</v>
      </c>
      <c r="AW23" s="5">
        <f t="shared" si="0"/>
        <v>7008.5714285714275</v>
      </c>
      <c r="AX23" s="5">
        <f t="shared" si="5"/>
        <v>4</v>
      </c>
    </row>
    <row r="24" spans="1:50">
      <c r="A24" s="1" t="s">
        <v>69</v>
      </c>
      <c r="B24" s="1">
        <v>22</v>
      </c>
      <c r="C24" s="1">
        <v>18</v>
      </c>
      <c r="D24" s="1">
        <v>40</v>
      </c>
      <c r="E24" s="4">
        <v>2.52</v>
      </c>
      <c r="F24" s="4">
        <v>4.6900000000000004</v>
      </c>
      <c r="G24" s="4">
        <v>5.94</v>
      </c>
      <c r="H24" s="1">
        <v>9</v>
      </c>
      <c r="I24" s="1">
        <f t="shared" si="6"/>
        <v>1</v>
      </c>
      <c r="J24" s="1" t="s">
        <v>267</v>
      </c>
      <c r="K24" s="1" t="s">
        <v>267</v>
      </c>
      <c r="L24" s="1" t="s">
        <v>292</v>
      </c>
      <c r="M24" s="1" t="s">
        <v>268</v>
      </c>
      <c r="N24" s="1" t="s">
        <v>267</v>
      </c>
      <c r="O24" s="1" t="s">
        <v>268</v>
      </c>
      <c r="P24" s="1" t="s">
        <v>267</v>
      </c>
      <c r="Q24" s="1" t="s">
        <v>267</v>
      </c>
      <c r="R24" s="1" t="s">
        <v>267</v>
      </c>
      <c r="U24" s="1">
        <v>0</v>
      </c>
      <c r="V24" s="1">
        <v>2</v>
      </c>
      <c r="W24" s="1">
        <v>0.5</v>
      </c>
      <c r="X24" s="1" t="s">
        <v>224</v>
      </c>
      <c r="Y24" s="1">
        <v>3</v>
      </c>
      <c r="Z24" s="1">
        <v>25</v>
      </c>
      <c r="AB24" s="1">
        <v>0</v>
      </c>
      <c r="AC24" s="1">
        <v>-840</v>
      </c>
      <c r="AD24" s="1">
        <v>60</v>
      </c>
      <c r="AE24" s="1">
        <f>MATCH(B24,Harvest_挂机奖励!$B$2:$B$13,1)</f>
        <v>3</v>
      </c>
      <c r="AF24" s="1">
        <f>INDEX(Harvest_挂机奖励!$D$2:$E$13,$AE24,AF$1)</f>
        <v>2100</v>
      </c>
      <c r="AG24" s="1">
        <f>INDEX(Harvest_关卡消耗!$B$2:$B$10,MATCH($B24,Harvest_关卡消耗!$A$2:$A$10,1))</f>
        <v>2</v>
      </c>
      <c r="AH24" s="1">
        <f>INDEX(Harvest_关卡消耗!$D$2:$T$28,MATCH($B24,Harvest_关卡消耗!$A$2:$A$10,1),AH$1)</f>
        <v>1500</v>
      </c>
      <c r="AI24" s="1">
        <f>INDEX(Harvest_关卡消耗!$D$2:$T$28,MATCH($B24,Harvest_关卡消耗!$A$2:$A$10,1),AI$1)</f>
        <v>1665</v>
      </c>
      <c r="AJ24" s="1">
        <f>INDEX(Harvest_关卡消耗!$D$2:$T$28,MATCH($B24,Harvest_关卡消耗!$A$2:$A$10,1),AJ$1)</f>
        <v>2000</v>
      </c>
      <c r="AK24" s="1">
        <f>INDEX(Harvest_关卡消耗!$D$2:$T$28,MATCH($B24,Harvest_关卡消耗!$A$2:$A$10,1),AK$1)</f>
        <v>1.3333333333333333</v>
      </c>
      <c r="AL24" s="1">
        <f>INDEX(Harvest_关卡消耗!$D$2:$T$28,MATCH($B24,Harvest_关卡消耗!$A$2:$A$10,1),AL$1)</f>
        <v>200</v>
      </c>
      <c r="AM24" s="1">
        <f>INDEX(Harvest_关卡消耗!$D$2:$T$28,MATCH($B24,Harvest_关卡消耗!$A$2:$A$10,1),AM$1)</f>
        <v>0.13333333333333333</v>
      </c>
      <c r="AN24" s="1">
        <f>INDEX(Harvest_关卡消耗!$D$2:$T$28,MATCH($B24,Harvest_关卡消耗!$A$2:$A$10,1),AN$1)</f>
        <v>900</v>
      </c>
      <c r="AO24" s="1">
        <f>INDEX(Harvest_关卡消耗!$D$2:$T$28,MATCH($B24,Harvest_关卡消耗!$A$2:$A$10,1),AO$1)</f>
        <v>0.6</v>
      </c>
      <c r="AP24" s="1">
        <f>INDEX(Harvest_关卡消耗!$D$2:$T$28,MATCH($B24,Harvest_关卡消耗!$A$2:$A$10,1),AP$1)</f>
        <v>2500</v>
      </c>
      <c r="AQ24" s="1">
        <f>INDEX(Harvest_关卡消耗!$D$2:$T$28,MATCH($B24,Harvest_关卡消耗!$A$2:$A$10,1),AQ$1)</f>
        <v>1.6666666666666667</v>
      </c>
      <c r="AR24" s="1">
        <f>INDEX(Harvest_关卡消耗!$D$2:$T$28,MATCH($B24,Harvest_关卡消耗!$A$2:$A$10,1),AR$1)</f>
        <v>3000</v>
      </c>
      <c r="AS24" s="5">
        <f t="shared" si="1"/>
        <v>1665</v>
      </c>
      <c r="AT24" s="5">
        <f t="shared" si="2"/>
        <v>2142.8571428571431</v>
      </c>
      <c r="AU24" s="5">
        <f t="shared" si="3"/>
        <v>26085</v>
      </c>
      <c r="AV24" s="5">
        <f t="shared" si="4"/>
        <v>33571.428571428572</v>
      </c>
      <c r="AW24" s="5">
        <f t="shared" si="0"/>
        <v>7486.4285714285725</v>
      </c>
      <c r="AX24" s="5">
        <f t="shared" si="5"/>
        <v>4</v>
      </c>
    </row>
    <row r="25" spans="1:50">
      <c r="A25" s="1" t="s">
        <v>70</v>
      </c>
      <c r="B25" s="1">
        <v>23</v>
      </c>
      <c r="C25" s="1">
        <v>7</v>
      </c>
      <c r="D25" s="1">
        <v>30</v>
      </c>
      <c r="E25" s="4">
        <v>1.575</v>
      </c>
      <c r="F25" s="4">
        <v>2.97</v>
      </c>
      <c r="G25" s="4">
        <v>4.0999999999999996</v>
      </c>
      <c r="H25" s="1">
        <v>9</v>
      </c>
      <c r="I25" s="1">
        <f t="shared" si="6"/>
        <v>1</v>
      </c>
      <c r="J25" s="1" t="s">
        <v>292</v>
      </c>
      <c r="K25" s="1" t="s">
        <v>268</v>
      </c>
      <c r="L25" s="1" t="s">
        <v>268</v>
      </c>
      <c r="M25" s="1" t="s">
        <v>268</v>
      </c>
      <c r="N25" s="1" t="s">
        <v>268</v>
      </c>
      <c r="O25" s="1" t="s">
        <v>268</v>
      </c>
      <c r="P25" s="1" t="s">
        <v>268</v>
      </c>
      <c r="Q25" s="1" t="s">
        <v>268</v>
      </c>
      <c r="R25" s="1" t="s">
        <v>268</v>
      </c>
      <c r="U25" s="1">
        <v>0</v>
      </c>
      <c r="V25" s="1">
        <v>0</v>
      </c>
      <c r="W25" s="1">
        <v>0</v>
      </c>
      <c r="X25" s="1" t="s">
        <v>224</v>
      </c>
      <c r="Y25" s="1">
        <v>10</v>
      </c>
      <c r="Z25" s="1">
        <v>5</v>
      </c>
      <c r="AB25" s="1">
        <v>0</v>
      </c>
      <c r="AC25" s="1">
        <v>0</v>
      </c>
      <c r="AD25" s="1">
        <v>0</v>
      </c>
      <c r="AE25" s="1">
        <f>MATCH(B25,Harvest_挂机奖励!$B$2:$B$13,1)</f>
        <v>3</v>
      </c>
      <c r="AF25" s="1">
        <f>INDEX(Harvest_挂机奖励!$D$2:$E$13,$AE25,AF$1)</f>
        <v>2100</v>
      </c>
      <c r="AG25" s="1">
        <f>INDEX(Harvest_关卡消耗!$B$2:$B$10,MATCH($B25,Harvest_关卡消耗!$A$2:$A$10,1))</f>
        <v>2</v>
      </c>
      <c r="AH25" s="1">
        <f>INDEX(Harvest_关卡消耗!$D$2:$T$28,MATCH($B25,Harvest_关卡消耗!$A$2:$A$10,1),AH$1)</f>
        <v>1500</v>
      </c>
      <c r="AI25" s="1">
        <f>INDEX(Harvest_关卡消耗!$D$2:$T$28,MATCH($B25,Harvest_关卡消耗!$A$2:$A$10,1),AI$1)</f>
        <v>1665</v>
      </c>
      <c r="AJ25" s="1">
        <f>INDEX(Harvest_关卡消耗!$D$2:$T$28,MATCH($B25,Harvest_关卡消耗!$A$2:$A$10,1),AJ$1)</f>
        <v>2000</v>
      </c>
      <c r="AK25" s="1">
        <f>INDEX(Harvest_关卡消耗!$D$2:$T$28,MATCH($B25,Harvest_关卡消耗!$A$2:$A$10,1),AK$1)</f>
        <v>1.3333333333333333</v>
      </c>
      <c r="AL25" s="1">
        <f>INDEX(Harvest_关卡消耗!$D$2:$T$28,MATCH($B25,Harvest_关卡消耗!$A$2:$A$10,1),AL$1)</f>
        <v>200</v>
      </c>
      <c r="AM25" s="1">
        <f>INDEX(Harvest_关卡消耗!$D$2:$T$28,MATCH($B25,Harvest_关卡消耗!$A$2:$A$10,1),AM$1)</f>
        <v>0.13333333333333333</v>
      </c>
      <c r="AN25" s="1">
        <f>INDEX(Harvest_关卡消耗!$D$2:$T$28,MATCH($B25,Harvest_关卡消耗!$A$2:$A$10,1),AN$1)</f>
        <v>900</v>
      </c>
      <c r="AO25" s="1">
        <f>INDEX(Harvest_关卡消耗!$D$2:$T$28,MATCH($B25,Harvest_关卡消耗!$A$2:$A$10,1),AO$1)</f>
        <v>0.6</v>
      </c>
      <c r="AP25" s="1">
        <f>INDEX(Harvest_关卡消耗!$D$2:$T$28,MATCH($B25,Harvest_关卡消耗!$A$2:$A$10,1),AP$1)</f>
        <v>2500</v>
      </c>
      <c r="AQ25" s="1">
        <f>INDEX(Harvest_关卡消耗!$D$2:$T$28,MATCH($B25,Harvest_关卡消耗!$A$2:$A$10,1),AQ$1)</f>
        <v>1.6666666666666667</v>
      </c>
      <c r="AR25" s="1">
        <f>INDEX(Harvest_关卡消耗!$D$2:$T$28,MATCH($B25,Harvest_关卡消耗!$A$2:$A$10,1),AR$1)</f>
        <v>3000</v>
      </c>
      <c r="AS25" s="5">
        <f t="shared" si="1"/>
        <v>1665</v>
      </c>
      <c r="AT25" s="5">
        <f t="shared" si="2"/>
        <v>2142.8571428571431</v>
      </c>
      <c r="AU25" s="5">
        <f t="shared" si="3"/>
        <v>27750</v>
      </c>
      <c r="AV25" s="5">
        <f t="shared" si="4"/>
        <v>35714.285714285717</v>
      </c>
      <c r="AW25" s="5">
        <f t="shared" si="0"/>
        <v>7964.2857142857174</v>
      </c>
      <c r="AX25" s="5">
        <f t="shared" si="5"/>
        <v>4</v>
      </c>
    </row>
    <row r="26" spans="1:50">
      <c r="A26" s="1" t="s">
        <v>71</v>
      </c>
      <c r="B26" s="1">
        <v>24</v>
      </c>
      <c r="C26" s="1">
        <v>23</v>
      </c>
      <c r="D26" s="1">
        <v>30</v>
      </c>
      <c r="E26" s="4">
        <v>3.573</v>
      </c>
      <c r="F26" s="4">
        <v>5.49</v>
      </c>
      <c r="G26" s="4">
        <v>6.67</v>
      </c>
      <c r="H26" s="1">
        <v>10</v>
      </c>
      <c r="I26" s="1">
        <f t="shared" si="6"/>
        <v>1</v>
      </c>
      <c r="J26" s="1" t="s">
        <v>290</v>
      </c>
      <c r="K26" s="1" t="s">
        <v>268</v>
      </c>
      <c r="L26" s="1" t="s">
        <v>267</v>
      </c>
      <c r="M26" s="1" t="s">
        <v>267</v>
      </c>
      <c r="N26" s="1" t="s">
        <v>267</v>
      </c>
      <c r="O26" s="1" t="s">
        <v>268</v>
      </c>
      <c r="P26" s="1" t="s">
        <v>267</v>
      </c>
      <c r="Q26" s="1" t="s">
        <v>268</v>
      </c>
      <c r="R26" s="1" t="s">
        <v>268</v>
      </c>
      <c r="S26" s="1" t="s">
        <v>268</v>
      </c>
      <c r="U26" s="1">
        <v>0</v>
      </c>
      <c r="V26" s="1">
        <v>0</v>
      </c>
      <c r="W26" s="1">
        <v>0.5</v>
      </c>
      <c r="X26" s="1" t="s">
        <v>224</v>
      </c>
      <c r="Y26" s="1">
        <v>10</v>
      </c>
      <c r="Z26" s="1">
        <v>4</v>
      </c>
      <c r="AB26" s="1">
        <v>0</v>
      </c>
      <c r="AC26" s="1">
        <v>0</v>
      </c>
      <c r="AD26" s="1">
        <v>0</v>
      </c>
      <c r="AE26" s="1">
        <f>MATCH(B26,Harvest_挂机奖励!$B$2:$B$13,1)</f>
        <v>3</v>
      </c>
      <c r="AF26" s="1">
        <f>INDEX(Harvest_挂机奖励!$D$2:$E$13,$AE26,AF$1)</f>
        <v>2100</v>
      </c>
      <c r="AG26" s="1">
        <f>INDEX(Harvest_关卡消耗!$B$2:$B$10,MATCH($B26,Harvest_关卡消耗!$A$2:$A$10,1))</f>
        <v>2</v>
      </c>
      <c r="AH26" s="1">
        <f>INDEX(Harvest_关卡消耗!$D$2:$T$28,MATCH($B26,Harvest_关卡消耗!$A$2:$A$10,1),AH$1)</f>
        <v>1500</v>
      </c>
      <c r="AI26" s="1">
        <f>INDEX(Harvest_关卡消耗!$D$2:$T$28,MATCH($B26,Harvest_关卡消耗!$A$2:$A$10,1),AI$1)</f>
        <v>1665</v>
      </c>
      <c r="AJ26" s="1">
        <f>INDEX(Harvest_关卡消耗!$D$2:$T$28,MATCH($B26,Harvest_关卡消耗!$A$2:$A$10,1),AJ$1)</f>
        <v>2000</v>
      </c>
      <c r="AK26" s="1">
        <f>INDEX(Harvest_关卡消耗!$D$2:$T$28,MATCH($B26,Harvest_关卡消耗!$A$2:$A$10,1),AK$1)</f>
        <v>1.3333333333333333</v>
      </c>
      <c r="AL26" s="1">
        <f>INDEX(Harvest_关卡消耗!$D$2:$T$28,MATCH($B26,Harvest_关卡消耗!$A$2:$A$10,1),AL$1)</f>
        <v>200</v>
      </c>
      <c r="AM26" s="1">
        <f>INDEX(Harvest_关卡消耗!$D$2:$T$28,MATCH($B26,Harvest_关卡消耗!$A$2:$A$10,1),AM$1)</f>
        <v>0.13333333333333333</v>
      </c>
      <c r="AN26" s="1">
        <f>INDEX(Harvest_关卡消耗!$D$2:$T$28,MATCH($B26,Harvest_关卡消耗!$A$2:$A$10,1),AN$1)</f>
        <v>900</v>
      </c>
      <c r="AO26" s="1">
        <f>INDEX(Harvest_关卡消耗!$D$2:$T$28,MATCH($B26,Harvest_关卡消耗!$A$2:$A$10,1),AO$1)</f>
        <v>0.6</v>
      </c>
      <c r="AP26" s="1">
        <f>INDEX(Harvest_关卡消耗!$D$2:$T$28,MATCH($B26,Harvest_关卡消耗!$A$2:$A$10,1),AP$1)</f>
        <v>2500</v>
      </c>
      <c r="AQ26" s="1">
        <f>INDEX(Harvest_关卡消耗!$D$2:$T$28,MATCH($B26,Harvest_关卡消耗!$A$2:$A$10,1),AQ$1)</f>
        <v>1.6666666666666667</v>
      </c>
      <c r="AR26" s="1">
        <f>INDEX(Harvest_关卡消耗!$D$2:$T$28,MATCH($B26,Harvest_关卡消耗!$A$2:$A$10,1),AR$1)</f>
        <v>3000</v>
      </c>
      <c r="AS26" s="5">
        <f t="shared" si="1"/>
        <v>1665</v>
      </c>
      <c r="AT26" s="5">
        <f t="shared" si="2"/>
        <v>2142.8571428571431</v>
      </c>
      <c r="AU26" s="5">
        <f t="shared" si="3"/>
        <v>29415</v>
      </c>
      <c r="AV26" s="5">
        <f t="shared" si="4"/>
        <v>37857.142857142862</v>
      </c>
      <c r="AW26" s="5">
        <f t="shared" si="0"/>
        <v>8442.1428571428623</v>
      </c>
      <c r="AX26" s="5">
        <f t="shared" si="5"/>
        <v>5</v>
      </c>
    </row>
    <row r="27" spans="1:50">
      <c r="A27" s="1" t="s">
        <v>72</v>
      </c>
      <c r="B27" s="1">
        <v>25</v>
      </c>
      <c r="C27" s="1">
        <v>11</v>
      </c>
      <c r="D27" s="1">
        <v>46</v>
      </c>
      <c r="E27" s="4">
        <v>2.5830000000000002</v>
      </c>
      <c r="F27" s="4">
        <v>4.59</v>
      </c>
      <c r="G27" s="4">
        <v>5.85</v>
      </c>
      <c r="H27" s="1">
        <v>10</v>
      </c>
      <c r="I27" s="1">
        <f t="shared" si="6"/>
        <v>1</v>
      </c>
      <c r="J27" s="1" t="s">
        <v>267</v>
      </c>
      <c r="K27" s="1" t="s">
        <v>291</v>
      </c>
      <c r="L27" s="1" t="s">
        <v>268</v>
      </c>
      <c r="M27" s="1" t="s">
        <v>267</v>
      </c>
      <c r="N27" s="1" t="s">
        <v>268</v>
      </c>
      <c r="O27" s="1" t="s">
        <v>267</v>
      </c>
      <c r="P27" s="1" t="s">
        <v>268</v>
      </c>
      <c r="Q27" s="1" t="s">
        <v>267</v>
      </c>
      <c r="R27" s="1" t="s">
        <v>268</v>
      </c>
      <c r="S27" s="1" t="s">
        <v>267</v>
      </c>
      <c r="U27" s="1">
        <v>0</v>
      </c>
      <c r="V27" s="1">
        <v>0</v>
      </c>
      <c r="W27" s="1">
        <v>0</v>
      </c>
      <c r="X27" s="1" t="s">
        <v>224</v>
      </c>
      <c r="Y27" s="1">
        <v>10</v>
      </c>
      <c r="Z27" s="1">
        <v>7</v>
      </c>
      <c r="AB27" s="1">
        <v>0</v>
      </c>
      <c r="AC27" s="1">
        <v>0</v>
      </c>
      <c r="AD27" s="1">
        <v>0</v>
      </c>
      <c r="AE27" s="1">
        <f>MATCH(B27,Harvest_挂机奖励!$B$2:$B$13,1)</f>
        <v>3</v>
      </c>
      <c r="AF27" s="1">
        <f>INDEX(Harvest_挂机奖励!$D$2:$E$13,$AE27,AF$1)</f>
        <v>2100</v>
      </c>
      <c r="AG27" s="1">
        <f>INDEX(Harvest_关卡消耗!$B$2:$B$10,MATCH($B27,Harvest_关卡消耗!$A$2:$A$10,1))</f>
        <v>2</v>
      </c>
      <c r="AH27" s="1">
        <f>INDEX(Harvest_关卡消耗!$D$2:$T$28,MATCH($B27,Harvest_关卡消耗!$A$2:$A$10,1),AH$1)</f>
        <v>1500</v>
      </c>
      <c r="AI27" s="1">
        <f>INDEX(Harvest_关卡消耗!$D$2:$T$28,MATCH($B27,Harvest_关卡消耗!$A$2:$A$10,1),AI$1)</f>
        <v>1665</v>
      </c>
      <c r="AJ27" s="1">
        <f>INDEX(Harvest_关卡消耗!$D$2:$T$28,MATCH($B27,Harvest_关卡消耗!$A$2:$A$10,1),AJ$1)</f>
        <v>2000</v>
      </c>
      <c r="AK27" s="1">
        <f>INDEX(Harvest_关卡消耗!$D$2:$T$28,MATCH($B27,Harvest_关卡消耗!$A$2:$A$10,1),AK$1)</f>
        <v>1.3333333333333333</v>
      </c>
      <c r="AL27" s="1">
        <f>INDEX(Harvest_关卡消耗!$D$2:$T$28,MATCH($B27,Harvest_关卡消耗!$A$2:$A$10,1),AL$1)</f>
        <v>200</v>
      </c>
      <c r="AM27" s="1">
        <f>INDEX(Harvest_关卡消耗!$D$2:$T$28,MATCH($B27,Harvest_关卡消耗!$A$2:$A$10,1),AM$1)</f>
        <v>0.13333333333333333</v>
      </c>
      <c r="AN27" s="1">
        <f>INDEX(Harvest_关卡消耗!$D$2:$T$28,MATCH($B27,Harvest_关卡消耗!$A$2:$A$10,1),AN$1)</f>
        <v>900</v>
      </c>
      <c r="AO27" s="1">
        <f>INDEX(Harvest_关卡消耗!$D$2:$T$28,MATCH($B27,Harvest_关卡消耗!$A$2:$A$10,1),AO$1)</f>
        <v>0.6</v>
      </c>
      <c r="AP27" s="1">
        <f>INDEX(Harvest_关卡消耗!$D$2:$T$28,MATCH($B27,Harvest_关卡消耗!$A$2:$A$10,1),AP$1)</f>
        <v>2500</v>
      </c>
      <c r="AQ27" s="1">
        <f>INDEX(Harvest_关卡消耗!$D$2:$T$28,MATCH($B27,Harvest_关卡消耗!$A$2:$A$10,1),AQ$1)</f>
        <v>1.6666666666666667</v>
      </c>
      <c r="AR27" s="1">
        <f>INDEX(Harvest_关卡消耗!$D$2:$T$28,MATCH($B27,Harvest_关卡消耗!$A$2:$A$10,1),AR$1)</f>
        <v>3000</v>
      </c>
      <c r="AS27" s="5">
        <f t="shared" si="1"/>
        <v>1665</v>
      </c>
      <c r="AT27" s="5">
        <f t="shared" si="2"/>
        <v>2142.8571428571431</v>
      </c>
      <c r="AU27" s="5">
        <f t="shared" si="3"/>
        <v>31080</v>
      </c>
      <c r="AV27" s="5">
        <f t="shared" si="4"/>
        <v>40000.000000000007</v>
      </c>
      <c r="AW27" s="5">
        <f t="shared" si="0"/>
        <v>8920.0000000000073</v>
      </c>
      <c r="AX27" s="5">
        <f t="shared" si="5"/>
        <v>5</v>
      </c>
    </row>
    <row r="28" spans="1:50">
      <c r="A28" s="1" t="s">
        <v>73</v>
      </c>
      <c r="B28" s="1">
        <v>26</v>
      </c>
      <c r="C28" s="1">
        <v>11</v>
      </c>
      <c r="D28" s="1">
        <v>27</v>
      </c>
      <c r="E28" s="4">
        <v>1.9079999999999999</v>
      </c>
      <c r="F28" s="4">
        <v>3.99</v>
      </c>
      <c r="G28" s="4">
        <v>5.72</v>
      </c>
      <c r="H28" s="1">
        <v>10</v>
      </c>
      <c r="I28" s="1">
        <f t="shared" si="6"/>
        <v>1</v>
      </c>
      <c r="J28" s="1" t="s">
        <v>290</v>
      </c>
      <c r="K28" s="1" t="s">
        <v>267</v>
      </c>
      <c r="L28" s="1" t="s">
        <v>267</v>
      </c>
      <c r="M28" s="1" t="s">
        <v>267</v>
      </c>
      <c r="N28" s="1" t="s">
        <v>267</v>
      </c>
      <c r="O28" s="1" t="s">
        <v>267</v>
      </c>
      <c r="P28" s="1" t="s">
        <v>267</v>
      </c>
      <c r="Q28" s="1" t="s">
        <v>267</v>
      </c>
      <c r="R28" s="1" t="s">
        <v>267</v>
      </c>
      <c r="S28" s="1" t="s">
        <v>267</v>
      </c>
      <c r="U28" s="1">
        <v>0</v>
      </c>
      <c r="V28" s="1">
        <v>2</v>
      </c>
      <c r="W28" s="1">
        <v>1</v>
      </c>
      <c r="X28" s="1" t="s">
        <v>224</v>
      </c>
      <c r="Y28" s="1">
        <v>6</v>
      </c>
      <c r="Z28" s="1">
        <v>10</v>
      </c>
      <c r="AB28" s="1">
        <v>0</v>
      </c>
      <c r="AC28" s="1">
        <v>0</v>
      </c>
      <c r="AD28" s="1">
        <v>140</v>
      </c>
      <c r="AE28" s="1">
        <f>MATCH(B28,Harvest_挂机奖励!$B$2:$B$13,1)</f>
        <v>3</v>
      </c>
      <c r="AF28" s="1">
        <f>INDEX(Harvest_挂机奖励!$D$2:$E$13,$AE28,AF$1)</f>
        <v>2100</v>
      </c>
      <c r="AG28" s="1">
        <f>INDEX(Harvest_关卡消耗!$B$2:$B$10,MATCH($B28,Harvest_关卡消耗!$A$2:$A$10,1))</f>
        <v>2</v>
      </c>
      <c r="AH28" s="1">
        <f>INDEX(Harvest_关卡消耗!$D$2:$T$28,MATCH($B28,Harvest_关卡消耗!$A$2:$A$10,1),AH$1)</f>
        <v>1500</v>
      </c>
      <c r="AI28" s="1">
        <f>INDEX(Harvest_关卡消耗!$D$2:$T$28,MATCH($B28,Harvest_关卡消耗!$A$2:$A$10,1),AI$1)</f>
        <v>1665</v>
      </c>
      <c r="AJ28" s="1">
        <f>INDEX(Harvest_关卡消耗!$D$2:$T$28,MATCH($B28,Harvest_关卡消耗!$A$2:$A$10,1),AJ$1)</f>
        <v>2000</v>
      </c>
      <c r="AK28" s="1">
        <f>INDEX(Harvest_关卡消耗!$D$2:$T$28,MATCH($B28,Harvest_关卡消耗!$A$2:$A$10,1),AK$1)</f>
        <v>1.3333333333333333</v>
      </c>
      <c r="AL28" s="1">
        <f>INDEX(Harvest_关卡消耗!$D$2:$T$28,MATCH($B28,Harvest_关卡消耗!$A$2:$A$10,1),AL$1)</f>
        <v>200</v>
      </c>
      <c r="AM28" s="1">
        <f>INDEX(Harvest_关卡消耗!$D$2:$T$28,MATCH($B28,Harvest_关卡消耗!$A$2:$A$10,1),AM$1)</f>
        <v>0.13333333333333333</v>
      </c>
      <c r="AN28" s="1">
        <f>INDEX(Harvest_关卡消耗!$D$2:$T$28,MATCH($B28,Harvest_关卡消耗!$A$2:$A$10,1),AN$1)</f>
        <v>900</v>
      </c>
      <c r="AO28" s="1">
        <f>INDEX(Harvest_关卡消耗!$D$2:$T$28,MATCH($B28,Harvest_关卡消耗!$A$2:$A$10,1),AO$1)</f>
        <v>0.6</v>
      </c>
      <c r="AP28" s="1">
        <f>INDEX(Harvest_关卡消耗!$D$2:$T$28,MATCH($B28,Harvest_关卡消耗!$A$2:$A$10,1),AP$1)</f>
        <v>2500</v>
      </c>
      <c r="AQ28" s="1">
        <f>INDEX(Harvest_关卡消耗!$D$2:$T$28,MATCH($B28,Harvest_关卡消耗!$A$2:$A$10,1),AQ$1)</f>
        <v>1.6666666666666667</v>
      </c>
      <c r="AR28" s="1">
        <f>INDEX(Harvest_关卡消耗!$D$2:$T$28,MATCH($B28,Harvest_关卡消耗!$A$2:$A$10,1),AR$1)</f>
        <v>3000</v>
      </c>
      <c r="AS28" s="5">
        <f t="shared" si="1"/>
        <v>1665</v>
      </c>
      <c r="AT28" s="5">
        <f t="shared" si="2"/>
        <v>2142.8571428571431</v>
      </c>
      <c r="AU28" s="5">
        <f t="shared" si="3"/>
        <v>32745</v>
      </c>
      <c r="AV28" s="5">
        <f t="shared" si="4"/>
        <v>42142.857142857152</v>
      </c>
      <c r="AW28" s="5">
        <f t="shared" si="0"/>
        <v>9397.8571428571522</v>
      </c>
      <c r="AX28" s="5">
        <f t="shared" si="5"/>
        <v>5</v>
      </c>
    </row>
    <row r="29" spans="1:50">
      <c r="A29" s="1" t="s">
        <v>74</v>
      </c>
      <c r="B29" s="1">
        <v>27</v>
      </c>
      <c r="C29" s="1">
        <v>16</v>
      </c>
      <c r="D29" s="1">
        <v>18</v>
      </c>
      <c r="E29" s="4">
        <v>3.1589999999999998</v>
      </c>
      <c r="F29" s="4">
        <v>5.39</v>
      </c>
      <c r="G29" s="4">
        <v>6.78</v>
      </c>
      <c r="H29" s="1">
        <v>8</v>
      </c>
      <c r="I29" s="1">
        <f t="shared" si="6"/>
        <v>1</v>
      </c>
      <c r="J29" s="1" t="s">
        <v>267</v>
      </c>
      <c r="K29" s="1" t="s">
        <v>292</v>
      </c>
      <c r="L29" s="1" t="s">
        <v>267</v>
      </c>
      <c r="M29" s="1" t="s">
        <v>267</v>
      </c>
      <c r="N29" s="1" t="s">
        <v>267</v>
      </c>
      <c r="O29" s="1" t="s">
        <v>267</v>
      </c>
      <c r="P29" s="1" t="s">
        <v>267</v>
      </c>
      <c r="Q29" s="1" t="s">
        <v>267</v>
      </c>
      <c r="U29" s="1">
        <v>0</v>
      </c>
      <c r="V29" s="1">
        <v>0</v>
      </c>
      <c r="W29" s="1">
        <v>0</v>
      </c>
      <c r="X29" s="1" t="s">
        <v>224</v>
      </c>
      <c r="Y29" s="1">
        <v>10</v>
      </c>
      <c r="Z29" s="1">
        <v>6</v>
      </c>
      <c r="AB29" s="1">
        <v>0</v>
      </c>
      <c r="AC29" s="1">
        <v>0</v>
      </c>
      <c r="AD29" s="1">
        <v>0</v>
      </c>
      <c r="AE29" s="1">
        <f>MATCH(B29,Harvest_挂机奖励!$B$2:$B$13,1)</f>
        <v>4</v>
      </c>
      <c r="AF29" s="1">
        <f>INDEX(Harvest_挂机奖励!$D$2:$E$13,$AE29,AF$1)</f>
        <v>2150</v>
      </c>
      <c r="AG29" s="1">
        <f>INDEX(Harvest_关卡消耗!$B$2:$B$10,MATCH($B29,Harvest_关卡消耗!$A$2:$A$10,1))</f>
        <v>2</v>
      </c>
      <c r="AH29" s="1">
        <f>INDEX(Harvest_关卡消耗!$D$2:$T$28,MATCH($B29,Harvest_关卡消耗!$A$2:$A$10,1),AH$1)</f>
        <v>1500</v>
      </c>
      <c r="AI29" s="1">
        <f>INDEX(Harvest_关卡消耗!$D$2:$T$28,MATCH($B29,Harvest_关卡消耗!$A$2:$A$10,1),AI$1)</f>
        <v>1665</v>
      </c>
      <c r="AJ29" s="1">
        <f>INDEX(Harvest_关卡消耗!$D$2:$T$28,MATCH($B29,Harvest_关卡消耗!$A$2:$A$10,1),AJ$1)</f>
        <v>2000</v>
      </c>
      <c r="AK29" s="1">
        <f>INDEX(Harvest_关卡消耗!$D$2:$T$28,MATCH($B29,Harvest_关卡消耗!$A$2:$A$10,1),AK$1)</f>
        <v>1.3333333333333333</v>
      </c>
      <c r="AL29" s="1">
        <f>INDEX(Harvest_关卡消耗!$D$2:$T$28,MATCH($B29,Harvest_关卡消耗!$A$2:$A$10,1),AL$1)</f>
        <v>200</v>
      </c>
      <c r="AM29" s="1">
        <f>INDEX(Harvest_关卡消耗!$D$2:$T$28,MATCH($B29,Harvest_关卡消耗!$A$2:$A$10,1),AM$1)</f>
        <v>0.13333333333333333</v>
      </c>
      <c r="AN29" s="1">
        <f>INDEX(Harvest_关卡消耗!$D$2:$T$28,MATCH($B29,Harvest_关卡消耗!$A$2:$A$10,1),AN$1)</f>
        <v>1500</v>
      </c>
      <c r="AO29" s="1">
        <f>INDEX(Harvest_关卡消耗!$D$2:$T$28,MATCH($B29,Harvest_关卡消耗!$A$2:$A$10,1),AO$1)</f>
        <v>1</v>
      </c>
      <c r="AP29" s="1">
        <f>INDEX(Harvest_关卡消耗!$D$2:$T$28,MATCH($B29,Harvest_关卡消耗!$A$2:$A$10,1),AP$1)</f>
        <v>2500</v>
      </c>
      <c r="AQ29" s="1">
        <f>INDEX(Harvest_关卡消耗!$D$2:$T$28,MATCH($B29,Harvest_关卡消耗!$A$2:$A$10,1),AQ$1)</f>
        <v>1.6666666666666667</v>
      </c>
      <c r="AR29" s="1">
        <f>INDEX(Harvest_关卡消耗!$D$2:$T$28,MATCH($B29,Harvest_关卡消耗!$A$2:$A$10,1),AR$1)</f>
        <v>3000</v>
      </c>
      <c r="AS29" s="5">
        <f t="shared" si="1"/>
        <v>1665</v>
      </c>
      <c r="AT29" s="5">
        <f t="shared" si="2"/>
        <v>2142.8571428571431</v>
      </c>
      <c r="AU29" s="5">
        <f t="shared" si="3"/>
        <v>34410</v>
      </c>
      <c r="AV29" s="5">
        <f t="shared" si="4"/>
        <v>44285.714285714297</v>
      </c>
      <c r="AW29" s="5">
        <f t="shared" si="0"/>
        <v>9875.7142857142971</v>
      </c>
      <c r="AX29" s="5">
        <f t="shared" si="5"/>
        <v>5</v>
      </c>
    </row>
    <row r="30" spans="1:50">
      <c r="A30" s="1" t="s">
        <v>75</v>
      </c>
      <c r="B30" s="1">
        <v>28</v>
      </c>
      <c r="C30" s="1">
        <v>11</v>
      </c>
      <c r="D30" s="1">
        <v>30</v>
      </c>
      <c r="E30" s="4">
        <v>2.1960000000000002</v>
      </c>
      <c r="F30" s="4">
        <v>4.4000000000000004</v>
      </c>
      <c r="G30" s="4">
        <v>5.65</v>
      </c>
      <c r="H30" s="1">
        <v>9</v>
      </c>
      <c r="I30" s="1">
        <f t="shared" si="6"/>
        <v>1</v>
      </c>
      <c r="J30" s="1" t="s">
        <v>268</v>
      </c>
      <c r="K30" s="1" t="s">
        <v>292</v>
      </c>
      <c r="L30" s="1" t="s">
        <v>267</v>
      </c>
      <c r="M30" s="1" t="s">
        <v>268</v>
      </c>
      <c r="N30" s="1" t="s">
        <v>267</v>
      </c>
      <c r="O30" s="1" t="s">
        <v>268</v>
      </c>
      <c r="P30" s="1" t="s">
        <v>267</v>
      </c>
      <c r="Q30" s="1" t="s">
        <v>268</v>
      </c>
      <c r="R30" s="1" t="s">
        <v>267</v>
      </c>
      <c r="U30" s="1">
        <v>0</v>
      </c>
      <c r="V30" s="1">
        <v>0</v>
      </c>
      <c r="W30" s="1">
        <v>0.5</v>
      </c>
      <c r="X30" s="1" t="s">
        <v>224</v>
      </c>
      <c r="Y30" s="1">
        <v>10</v>
      </c>
      <c r="Z30" s="1">
        <v>5</v>
      </c>
      <c r="AB30" s="1">
        <v>0</v>
      </c>
      <c r="AC30" s="1">
        <v>0</v>
      </c>
      <c r="AD30" s="1">
        <v>0</v>
      </c>
      <c r="AE30" s="1">
        <f>MATCH(B30,Harvest_挂机奖励!$B$2:$B$13,1)</f>
        <v>4</v>
      </c>
      <c r="AF30" s="1">
        <f>INDEX(Harvest_挂机奖励!$D$2:$E$13,$AE30,AF$1)</f>
        <v>2150</v>
      </c>
      <c r="AG30" s="1">
        <f>INDEX(Harvest_关卡消耗!$B$2:$B$10,MATCH($B30,Harvest_关卡消耗!$A$2:$A$10,1))</f>
        <v>2</v>
      </c>
      <c r="AH30" s="1">
        <f>INDEX(Harvest_关卡消耗!$D$2:$T$28,MATCH($B30,Harvest_关卡消耗!$A$2:$A$10,1),AH$1)</f>
        <v>1500</v>
      </c>
      <c r="AI30" s="1">
        <f>INDEX(Harvest_关卡消耗!$D$2:$T$28,MATCH($B30,Harvest_关卡消耗!$A$2:$A$10,1),AI$1)</f>
        <v>1665</v>
      </c>
      <c r="AJ30" s="1">
        <f>INDEX(Harvest_关卡消耗!$D$2:$T$28,MATCH($B30,Harvest_关卡消耗!$A$2:$A$10,1),AJ$1)</f>
        <v>2000</v>
      </c>
      <c r="AK30" s="1">
        <f>INDEX(Harvest_关卡消耗!$D$2:$T$28,MATCH($B30,Harvest_关卡消耗!$A$2:$A$10,1),AK$1)</f>
        <v>1.3333333333333333</v>
      </c>
      <c r="AL30" s="1">
        <f>INDEX(Harvest_关卡消耗!$D$2:$T$28,MATCH($B30,Harvest_关卡消耗!$A$2:$A$10,1),AL$1)</f>
        <v>200</v>
      </c>
      <c r="AM30" s="1">
        <f>INDEX(Harvest_关卡消耗!$D$2:$T$28,MATCH($B30,Harvest_关卡消耗!$A$2:$A$10,1),AM$1)</f>
        <v>0.13333333333333333</v>
      </c>
      <c r="AN30" s="1">
        <f>INDEX(Harvest_关卡消耗!$D$2:$T$28,MATCH($B30,Harvest_关卡消耗!$A$2:$A$10,1),AN$1)</f>
        <v>1500</v>
      </c>
      <c r="AO30" s="1">
        <f>INDEX(Harvest_关卡消耗!$D$2:$T$28,MATCH($B30,Harvest_关卡消耗!$A$2:$A$10,1),AO$1)</f>
        <v>1</v>
      </c>
      <c r="AP30" s="1">
        <f>INDEX(Harvest_关卡消耗!$D$2:$T$28,MATCH($B30,Harvest_关卡消耗!$A$2:$A$10,1),AP$1)</f>
        <v>2500</v>
      </c>
      <c r="AQ30" s="1">
        <f>INDEX(Harvest_关卡消耗!$D$2:$T$28,MATCH($B30,Harvest_关卡消耗!$A$2:$A$10,1),AQ$1)</f>
        <v>1.6666666666666667</v>
      </c>
      <c r="AR30" s="1">
        <f>INDEX(Harvest_关卡消耗!$D$2:$T$28,MATCH($B30,Harvest_关卡消耗!$A$2:$A$10,1),AR$1)</f>
        <v>3000</v>
      </c>
      <c r="AS30" s="5">
        <f t="shared" si="1"/>
        <v>1665</v>
      </c>
      <c r="AT30" s="5">
        <f t="shared" si="2"/>
        <v>2142.8571428571431</v>
      </c>
      <c r="AU30" s="5">
        <f t="shared" si="3"/>
        <v>36075</v>
      </c>
      <c r="AV30" s="5">
        <f t="shared" si="4"/>
        <v>46428.571428571442</v>
      </c>
      <c r="AW30" s="5">
        <f t="shared" si="0"/>
        <v>10353.571428571442</v>
      </c>
      <c r="AX30" s="5">
        <f t="shared" si="5"/>
        <v>5</v>
      </c>
    </row>
    <row r="31" spans="1:50">
      <c r="A31" s="1" t="s">
        <v>76</v>
      </c>
      <c r="B31" s="1">
        <v>29</v>
      </c>
      <c r="C31" s="1">
        <v>16</v>
      </c>
      <c r="D31" s="1">
        <v>26</v>
      </c>
      <c r="E31" s="4">
        <v>1.4670000000000001</v>
      </c>
      <c r="F31" s="4">
        <v>2.79</v>
      </c>
      <c r="G31" s="4">
        <v>4.18</v>
      </c>
      <c r="H31" s="1">
        <v>8</v>
      </c>
      <c r="I31" s="1">
        <f t="shared" si="6"/>
        <v>1</v>
      </c>
      <c r="J31" s="1" t="s">
        <v>267</v>
      </c>
      <c r="K31" s="1" t="s">
        <v>290</v>
      </c>
      <c r="L31" s="1" t="s">
        <v>268</v>
      </c>
      <c r="M31" s="1" t="s">
        <v>267</v>
      </c>
      <c r="N31" s="1" t="s">
        <v>268</v>
      </c>
      <c r="O31" s="1" t="s">
        <v>267</v>
      </c>
      <c r="P31" s="1" t="s">
        <v>268</v>
      </c>
      <c r="Q31" s="1" t="s">
        <v>267</v>
      </c>
      <c r="U31" s="1">
        <v>0</v>
      </c>
      <c r="V31" s="1">
        <v>0</v>
      </c>
      <c r="W31" s="1">
        <v>0</v>
      </c>
      <c r="X31" s="1" t="s">
        <v>224</v>
      </c>
      <c r="Y31" s="1">
        <v>10</v>
      </c>
      <c r="Z31" s="1">
        <v>8</v>
      </c>
      <c r="AB31" s="1">
        <v>0</v>
      </c>
      <c r="AC31" s="1">
        <v>0</v>
      </c>
      <c r="AD31" s="1">
        <v>0</v>
      </c>
      <c r="AE31" s="1">
        <f>MATCH(B31,Harvest_挂机奖励!$B$2:$B$13,1)</f>
        <v>4</v>
      </c>
      <c r="AF31" s="1">
        <f>INDEX(Harvest_挂机奖励!$D$2:$E$13,$AE31,AF$1)</f>
        <v>2150</v>
      </c>
      <c r="AG31" s="1">
        <f>INDEX(Harvest_关卡消耗!$B$2:$B$10,MATCH($B31,Harvest_关卡消耗!$A$2:$A$10,1))</f>
        <v>2</v>
      </c>
      <c r="AH31" s="1">
        <f>INDEX(Harvest_关卡消耗!$D$2:$T$28,MATCH($B31,Harvest_关卡消耗!$A$2:$A$10,1),AH$1)</f>
        <v>1500</v>
      </c>
      <c r="AI31" s="1">
        <f>INDEX(Harvest_关卡消耗!$D$2:$T$28,MATCH($B31,Harvest_关卡消耗!$A$2:$A$10,1),AI$1)</f>
        <v>1665</v>
      </c>
      <c r="AJ31" s="1">
        <f>INDEX(Harvest_关卡消耗!$D$2:$T$28,MATCH($B31,Harvest_关卡消耗!$A$2:$A$10,1),AJ$1)</f>
        <v>2000</v>
      </c>
      <c r="AK31" s="1">
        <f>INDEX(Harvest_关卡消耗!$D$2:$T$28,MATCH($B31,Harvest_关卡消耗!$A$2:$A$10,1),AK$1)</f>
        <v>1.3333333333333333</v>
      </c>
      <c r="AL31" s="1">
        <f>INDEX(Harvest_关卡消耗!$D$2:$T$28,MATCH($B31,Harvest_关卡消耗!$A$2:$A$10,1),AL$1)</f>
        <v>200</v>
      </c>
      <c r="AM31" s="1">
        <f>INDEX(Harvest_关卡消耗!$D$2:$T$28,MATCH($B31,Harvest_关卡消耗!$A$2:$A$10,1),AM$1)</f>
        <v>0.13333333333333333</v>
      </c>
      <c r="AN31" s="1">
        <f>INDEX(Harvest_关卡消耗!$D$2:$T$28,MATCH($B31,Harvest_关卡消耗!$A$2:$A$10,1),AN$1)</f>
        <v>1500</v>
      </c>
      <c r="AO31" s="1">
        <f>INDEX(Harvest_关卡消耗!$D$2:$T$28,MATCH($B31,Harvest_关卡消耗!$A$2:$A$10,1),AO$1)</f>
        <v>1</v>
      </c>
      <c r="AP31" s="1">
        <f>INDEX(Harvest_关卡消耗!$D$2:$T$28,MATCH($B31,Harvest_关卡消耗!$A$2:$A$10,1),AP$1)</f>
        <v>2500</v>
      </c>
      <c r="AQ31" s="1">
        <f>INDEX(Harvest_关卡消耗!$D$2:$T$28,MATCH($B31,Harvest_关卡消耗!$A$2:$A$10,1),AQ$1)</f>
        <v>1.6666666666666667</v>
      </c>
      <c r="AR31" s="1">
        <f>INDEX(Harvest_关卡消耗!$D$2:$T$28,MATCH($B31,Harvest_关卡消耗!$A$2:$A$10,1),AR$1)</f>
        <v>3000</v>
      </c>
      <c r="AS31" s="5">
        <f t="shared" si="1"/>
        <v>1665</v>
      </c>
      <c r="AT31" s="5">
        <f t="shared" si="2"/>
        <v>2142.8571428571431</v>
      </c>
      <c r="AU31" s="5">
        <f t="shared" si="3"/>
        <v>37740</v>
      </c>
      <c r="AV31" s="5">
        <f t="shared" si="4"/>
        <v>48571.428571428587</v>
      </c>
      <c r="AW31" s="5">
        <f t="shared" si="0"/>
        <v>10831.428571428587</v>
      </c>
      <c r="AX31" s="5">
        <f t="shared" si="5"/>
        <v>6</v>
      </c>
    </row>
    <row r="32" spans="1:50">
      <c r="A32" s="1" t="s">
        <v>77</v>
      </c>
      <c r="B32" s="1">
        <v>30</v>
      </c>
      <c r="C32" s="1">
        <v>14</v>
      </c>
      <c r="D32" s="1">
        <v>22</v>
      </c>
      <c r="E32" s="4">
        <v>3.0870001</v>
      </c>
      <c r="F32" s="4">
        <v>5.87</v>
      </c>
      <c r="G32" s="4">
        <v>7.42</v>
      </c>
      <c r="H32" s="1">
        <v>10</v>
      </c>
      <c r="I32" s="1">
        <f t="shared" si="6"/>
        <v>1</v>
      </c>
      <c r="J32" s="1" t="s">
        <v>267</v>
      </c>
      <c r="K32" s="1" t="s">
        <v>290</v>
      </c>
      <c r="L32" s="1" t="s">
        <v>268</v>
      </c>
      <c r="M32" s="1" t="s">
        <v>267</v>
      </c>
      <c r="N32" s="1" t="s">
        <v>268</v>
      </c>
      <c r="O32" s="1" t="s">
        <v>267</v>
      </c>
      <c r="P32" s="1" t="s">
        <v>268</v>
      </c>
      <c r="Q32" s="1" t="s">
        <v>267</v>
      </c>
      <c r="R32" s="1" t="s">
        <v>268</v>
      </c>
      <c r="S32" s="1" t="s">
        <v>267</v>
      </c>
      <c r="U32" s="1">
        <v>0</v>
      </c>
      <c r="V32" s="1">
        <v>0</v>
      </c>
      <c r="W32" s="1">
        <v>0</v>
      </c>
      <c r="X32" s="1" t="s">
        <v>224</v>
      </c>
      <c r="Y32" s="1">
        <v>10</v>
      </c>
      <c r="Z32" s="1">
        <v>3</v>
      </c>
      <c r="AB32" s="1">
        <v>0</v>
      </c>
      <c r="AC32" s="1">
        <v>0</v>
      </c>
      <c r="AD32" s="1">
        <v>0</v>
      </c>
      <c r="AE32" s="1">
        <f>MATCH(B32,Harvest_挂机奖励!$B$2:$B$13,1)</f>
        <v>4</v>
      </c>
      <c r="AF32" s="1">
        <f>INDEX(Harvest_挂机奖励!$D$2:$E$13,$AE32,AF$1)</f>
        <v>2150</v>
      </c>
      <c r="AG32" s="1">
        <f>INDEX(Harvest_关卡消耗!$B$2:$B$10,MATCH($B32,Harvest_关卡消耗!$A$2:$A$10,1))</f>
        <v>2</v>
      </c>
      <c r="AH32" s="1">
        <f>INDEX(Harvest_关卡消耗!$D$2:$T$28,MATCH($B32,Harvest_关卡消耗!$A$2:$A$10,1),AH$1)</f>
        <v>1500</v>
      </c>
      <c r="AI32" s="1">
        <f>INDEX(Harvest_关卡消耗!$D$2:$T$28,MATCH($B32,Harvest_关卡消耗!$A$2:$A$10,1),AI$1)</f>
        <v>1665</v>
      </c>
      <c r="AJ32" s="1">
        <f>INDEX(Harvest_关卡消耗!$D$2:$T$28,MATCH($B32,Harvest_关卡消耗!$A$2:$A$10,1),AJ$1)</f>
        <v>2000</v>
      </c>
      <c r="AK32" s="1">
        <f>INDEX(Harvest_关卡消耗!$D$2:$T$28,MATCH($B32,Harvest_关卡消耗!$A$2:$A$10,1),AK$1)</f>
        <v>1.3333333333333333</v>
      </c>
      <c r="AL32" s="1">
        <f>INDEX(Harvest_关卡消耗!$D$2:$T$28,MATCH($B32,Harvest_关卡消耗!$A$2:$A$10,1),AL$1)</f>
        <v>200</v>
      </c>
      <c r="AM32" s="1">
        <f>INDEX(Harvest_关卡消耗!$D$2:$T$28,MATCH($B32,Harvest_关卡消耗!$A$2:$A$10,1),AM$1)</f>
        <v>0.13333333333333333</v>
      </c>
      <c r="AN32" s="1">
        <f>INDEX(Harvest_关卡消耗!$D$2:$T$28,MATCH($B32,Harvest_关卡消耗!$A$2:$A$10,1),AN$1)</f>
        <v>1500</v>
      </c>
      <c r="AO32" s="1">
        <f>INDEX(Harvest_关卡消耗!$D$2:$T$28,MATCH($B32,Harvest_关卡消耗!$A$2:$A$10,1),AO$1)</f>
        <v>1</v>
      </c>
      <c r="AP32" s="1">
        <f>INDEX(Harvest_关卡消耗!$D$2:$T$28,MATCH($B32,Harvest_关卡消耗!$A$2:$A$10,1),AP$1)</f>
        <v>2500</v>
      </c>
      <c r="AQ32" s="1">
        <f>INDEX(Harvest_关卡消耗!$D$2:$T$28,MATCH($B32,Harvest_关卡消耗!$A$2:$A$10,1),AQ$1)</f>
        <v>1.6666666666666667</v>
      </c>
      <c r="AR32" s="1">
        <f>INDEX(Harvest_关卡消耗!$D$2:$T$28,MATCH($B32,Harvest_关卡消耗!$A$2:$A$10,1),AR$1)</f>
        <v>3000</v>
      </c>
      <c r="AS32" s="5">
        <f t="shared" si="1"/>
        <v>1665</v>
      </c>
      <c r="AT32" s="5">
        <f t="shared" si="2"/>
        <v>2142.8571428571431</v>
      </c>
      <c r="AU32" s="5">
        <f t="shared" si="3"/>
        <v>39405</v>
      </c>
      <c r="AV32" s="5">
        <f t="shared" si="4"/>
        <v>50714.285714285732</v>
      </c>
      <c r="AW32" s="5">
        <f t="shared" si="0"/>
        <v>11309.285714285732</v>
      </c>
      <c r="AX32" s="5">
        <f t="shared" si="5"/>
        <v>6</v>
      </c>
    </row>
    <row r="33" spans="1:50">
      <c r="A33" s="1" t="s">
        <v>78</v>
      </c>
      <c r="B33" s="1">
        <v>31</v>
      </c>
      <c r="C33" s="1">
        <v>16</v>
      </c>
      <c r="D33" s="1">
        <v>32</v>
      </c>
      <c r="E33" s="4">
        <v>1.4490000000000001</v>
      </c>
      <c r="F33" s="4">
        <v>3.21</v>
      </c>
      <c r="G33" s="4">
        <v>4.5</v>
      </c>
      <c r="H33" s="1">
        <v>8</v>
      </c>
      <c r="I33" s="1">
        <f t="shared" si="6"/>
        <v>1</v>
      </c>
      <c r="J33" s="1" t="s">
        <v>292</v>
      </c>
      <c r="K33" s="1" t="s">
        <v>267</v>
      </c>
      <c r="L33" s="1" t="s">
        <v>268</v>
      </c>
      <c r="M33" s="1" t="s">
        <v>268</v>
      </c>
      <c r="N33" s="1" t="s">
        <v>268</v>
      </c>
      <c r="O33" s="1" t="s">
        <v>268</v>
      </c>
      <c r="P33" s="1" t="s">
        <v>268</v>
      </c>
      <c r="Q33" s="1" t="s">
        <v>268</v>
      </c>
      <c r="U33" s="1">
        <v>0</v>
      </c>
      <c r="V33" s="1">
        <v>0</v>
      </c>
      <c r="W33" s="1">
        <v>0</v>
      </c>
      <c r="X33" s="1" t="s">
        <v>224</v>
      </c>
      <c r="Y33" s="1">
        <v>10</v>
      </c>
      <c r="Z33" s="1">
        <v>4</v>
      </c>
      <c r="AB33" s="1">
        <v>0</v>
      </c>
      <c r="AC33" s="1">
        <v>0</v>
      </c>
      <c r="AD33" s="1">
        <v>0</v>
      </c>
      <c r="AE33" s="1">
        <f>MATCH(B33,Harvest_挂机奖励!$B$2:$B$13,1)</f>
        <v>4</v>
      </c>
      <c r="AF33" s="1">
        <f>INDEX(Harvest_挂机奖励!$D$2:$E$13,$AE33,AF$1)</f>
        <v>2150</v>
      </c>
      <c r="AG33" s="1">
        <f>INDEX(Harvest_关卡消耗!$B$2:$B$10,MATCH($B33,Harvest_关卡消耗!$A$2:$A$10,1))</f>
        <v>2</v>
      </c>
      <c r="AH33" s="1">
        <f>INDEX(Harvest_关卡消耗!$D$2:$T$28,MATCH($B33,Harvest_关卡消耗!$A$2:$A$10,1),AH$1)</f>
        <v>1500</v>
      </c>
      <c r="AI33" s="1">
        <f>INDEX(Harvest_关卡消耗!$D$2:$T$28,MATCH($B33,Harvest_关卡消耗!$A$2:$A$10,1),AI$1)</f>
        <v>1665</v>
      </c>
      <c r="AJ33" s="1">
        <f>INDEX(Harvest_关卡消耗!$D$2:$T$28,MATCH($B33,Harvest_关卡消耗!$A$2:$A$10,1),AJ$1)</f>
        <v>2000</v>
      </c>
      <c r="AK33" s="1">
        <f>INDEX(Harvest_关卡消耗!$D$2:$T$28,MATCH($B33,Harvest_关卡消耗!$A$2:$A$10,1),AK$1)</f>
        <v>1.3333333333333333</v>
      </c>
      <c r="AL33" s="1">
        <f>INDEX(Harvest_关卡消耗!$D$2:$T$28,MATCH($B33,Harvest_关卡消耗!$A$2:$A$10,1),AL$1)</f>
        <v>200</v>
      </c>
      <c r="AM33" s="1">
        <f>INDEX(Harvest_关卡消耗!$D$2:$T$28,MATCH($B33,Harvest_关卡消耗!$A$2:$A$10,1),AM$1)</f>
        <v>0.13333333333333333</v>
      </c>
      <c r="AN33" s="1">
        <f>INDEX(Harvest_关卡消耗!$D$2:$T$28,MATCH($B33,Harvest_关卡消耗!$A$2:$A$10,1),AN$1)</f>
        <v>1500</v>
      </c>
      <c r="AO33" s="1">
        <f>INDEX(Harvest_关卡消耗!$D$2:$T$28,MATCH($B33,Harvest_关卡消耗!$A$2:$A$10,1),AO$1)</f>
        <v>1</v>
      </c>
      <c r="AP33" s="1">
        <f>INDEX(Harvest_关卡消耗!$D$2:$T$28,MATCH($B33,Harvest_关卡消耗!$A$2:$A$10,1),AP$1)</f>
        <v>2500</v>
      </c>
      <c r="AQ33" s="1">
        <f>INDEX(Harvest_关卡消耗!$D$2:$T$28,MATCH($B33,Harvest_关卡消耗!$A$2:$A$10,1),AQ$1)</f>
        <v>1.6666666666666667</v>
      </c>
      <c r="AR33" s="1">
        <f>INDEX(Harvest_关卡消耗!$D$2:$T$28,MATCH($B33,Harvest_关卡消耗!$A$2:$A$10,1),AR$1)</f>
        <v>3000</v>
      </c>
      <c r="AS33" s="5">
        <f t="shared" si="1"/>
        <v>1665</v>
      </c>
      <c r="AT33" s="5">
        <f t="shared" si="2"/>
        <v>2142.8571428571431</v>
      </c>
      <c r="AU33" s="5">
        <f t="shared" si="3"/>
        <v>41070</v>
      </c>
      <c r="AV33" s="5">
        <f t="shared" si="4"/>
        <v>52857.142857142877</v>
      </c>
      <c r="AW33" s="5">
        <f t="shared" si="0"/>
        <v>11787.142857142877</v>
      </c>
      <c r="AX33" s="5">
        <f t="shared" si="5"/>
        <v>6</v>
      </c>
    </row>
    <row r="34" spans="1:50">
      <c r="A34" s="1" t="s">
        <v>79</v>
      </c>
      <c r="B34" s="1">
        <v>32</v>
      </c>
      <c r="C34" s="1">
        <v>8</v>
      </c>
      <c r="D34" s="1">
        <v>30</v>
      </c>
      <c r="E34" s="4">
        <v>4.9049997000000003</v>
      </c>
      <c r="F34" s="4">
        <v>8.2799999999999994</v>
      </c>
      <c r="G34" s="4">
        <v>10.28</v>
      </c>
      <c r="H34" s="1">
        <v>9</v>
      </c>
      <c r="I34" s="1">
        <f t="shared" si="6"/>
        <v>1</v>
      </c>
      <c r="J34" s="1" t="s">
        <v>268</v>
      </c>
      <c r="K34" s="1" t="s">
        <v>292</v>
      </c>
      <c r="L34" s="1" t="s">
        <v>267</v>
      </c>
      <c r="M34" s="1" t="s">
        <v>268</v>
      </c>
      <c r="N34" s="1" t="s">
        <v>267</v>
      </c>
      <c r="O34" s="1" t="s">
        <v>268</v>
      </c>
      <c r="P34" s="1" t="s">
        <v>267</v>
      </c>
      <c r="Q34" s="1" t="s">
        <v>268</v>
      </c>
      <c r="R34" s="1" t="s">
        <v>267</v>
      </c>
      <c r="U34" s="1">
        <v>0</v>
      </c>
      <c r="V34" s="1">
        <v>0</v>
      </c>
      <c r="W34" s="1">
        <v>0</v>
      </c>
      <c r="X34" s="1" t="s">
        <v>224</v>
      </c>
      <c r="Y34" s="1">
        <v>7</v>
      </c>
      <c r="Z34" s="1">
        <v>12</v>
      </c>
      <c r="AB34" s="1">
        <v>0</v>
      </c>
      <c r="AC34" s="1">
        <v>0</v>
      </c>
      <c r="AD34" s="1">
        <v>0</v>
      </c>
      <c r="AE34" s="1">
        <f>MATCH(B34,Harvest_挂机奖励!$B$2:$B$13,1)</f>
        <v>4</v>
      </c>
      <c r="AF34" s="1">
        <f>INDEX(Harvest_挂机奖励!$D$2:$E$13,$AE34,AF$1)</f>
        <v>2150</v>
      </c>
      <c r="AG34" s="1">
        <f>INDEX(Harvest_关卡消耗!$B$2:$B$10,MATCH($B34,Harvest_关卡消耗!$A$2:$A$10,1))</f>
        <v>2</v>
      </c>
      <c r="AH34" s="1">
        <f>INDEX(Harvest_关卡消耗!$D$2:$T$28,MATCH($B34,Harvest_关卡消耗!$A$2:$A$10,1),AH$1)</f>
        <v>1500</v>
      </c>
      <c r="AI34" s="1">
        <f>INDEX(Harvest_关卡消耗!$D$2:$T$28,MATCH($B34,Harvest_关卡消耗!$A$2:$A$10,1),AI$1)</f>
        <v>1665</v>
      </c>
      <c r="AJ34" s="1">
        <f>INDEX(Harvest_关卡消耗!$D$2:$T$28,MATCH($B34,Harvest_关卡消耗!$A$2:$A$10,1),AJ$1)</f>
        <v>2000</v>
      </c>
      <c r="AK34" s="1">
        <f>INDEX(Harvest_关卡消耗!$D$2:$T$28,MATCH($B34,Harvest_关卡消耗!$A$2:$A$10,1),AK$1)</f>
        <v>1.3333333333333333</v>
      </c>
      <c r="AL34" s="1">
        <f>INDEX(Harvest_关卡消耗!$D$2:$T$28,MATCH($B34,Harvest_关卡消耗!$A$2:$A$10,1),AL$1)</f>
        <v>200</v>
      </c>
      <c r="AM34" s="1">
        <f>INDEX(Harvest_关卡消耗!$D$2:$T$28,MATCH($B34,Harvest_关卡消耗!$A$2:$A$10,1),AM$1)</f>
        <v>0.13333333333333333</v>
      </c>
      <c r="AN34" s="1">
        <f>INDEX(Harvest_关卡消耗!$D$2:$T$28,MATCH($B34,Harvest_关卡消耗!$A$2:$A$10,1),AN$1)</f>
        <v>1500</v>
      </c>
      <c r="AO34" s="1">
        <f>INDEX(Harvest_关卡消耗!$D$2:$T$28,MATCH($B34,Harvest_关卡消耗!$A$2:$A$10,1),AO$1)</f>
        <v>1</v>
      </c>
      <c r="AP34" s="1">
        <f>INDEX(Harvest_关卡消耗!$D$2:$T$28,MATCH($B34,Harvest_关卡消耗!$A$2:$A$10,1),AP$1)</f>
        <v>2500</v>
      </c>
      <c r="AQ34" s="1">
        <f>INDEX(Harvest_关卡消耗!$D$2:$T$28,MATCH($B34,Harvest_关卡消耗!$A$2:$A$10,1),AQ$1)</f>
        <v>1.6666666666666667</v>
      </c>
      <c r="AR34" s="1">
        <f>INDEX(Harvest_关卡消耗!$D$2:$T$28,MATCH($B34,Harvest_关卡消耗!$A$2:$A$10,1),AR$1)</f>
        <v>3000</v>
      </c>
      <c r="AS34" s="5">
        <f t="shared" si="1"/>
        <v>1665</v>
      </c>
      <c r="AT34" s="5">
        <f t="shared" si="2"/>
        <v>2142.8571428571431</v>
      </c>
      <c r="AU34" s="5">
        <f t="shared" si="3"/>
        <v>42735</v>
      </c>
      <c r="AV34" s="5">
        <f t="shared" si="4"/>
        <v>55000.000000000022</v>
      </c>
      <c r="AW34" s="5">
        <f t="shared" si="0"/>
        <v>12265.000000000022</v>
      </c>
      <c r="AX34" s="5">
        <f t="shared" si="5"/>
        <v>6</v>
      </c>
    </row>
    <row r="35" spans="1:50" ht="18" customHeight="1">
      <c r="A35" s="1" t="s">
        <v>80</v>
      </c>
      <c r="B35" s="1">
        <v>33</v>
      </c>
      <c r="C35" s="1">
        <v>19</v>
      </c>
      <c r="D35" s="1">
        <v>32</v>
      </c>
      <c r="E35" s="4">
        <v>2.4660000000000002</v>
      </c>
      <c r="F35" s="4">
        <v>4.82</v>
      </c>
      <c r="G35" s="4">
        <v>6.23</v>
      </c>
      <c r="H35" s="1">
        <v>9</v>
      </c>
      <c r="I35" s="1">
        <f t="shared" si="6"/>
        <v>1</v>
      </c>
      <c r="J35" s="1" t="s">
        <v>290</v>
      </c>
      <c r="K35" s="1" t="s">
        <v>267</v>
      </c>
      <c r="L35" s="1" t="s">
        <v>267</v>
      </c>
      <c r="M35" s="1" t="s">
        <v>267</v>
      </c>
      <c r="N35" s="1" t="s">
        <v>267</v>
      </c>
      <c r="O35" s="1" t="s">
        <v>267</v>
      </c>
      <c r="P35" s="1" t="s">
        <v>267</v>
      </c>
      <c r="Q35" s="1" t="s">
        <v>267</v>
      </c>
      <c r="R35" s="1" t="s">
        <v>267</v>
      </c>
      <c r="U35" s="1">
        <v>0</v>
      </c>
      <c r="V35" s="1">
        <v>0</v>
      </c>
      <c r="W35" s="1">
        <v>0.5</v>
      </c>
      <c r="X35" s="1" t="s">
        <v>224</v>
      </c>
      <c r="Y35" s="1">
        <v>4</v>
      </c>
      <c r="Z35" s="1">
        <v>12</v>
      </c>
      <c r="AB35" s="1">
        <v>0</v>
      </c>
      <c r="AC35" s="1">
        <v>0</v>
      </c>
      <c r="AD35" s="1">
        <v>0</v>
      </c>
      <c r="AE35" s="1">
        <f>MATCH(B35,Harvest_挂机奖励!$B$2:$B$13,1)</f>
        <v>4</v>
      </c>
      <c r="AF35" s="1">
        <f>INDEX(Harvest_挂机奖励!$D$2:$E$13,$AE35,AF$1)</f>
        <v>2150</v>
      </c>
      <c r="AG35" s="1">
        <f>INDEX(Harvest_关卡消耗!$B$2:$B$10,MATCH($B35,Harvest_关卡消耗!$A$2:$A$10,1))</f>
        <v>2</v>
      </c>
      <c r="AH35" s="1">
        <f>INDEX(Harvest_关卡消耗!$D$2:$T$28,MATCH($B35,Harvest_关卡消耗!$A$2:$A$10,1),AH$1)</f>
        <v>1500</v>
      </c>
      <c r="AI35" s="1">
        <f>INDEX(Harvest_关卡消耗!$D$2:$T$28,MATCH($B35,Harvest_关卡消耗!$A$2:$A$10,1),AI$1)</f>
        <v>1665</v>
      </c>
      <c r="AJ35" s="1">
        <f>INDEX(Harvest_关卡消耗!$D$2:$T$28,MATCH($B35,Harvest_关卡消耗!$A$2:$A$10,1),AJ$1)</f>
        <v>2000</v>
      </c>
      <c r="AK35" s="1">
        <f>INDEX(Harvest_关卡消耗!$D$2:$T$28,MATCH($B35,Harvest_关卡消耗!$A$2:$A$10,1),AK$1)</f>
        <v>1.3333333333333333</v>
      </c>
      <c r="AL35" s="1">
        <f>INDEX(Harvest_关卡消耗!$D$2:$T$28,MATCH($B35,Harvest_关卡消耗!$A$2:$A$10,1),AL$1)</f>
        <v>200</v>
      </c>
      <c r="AM35" s="1">
        <f>INDEX(Harvest_关卡消耗!$D$2:$T$28,MATCH($B35,Harvest_关卡消耗!$A$2:$A$10,1),AM$1)</f>
        <v>0.13333333333333333</v>
      </c>
      <c r="AN35" s="1">
        <f>INDEX(Harvest_关卡消耗!$D$2:$T$28,MATCH($B35,Harvest_关卡消耗!$A$2:$A$10,1),AN$1)</f>
        <v>1500</v>
      </c>
      <c r="AO35" s="1">
        <f>INDEX(Harvest_关卡消耗!$D$2:$T$28,MATCH($B35,Harvest_关卡消耗!$A$2:$A$10,1),AO$1)</f>
        <v>1</v>
      </c>
      <c r="AP35" s="1">
        <f>INDEX(Harvest_关卡消耗!$D$2:$T$28,MATCH($B35,Harvest_关卡消耗!$A$2:$A$10,1),AP$1)</f>
        <v>2500</v>
      </c>
      <c r="AQ35" s="1">
        <f>INDEX(Harvest_关卡消耗!$D$2:$T$28,MATCH($B35,Harvest_关卡消耗!$A$2:$A$10,1),AQ$1)</f>
        <v>1.6666666666666667</v>
      </c>
      <c r="AR35" s="1">
        <f>INDEX(Harvest_关卡消耗!$D$2:$T$28,MATCH($B35,Harvest_关卡消耗!$A$2:$A$10,1),AR$1)</f>
        <v>3000</v>
      </c>
      <c r="AS35" s="5">
        <f t="shared" si="1"/>
        <v>1665</v>
      </c>
      <c r="AT35" s="5">
        <f t="shared" si="2"/>
        <v>2142.8571428571431</v>
      </c>
      <c r="AU35" s="5">
        <f t="shared" si="3"/>
        <v>44400</v>
      </c>
      <c r="AV35" s="5">
        <f t="shared" si="4"/>
        <v>57142.857142857167</v>
      </c>
      <c r="AW35" s="5">
        <f t="shared" ref="AW35:AW66" si="7">AV35-AU35</f>
        <v>12742.857142857167</v>
      </c>
      <c r="AX35" s="5">
        <f t="shared" si="5"/>
        <v>6</v>
      </c>
    </row>
    <row r="36" spans="1:50">
      <c r="A36" s="1" t="s">
        <v>81</v>
      </c>
      <c r="B36" s="1">
        <v>34</v>
      </c>
      <c r="C36" s="1">
        <v>14</v>
      </c>
      <c r="D36" s="1">
        <v>25</v>
      </c>
      <c r="E36" s="4">
        <v>3.1949999999999998</v>
      </c>
      <c r="F36" s="4">
        <v>5.0199999999999996</v>
      </c>
      <c r="G36" s="4">
        <v>6.06</v>
      </c>
      <c r="H36" s="1">
        <v>10</v>
      </c>
      <c r="I36" s="1">
        <f t="shared" si="6"/>
        <v>1</v>
      </c>
      <c r="J36" s="1" t="s">
        <v>290</v>
      </c>
      <c r="K36" s="1" t="s">
        <v>268</v>
      </c>
      <c r="L36" s="1" t="s">
        <v>267</v>
      </c>
      <c r="M36" s="1" t="s">
        <v>267</v>
      </c>
      <c r="N36" s="1" t="s">
        <v>268</v>
      </c>
      <c r="O36" s="1" t="s">
        <v>267</v>
      </c>
      <c r="P36" s="1" t="s">
        <v>268</v>
      </c>
      <c r="Q36" s="1" t="s">
        <v>267</v>
      </c>
      <c r="R36" s="1" t="s">
        <v>268</v>
      </c>
      <c r="S36" s="1" t="s">
        <v>267</v>
      </c>
      <c r="U36" s="1">
        <v>0</v>
      </c>
      <c r="V36" s="1">
        <v>0</v>
      </c>
      <c r="W36" s="1">
        <v>0.5</v>
      </c>
      <c r="X36" s="1" t="s">
        <v>224</v>
      </c>
      <c r="Y36" s="1">
        <v>8</v>
      </c>
      <c r="Z36" s="1">
        <v>12</v>
      </c>
      <c r="AB36" s="1">
        <v>0</v>
      </c>
      <c r="AC36" s="1">
        <v>0</v>
      </c>
      <c r="AD36" s="1">
        <v>0</v>
      </c>
      <c r="AE36" s="1">
        <f>MATCH(B36,Harvest_挂机奖励!$B$2:$B$13,1)</f>
        <v>4</v>
      </c>
      <c r="AF36" s="1">
        <f>INDEX(Harvest_挂机奖励!$D$2:$E$13,$AE36,AF$1)</f>
        <v>2150</v>
      </c>
      <c r="AG36" s="1">
        <f>INDEX(Harvest_关卡消耗!$B$2:$B$10,MATCH($B36,Harvest_关卡消耗!$A$2:$A$10,1))</f>
        <v>2</v>
      </c>
      <c r="AH36" s="1">
        <f>INDEX(Harvest_关卡消耗!$D$2:$T$28,MATCH($B36,Harvest_关卡消耗!$A$2:$A$10,1),AH$1)</f>
        <v>1500</v>
      </c>
      <c r="AI36" s="1">
        <f>INDEX(Harvest_关卡消耗!$D$2:$T$28,MATCH($B36,Harvest_关卡消耗!$A$2:$A$10,1),AI$1)</f>
        <v>1665</v>
      </c>
      <c r="AJ36" s="1">
        <f>INDEX(Harvest_关卡消耗!$D$2:$T$28,MATCH($B36,Harvest_关卡消耗!$A$2:$A$10,1),AJ$1)</f>
        <v>2000</v>
      </c>
      <c r="AK36" s="1">
        <f>INDEX(Harvest_关卡消耗!$D$2:$T$28,MATCH($B36,Harvest_关卡消耗!$A$2:$A$10,1),AK$1)</f>
        <v>1.3333333333333333</v>
      </c>
      <c r="AL36" s="1">
        <f>INDEX(Harvest_关卡消耗!$D$2:$T$28,MATCH($B36,Harvest_关卡消耗!$A$2:$A$10,1),AL$1)</f>
        <v>200</v>
      </c>
      <c r="AM36" s="1">
        <f>INDEX(Harvest_关卡消耗!$D$2:$T$28,MATCH($B36,Harvest_关卡消耗!$A$2:$A$10,1),AM$1)</f>
        <v>0.13333333333333333</v>
      </c>
      <c r="AN36" s="1">
        <f>INDEX(Harvest_关卡消耗!$D$2:$T$28,MATCH($B36,Harvest_关卡消耗!$A$2:$A$10,1),AN$1)</f>
        <v>1500</v>
      </c>
      <c r="AO36" s="1">
        <f>INDEX(Harvest_关卡消耗!$D$2:$T$28,MATCH($B36,Harvest_关卡消耗!$A$2:$A$10,1),AO$1)</f>
        <v>1</v>
      </c>
      <c r="AP36" s="1">
        <f>INDEX(Harvest_关卡消耗!$D$2:$T$28,MATCH($B36,Harvest_关卡消耗!$A$2:$A$10,1),AP$1)</f>
        <v>2500</v>
      </c>
      <c r="AQ36" s="1">
        <f>INDEX(Harvest_关卡消耗!$D$2:$T$28,MATCH($B36,Harvest_关卡消耗!$A$2:$A$10,1),AQ$1)</f>
        <v>1.6666666666666667</v>
      </c>
      <c r="AR36" s="1">
        <f>INDEX(Harvest_关卡消耗!$D$2:$T$28,MATCH($B36,Harvest_关卡消耗!$A$2:$A$10,1),AR$1)</f>
        <v>3000</v>
      </c>
      <c r="AS36" s="5">
        <f t="shared" si="1"/>
        <v>1665</v>
      </c>
      <c r="AT36" s="5">
        <f t="shared" si="2"/>
        <v>2142.8571428571431</v>
      </c>
      <c r="AU36" s="5">
        <f t="shared" si="3"/>
        <v>46065</v>
      </c>
      <c r="AV36" s="5">
        <f t="shared" si="4"/>
        <v>59285.714285714312</v>
      </c>
      <c r="AW36" s="5">
        <f t="shared" si="7"/>
        <v>13220.714285714312</v>
      </c>
      <c r="AX36" s="5">
        <f t="shared" si="5"/>
        <v>7</v>
      </c>
    </row>
    <row r="37" spans="1:50">
      <c r="A37" s="1" t="s">
        <v>82</v>
      </c>
      <c r="B37" s="1">
        <v>35</v>
      </c>
      <c r="C37" s="1">
        <v>14</v>
      </c>
      <c r="D37" s="1">
        <v>40</v>
      </c>
      <c r="E37" s="4">
        <v>3.8250000000000002</v>
      </c>
      <c r="F37" s="4">
        <v>5.9</v>
      </c>
      <c r="G37" s="4">
        <v>7.09</v>
      </c>
      <c r="H37" s="1">
        <v>10</v>
      </c>
      <c r="I37" s="1">
        <f t="shared" si="6"/>
        <v>1</v>
      </c>
      <c r="J37" s="1" t="s">
        <v>292</v>
      </c>
      <c r="K37" s="1" t="s">
        <v>268</v>
      </c>
      <c r="L37" s="1" t="s">
        <v>267</v>
      </c>
      <c r="M37" s="1" t="s">
        <v>268</v>
      </c>
      <c r="N37" s="1" t="s">
        <v>268</v>
      </c>
      <c r="O37" s="1" t="s">
        <v>267</v>
      </c>
      <c r="P37" s="1" t="s">
        <v>267</v>
      </c>
      <c r="Q37" s="1" t="s">
        <v>267</v>
      </c>
      <c r="R37" s="1" t="s">
        <v>268</v>
      </c>
      <c r="S37" s="1" t="s">
        <v>268</v>
      </c>
      <c r="U37" s="1">
        <v>0</v>
      </c>
      <c r="V37" s="1">
        <v>2</v>
      </c>
      <c r="W37" s="1">
        <v>3</v>
      </c>
      <c r="X37" s="1" t="s">
        <v>224</v>
      </c>
      <c r="Y37" s="1">
        <v>6</v>
      </c>
      <c r="Z37" s="1">
        <v>10</v>
      </c>
      <c r="AB37" s="1">
        <v>2</v>
      </c>
      <c r="AC37" s="1">
        <v>0</v>
      </c>
      <c r="AD37" s="1">
        <v>230</v>
      </c>
      <c r="AE37" s="1">
        <f>MATCH(B37,Harvest_挂机奖励!$B$2:$B$13,1)</f>
        <v>4</v>
      </c>
      <c r="AF37" s="1">
        <f>INDEX(Harvest_挂机奖励!$D$2:$E$13,$AE37,AF$1)</f>
        <v>2150</v>
      </c>
      <c r="AG37" s="1">
        <f>INDEX(Harvest_关卡消耗!$B$2:$B$10,MATCH($B37,Harvest_关卡消耗!$A$2:$A$10,1))</f>
        <v>3</v>
      </c>
      <c r="AH37" s="1">
        <f>INDEX(Harvest_关卡消耗!$D$2:$T$28,MATCH($B37,Harvest_关卡消耗!$A$2:$A$10,1),AH$1)</f>
        <v>1800</v>
      </c>
      <c r="AI37" s="1">
        <f>INDEX(Harvest_关卡消耗!$D$2:$T$28,MATCH($B37,Harvest_关卡消耗!$A$2:$A$10,1),AI$1)</f>
        <v>2100</v>
      </c>
      <c r="AJ37" s="1">
        <f>INDEX(Harvest_关卡消耗!$D$2:$T$28,MATCH($B37,Harvest_关卡消耗!$A$2:$A$10,1),AJ$1)</f>
        <v>3000</v>
      </c>
      <c r="AK37" s="1">
        <f>INDEX(Harvest_关卡消耗!$D$2:$T$28,MATCH($B37,Harvest_关卡消耗!$A$2:$A$10,1),AK$1)</f>
        <v>1.6666666666666667</v>
      </c>
      <c r="AL37" s="1">
        <f>INDEX(Harvest_关卡消耗!$D$2:$T$28,MATCH($B37,Harvest_关卡消耗!$A$2:$A$10,1),AL$1)</f>
        <v>300</v>
      </c>
      <c r="AM37" s="1">
        <f>INDEX(Harvest_关卡消耗!$D$2:$T$28,MATCH($B37,Harvest_关卡消耗!$A$2:$A$10,1),AM$1)</f>
        <v>0.16666666666666666</v>
      </c>
      <c r="AN37" s="1">
        <f>INDEX(Harvest_关卡消耗!$D$2:$T$28,MATCH($B37,Harvest_关卡消耗!$A$2:$A$10,1),AN$1)</f>
        <v>2000</v>
      </c>
      <c r="AO37" s="1">
        <f>INDEX(Harvest_关卡消耗!$D$2:$T$28,MATCH($B37,Harvest_关卡消耗!$A$2:$A$10,1),AO$1)</f>
        <v>1.1111111111111112</v>
      </c>
      <c r="AP37" s="1">
        <f>INDEX(Harvest_关卡消耗!$D$2:$T$28,MATCH($B37,Harvest_关卡消耗!$A$2:$A$10,1),AP$1)</f>
        <v>2500</v>
      </c>
      <c r="AQ37" s="1">
        <f>INDEX(Harvest_关卡消耗!$D$2:$T$28,MATCH($B37,Harvest_关卡消耗!$A$2:$A$10,1),AQ$1)</f>
        <v>1.3888888888888888</v>
      </c>
      <c r="AR37" s="1">
        <f>INDEX(Harvest_关卡消耗!$D$2:$T$28,MATCH($B37,Harvest_关卡消耗!$A$2:$A$10,1),AR$1)</f>
        <v>3000</v>
      </c>
      <c r="AS37" s="5">
        <f t="shared" si="1"/>
        <v>2100</v>
      </c>
      <c r="AT37" s="5">
        <f t="shared" si="2"/>
        <v>2571.4285714285716</v>
      </c>
      <c r="AU37" s="5">
        <f t="shared" si="3"/>
        <v>48165</v>
      </c>
      <c r="AV37" s="5">
        <f t="shared" si="4"/>
        <v>61857.142857142884</v>
      </c>
      <c r="AW37" s="5">
        <f t="shared" si="7"/>
        <v>13692.142857142884</v>
      </c>
      <c r="AX37" s="5">
        <f t="shared" si="5"/>
        <v>7</v>
      </c>
    </row>
    <row r="38" spans="1:50">
      <c r="A38" s="1" t="s">
        <v>83</v>
      </c>
      <c r="B38" s="1">
        <v>36</v>
      </c>
      <c r="C38" s="1">
        <v>13</v>
      </c>
      <c r="D38" s="1">
        <v>48</v>
      </c>
      <c r="E38" s="4">
        <v>1.7010000000000001</v>
      </c>
      <c r="F38" s="4">
        <v>3.5</v>
      </c>
      <c r="G38" s="4">
        <v>5</v>
      </c>
      <c r="H38" s="1">
        <v>10</v>
      </c>
      <c r="I38" s="1">
        <f t="shared" si="6"/>
        <v>1</v>
      </c>
      <c r="J38" s="1" t="s">
        <v>267</v>
      </c>
      <c r="K38" s="1" t="s">
        <v>291</v>
      </c>
      <c r="L38" s="1" t="s">
        <v>267</v>
      </c>
      <c r="M38" s="1" t="s">
        <v>268</v>
      </c>
      <c r="N38" s="1" t="s">
        <v>267</v>
      </c>
      <c r="O38" s="1" t="s">
        <v>267</v>
      </c>
      <c r="P38" s="1" t="s">
        <v>267</v>
      </c>
      <c r="Q38" s="1" t="s">
        <v>268</v>
      </c>
      <c r="R38" s="1" t="s">
        <v>268</v>
      </c>
      <c r="S38" s="1" t="s">
        <v>267</v>
      </c>
      <c r="U38" s="1">
        <v>0</v>
      </c>
      <c r="V38" s="1">
        <v>0</v>
      </c>
      <c r="W38" s="1">
        <v>1.5</v>
      </c>
      <c r="X38" s="1" t="s">
        <v>224</v>
      </c>
      <c r="Y38" s="1">
        <v>-1</v>
      </c>
      <c r="Z38" s="1">
        <v>-1</v>
      </c>
      <c r="AB38" s="1">
        <v>0</v>
      </c>
      <c r="AC38" s="1">
        <v>0</v>
      </c>
      <c r="AD38" s="1">
        <v>60</v>
      </c>
      <c r="AE38" s="1">
        <f>MATCH(B38,Harvest_挂机奖励!$B$2:$B$13,1)</f>
        <v>4</v>
      </c>
      <c r="AF38" s="1">
        <f>INDEX(Harvest_挂机奖励!$D$2:$E$13,$AE38,AF$1)</f>
        <v>2150</v>
      </c>
      <c r="AG38" s="1">
        <f>INDEX(Harvest_关卡消耗!$B$2:$B$10,MATCH($B38,Harvest_关卡消耗!$A$2:$A$10,1))</f>
        <v>3</v>
      </c>
      <c r="AH38" s="1">
        <f>INDEX(Harvest_关卡消耗!$D$2:$T$28,MATCH($B38,Harvest_关卡消耗!$A$2:$A$10,1),AH$1)</f>
        <v>1800</v>
      </c>
      <c r="AI38" s="1">
        <f>INDEX(Harvest_关卡消耗!$D$2:$T$28,MATCH($B38,Harvest_关卡消耗!$A$2:$A$10,1),AI$1)</f>
        <v>2100</v>
      </c>
      <c r="AJ38" s="1">
        <f>INDEX(Harvest_关卡消耗!$D$2:$T$28,MATCH($B38,Harvest_关卡消耗!$A$2:$A$10,1),AJ$1)</f>
        <v>3000</v>
      </c>
      <c r="AK38" s="1">
        <f>INDEX(Harvest_关卡消耗!$D$2:$T$28,MATCH($B38,Harvest_关卡消耗!$A$2:$A$10,1),AK$1)</f>
        <v>1.6666666666666667</v>
      </c>
      <c r="AL38" s="1">
        <f>INDEX(Harvest_关卡消耗!$D$2:$T$28,MATCH($B38,Harvest_关卡消耗!$A$2:$A$10,1),AL$1)</f>
        <v>300</v>
      </c>
      <c r="AM38" s="1">
        <f>INDEX(Harvest_关卡消耗!$D$2:$T$28,MATCH($B38,Harvest_关卡消耗!$A$2:$A$10,1),AM$1)</f>
        <v>0.16666666666666666</v>
      </c>
      <c r="AN38" s="1">
        <f>INDEX(Harvest_关卡消耗!$D$2:$T$28,MATCH($B38,Harvest_关卡消耗!$A$2:$A$10,1),AN$1)</f>
        <v>2000</v>
      </c>
      <c r="AO38" s="1">
        <f>INDEX(Harvest_关卡消耗!$D$2:$T$28,MATCH($B38,Harvest_关卡消耗!$A$2:$A$10,1),AO$1)</f>
        <v>1.1111111111111112</v>
      </c>
      <c r="AP38" s="1">
        <f>INDEX(Harvest_关卡消耗!$D$2:$T$28,MATCH($B38,Harvest_关卡消耗!$A$2:$A$10,1),AP$1)</f>
        <v>2500</v>
      </c>
      <c r="AQ38" s="1">
        <f>INDEX(Harvest_关卡消耗!$D$2:$T$28,MATCH($B38,Harvest_关卡消耗!$A$2:$A$10,1),AQ$1)</f>
        <v>1.3888888888888888</v>
      </c>
      <c r="AR38" s="1">
        <f>INDEX(Harvest_关卡消耗!$D$2:$T$28,MATCH($B38,Harvest_关卡消耗!$A$2:$A$10,1),AR$1)</f>
        <v>3000</v>
      </c>
      <c r="AS38" s="5">
        <f t="shared" si="1"/>
        <v>2100</v>
      </c>
      <c r="AT38" s="5">
        <f t="shared" si="2"/>
        <v>2571.4285714285716</v>
      </c>
      <c r="AU38" s="5">
        <f t="shared" si="3"/>
        <v>50265</v>
      </c>
      <c r="AV38" s="5">
        <f t="shared" si="4"/>
        <v>64428.571428571457</v>
      </c>
      <c r="AW38" s="5">
        <f t="shared" si="7"/>
        <v>14163.571428571457</v>
      </c>
      <c r="AX38" s="5">
        <f t="shared" si="5"/>
        <v>7</v>
      </c>
    </row>
    <row r="39" spans="1:50">
      <c r="A39" s="1" t="s">
        <v>84</v>
      </c>
      <c r="B39" s="1">
        <v>37</v>
      </c>
      <c r="C39" s="1">
        <v>26</v>
      </c>
      <c r="D39" s="1">
        <v>27</v>
      </c>
      <c r="E39" s="4">
        <v>2.7629999999999999</v>
      </c>
      <c r="F39" s="4">
        <v>4.97</v>
      </c>
      <c r="G39" s="4">
        <v>6.25</v>
      </c>
      <c r="H39" s="1">
        <v>8</v>
      </c>
      <c r="I39" s="1">
        <f t="shared" si="6"/>
        <v>1</v>
      </c>
      <c r="J39" s="1" t="s">
        <v>268</v>
      </c>
      <c r="K39" s="1" t="s">
        <v>292</v>
      </c>
      <c r="L39" s="1" t="s">
        <v>267</v>
      </c>
      <c r="M39" s="1" t="s">
        <v>267</v>
      </c>
      <c r="N39" s="1" t="s">
        <v>267</v>
      </c>
      <c r="O39" s="1" t="s">
        <v>267</v>
      </c>
      <c r="P39" s="1" t="s">
        <v>267</v>
      </c>
      <c r="Q39" s="1" t="s">
        <v>267</v>
      </c>
      <c r="U39" s="1">
        <v>0</v>
      </c>
      <c r="V39" s="1">
        <v>0</v>
      </c>
      <c r="W39" s="1">
        <v>0</v>
      </c>
      <c r="X39" s="1" t="s">
        <v>224</v>
      </c>
      <c r="Y39" s="1">
        <v>10</v>
      </c>
      <c r="Z39" s="1">
        <v>9</v>
      </c>
      <c r="AB39" s="1">
        <v>0</v>
      </c>
      <c r="AC39" s="1">
        <v>0</v>
      </c>
      <c r="AD39" s="1">
        <v>0</v>
      </c>
      <c r="AE39" s="1">
        <f>MATCH(B39,Harvest_挂机奖励!$B$2:$B$13,1)</f>
        <v>4</v>
      </c>
      <c r="AF39" s="1">
        <f>INDEX(Harvest_挂机奖励!$D$2:$E$13,$AE39,AF$1)</f>
        <v>2150</v>
      </c>
      <c r="AG39" s="1">
        <f>INDEX(Harvest_关卡消耗!$B$2:$B$10,MATCH($B39,Harvest_关卡消耗!$A$2:$A$10,1))</f>
        <v>3</v>
      </c>
      <c r="AH39" s="1">
        <f>INDEX(Harvest_关卡消耗!$D$2:$T$28,MATCH($B39,Harvest_关卡消耗!$A$2:$A$10,1),AH$1)</f>
        <v>1800</v>
      </c>
      <c r="AI39" s="1">
        <f>INDEX(Harvest_关卡消耗!$D$2:$T$28,MATCH($B39,Harvest_关卡消耗!$A$2:$A$10,1),AI$1)</f>
        <v>2100</v>
      </c>
      <c r="AJ39" s="1">
        <f>INDEX(Harvest_关卡消耗!$D$2:$T$28,MATCH($B39,Harvest_关卡消耗!$A$2:$A$10,1),AJ$1)</f>
        <v>3000</v>
      </c>
      <c r="AK39" s="1">
        <f>INDEX(Harvest_关卡消耗!$D$2:$T$28,MATCH($B39,Harvest_关卡消耗!$A$2:$A$10,1),AK$1)</f>
        <v>1.6666666666666667</v>
      </c>
      <c r="AL39" s="1">
        <f>INDEX(Harvest_关卡消耗!$D$2:$T$28,MATCH($B39,Harvest_关卡消耗!$A$2:$A$10,1),AL$1)</f>
        <v>300</v>
      </c>
      <c r="AM39" s="1">
        <f>INDEX(Harvest_关卡消耗!$D$2:$T$28,MATCH($B39,Harvest_关卡消耗!$A$2:$A$10,1),AM$1)</f>
        <v>0.16666666666666666</v>
      </c>
      <c r="AN39" s="1">
        <f>INDEX(Harvest_关卡消耗!$D$2:$T$28,MATCH($B39,Harvest_关卡消耗!$A$2:$A$10,1),AN$1)</f>
        <v>2000</v>
      </c>
      <c r="AO39" s="1">
        <f>INDEX(Harvest_关卡消耗!$D$2:$T$28,MATCH($B39,Harvest_关卡消耗!$A$2:$A$10,1),AO$1)</f>
        <v>1.1111111111111112</v>
      </c>
      <c r="AP39" s="1">
        <f>INDEX(Harvest_关卡消耗!$D$2:$T$28,MATCH($B39,Harvest_关卡消耗!$A$2:$A$10,1),AP$1)</f>
        <v>2500</v>
      </c>
      <c r="AQ39" s="1">
        <f>INDEX(Harvest_关卡消耗!$D$2:$T$28,MATCH($B39,Harvest_关卡消耗!$A$2:$A$10,1),AQ$1)</f>
        <v>1.3888888888888888</v>
      </c>
      <c r="AR39" s="1">
        <f>INDEX(Harvest_关卡消耗!$D$2:$T$28,MATCH($B39,Harvest_关卡消耗!$A$2:$A$10,1),AR$1)</f>
        <v>3000</v>
      </c>
      <c r="AS39" s="5">
        <f t="shared" si="1"/>
        <v>2100</v>
      </c>
      <c r="AT39" s="5">
        <f t="shared" si="2"/>
        <v>2571.4285714285716</v>
      </c>
      <c r="AU39" s="5">
        <f t="shared" si="3"/>
        <v>52365</v>
      </c>
      <c r="AV39" s="5">
        <f t="shared" si="4"/>
        <v>67000.000000000029</v>
      </c>
      <c r="AW39" s="5">
        <f t="shared" si="7"/>
        <v>14635.000000000029</v>
      </c>
      <c r="AX39" s="5">
        <f t="shared" si="5"/>
        <v>7</v>
      </c>
    </row>
    <row r="40" spans="1:50">
      <c r="A40" s="1" t="s">
        <v>85</v>
      </c>
      <c r="B40" s="1">
        <v>38</v>
      </c>
      <c r="C40" s="1">
        <v>15</v>
      </c>
      <c r="D40" s="1">
        <v>28</v>
      </c>
      <c r="E40" s="4">
        <v>1.8089999999999999</v>
      </c>
      <c r="F40" s="4">
        <v>3.72</v>
      </c>
      <c r="G40" s="4">
        <v>4.79</v>
      </c>
      <c r="H40" s="1">
        <v>9</v>
      </c>
      <c r="I40" s="1">
        <f t="shared" si="6"/>
        <v>1</v>
      </c>
      <c r="J40" s="1" t="s">
        <v>290</v>
      </c>
      <c r="K40" s="1" t="s">
        <v>267</v>
      </c>
      <c r="L40" s="1" t="s">
        <v>267</v>
      </c>
      <c r="M40" s="1" t="s">
        <v>267</v>
      </c>
      <c r="N40" s="1" t="s">
        <v>268</v>
      </c>
      <c r="O40" s="1" t="s">
        <v>267</v>
      </c>
      <c r="P40" s="1" t="s">
        <v>268</v>
      </c>
      <c r="Q40" s="1" t="s">
        <v>268</v>
      </c>
      <c r="R40" s="1" t="s">
        <v>268</v>
      </c>
      <c r="U40" s="1">
        <v>0</v>
      </c>
      <c r="V40" s="1">
        <v>2</v>
      </c>
      <c r="W40" s="1">
        <v>0</v>
      </c>
      <c r="X40" s="1" t="s">
        <v>224</v>
      </c>
      <c r="Y40" s="1">
        <v>10</v>
      </c>
      <c r="Z40" s="1">
        <v>6</v>
      </c>
      <c r="AB40" s="1">
        <v>0</v>
      </c>
      <c r="AC40" s="1">
        <v>-850</v>
      </c>
      <c r="AD40" s="1">
        <v>60</v>
      </c>
      <c r="AE40" s="1">
        <f>MATCH(B40,Harvest_挂机奖励!$B$2:$B$13,1)</f>
        <v>4</v>
      </c>
      <c r="AF40" s="1">
        <f>INDEX(Harvest_挂机奖励!$D$2:$E$13,$AE40,AF$1)</f>
        <v>2150</v>
      </c>
      <c r="AG40" s="1">
        <f>INDEX(Harvest_关卡消耗!$B$2:$B$10,MATCH($B40,Harvest_关卡消耗!$A$2:$A$10,1))</f>
        <v>3</v>
      </c>
      <c r="AH40" s="1">
        <f>INDEX(Harvest_关卡消耗!$D$2:$T$28,MATCH($B40,Harvest_关卡消耗!$A$2:$A$10,1),AH$1)</f>
        <v>1800</v>
      </c>
      <c r="AI40" s="1">
        <f>INDEX(Harvest_关卡消耗!$D$2:$T$28,MATCH($B40,Harvest_关卡消耗!$A$2:$A$10,1),AI$1)</f>
        <v>2100</v>
      </c>
      <c r="AJ40" s="1">
        <f>INDEX(Harvest_关卡消耗!$D$2:$T$28,MATCH($B40,Harvest_关卡消耗!$A$2:$A$10,1),AJ$1)</f>
        <v>3000</v>
      </c>
      <c r="AK40" s="1">
        <f>INDEX(Harvest_关卡消耗!$D$2:$T$28,MATCH($B40,Harvest_关卡消耗!$A$2:$A$10,1),AK$1)</f>
        <v>1.6666666666666667</v>
      </c>
      <c r="AL40" s="1">
        <f>INDEX(Harvest_关卡消耗!$D$2:$T$28,MATCH($B40,Harvest_关卡消耗!$A$2:$A$10,1),AL$1)</f>
        <v>300</v>
      </c>
      <c r="AM40" s="1">
        <f>INDEX(Harvest_关卡消耗!$D$2:$T$28,MATCH($B40,Harvest_关卡消耗!$A$2:$A$10,1),AM$1)</f>
        <v>0.16666666666666666</v>
      </c>
      <c r="AN40" s="1">
        <f>INDEX(Harvest_关卡消耗!$D$2:$T$28,MATCH($B40,Harvest_关卡消耗!$A$2:$A$10,1),AN$1)</f>
        <v>2000</v>
      </c>
      <c r="AO40" s="1">
        <f>INDEX(Harvest_关卡消耗!$D$2:$T$28,MATCH($B40,Harvest_关卡消耗!$A$2:$A$10,1),AO$1)</f>
        <v>1.1111111111111112</v>
      </c>
      <c r="AP40" s="1">
        <f>INDEX(Harvest_关卡消耗!$D$2:$T$28,MATCH($B40,Harvest_关卡消耗!$A$2:$A$10,1),AP$1)</f>
        <v>2500</v>
      </c>
      <c r="AQ40" s="1">
        <f>INDEX(Harvest_关卡消耗!$D$2:$T$28,MATCH($B40,Harvest_关卡消耗!$A$2:$A$10,1),AQ$1)</f>
        <v>1.3888888888888888</v>
      </c>
      <c r="AR40" s="1">
        <f>INDEX(Harvest_关卡消耗!$D$2:$T$28,MATCH($B40,Harvest_关卡消耗!$A$2:$A$10,1),AR$1)</f>
        <v>3000</v>
      </c>
      <c r="AS40" s="5">
        <f t="shared" si="1"/>
        <v>2100</v>
      </c>
      <c r="AT40" s="5">
        <f t="shared" si="2"/>
        <v>2571.4285714285716</v>
      </c>
      <c r="AU40" s="5">
        <f t="shared" si="3"/>
        <v>54465</v>
      </c>
      <c r="AV40" s="5">
        <f t="shared" si="4"/>
        <v>69571.428571428594</v>
      </c>
      <c r="AW40" s="5">
        <f t="shared" si="7"/>
        <v>15106.428571428594</v>
      </c>
      <c r="AX40" s="5">
        <f t="shared" si="5"/>
        <v>8</v>
      </c>
    </row>
    <row r="41" spans="1:50">
      <c r="A41" s="1" t="s">
        <v>86</v>
      </c>
      <c r="B41" s="1">
        <v>39</v>
      </c>
      <c r="C41" s="1">
        <v>17</v>
      </c>
      <c r="D41" s="1">
        <v>24</v>
      </c>
      <c r="E41" s="4">
        <v>3.0149998999999998</v>
      </c>
      <c r="F41" s="4">
        <v>4.9000000000000004</v>
      </c>
      <c r="G41" s="4">
        <v>5.9</v>
      </c>
      <c r="H41" s="1">
        <v>8</v>
      </c>
      <c r="I41" s="1">
        <f t="shared" si="6"/>
        <v>1</v>
      </c>
      <c r="J41" s="1" t="s">
        <v>267</v>
      </c>
      <c r="K41" s="1" t="s">
        <v>290</v>
      </c>
      <c r="L41" s="1" t="s">
        <v>268</v>
      </c>
      <c r="M41" s="1" t="s">
        <v>267</v>
      </c>
      <c r="N41" s="1" t="s">
        <v>268</v>
      </c>
      <c r="O41" s="1" t="s">
        <v>267</v>
      </c>
      <c r="P41" s="1" t="s">
        <v>267</v>
      </c>
      <c r="Q41" s="1" t="s">
        <v>267</v>
      </c>
      <c r="U41" s="1">
        <v>0</v>
      </c>
      <c r="V41" s="1">
        <v>0</v>
      </c>
      <c r="W41" s="1">
        <v>0</v>
      </c>
      <c r="X41" s="1" t="s">
        <v>224</v>
      </c>
      <c r="Y41" s="1">
        <v>10</v>
      </c>
      <c r="Z41" s="1">
        <v>3</v>
      </c>
      <c r="AB41" s="1">
        <v>0</v>
      </c>
      <c r="AC41" s="1">
        <v>0</v>
      </c>
      <c r="AD41" s="1">
        <v>0</v>
      </c>
      <c r="AE41" s="1">
        <f>MATCH(B41,Harvest_挂机奖励!$B$2:$B$13,1)</f>
        <v>4</v>
      </c>
      <c r="AF41" s="1">
        <f>INDEX(Harvest_挂机奖励!$D$2:$E$13,$AE41,AF$1)</f>
        <v>2150</v>
      </c>
      <c r="AG41" s="1">
        <f>INDEX(Harvest_关卡消耗!$B$2:$B$10,MATCH($B41,Harvest_关卡消耗!$A$2:$A$10,1))</f>
        <v>3</v>
      </c>
      <c r="AH41" s="1">
        <f>INDEX(Harvest_关卡消耗!$D$2:$T$28,MATCH($B41,Harvest_关卡消耗!$A$2:$A$10,1),AH$1)</f>
        <v>1800</v>
      </c>
      <c r="AI41" s="1">
        <f>INDEX(Harvest_关卡消耗!$D$2:$T$28,MATCH($B41,Harvest_关卡消耗!$A$2:$A$10,1),AI$1)</f>
        <v>2100</v>
      </c>
      <c r="AJ41" s="1">
        <f>INDEX(Harvest_关卡消耗!$D$2:$T$28,MATCH($B41,Harvest_关卡消耗!$A$2:$A$10,1),AJ$1)</f>
        <v>3000</v>
      </c>
      <c r="AK41" s="1">
        <f>INDEX(Harvest_关卡消耗!$D$2:$T$28,MATCH($B41,Harvest_关卡消耗!$A$2:$A$10,1),AK$1)</f>
        <v>1.6666666666666667</v>
      </c>
      <c r="AL41" s="1">
        <f>INDEX(Harvest_关卡消耗!$D$2:$T$28,MATCH($B41,Harvest_关卡消耗!$A$2:$A$10,1),AL$1)</f>
        <v>300</v>
      </c>
      <c r="AM41" s="1">
        <f>INDEX(Harvest_关卡消耗!$D$2:$T$28,MATCH($B41,Harvest_关卡消耗!$A$2:$A$10,1),AM$1)</f>
        <v>0.16666666666666666</v>
      </c>
      <c r="AN41" s="1">
        <f>INDEX(Harvest_关卡消耗!$D$2:$T$28,MATCH($B41,Harvest_关卡消耗!$A$2:$A$10,1),AN$1)</f>
        <v>2000</v>
      </c>
      <c r="AO41" s="1">
        <f>INDEX(Harvest_关卡消耗!$D$2:$T$28,MATCH($B41,Harvest_关卡消耗!$A$2:$A$10,1),AO$1)</f>
        <v>1.1111111111111112</v>
      </c>
      <c r="AP41" s="1">
        <f>INDEX(Harvest_关卡消耗!$D$2:$T$28,MATCH($B41,Harvest_关卡消耗!$A$2:$A$10,1),AP$1)</f>
        <v>2500</v>
      </c>
      <c r="AQ41" s="1">
        <f>INDEX(Harvest_关卡消耗!$D$2:$T$28,MATCH($B41,Harvest_关卡消耗!$A$2:$A$10,1),AQ$1)</f>
        <v>1.3888888888888888</v>
      </c>
      <c r="AR41" s="1">
        <f>INDEX(Harvest_关卡消耗!$D$2:$T$28,MATCH($B41,Harvest_关卡消耗!$A$2:$A$10,1),AR$1)</f>
        <v>3000</v>
      </c>
      <c r="AS41" s="5">
        <f t="shared" si="1"/>
        <v>2100</v>
      </c>
      <c r="AT41" s="5">
        <f t="shared" si="2"/>
        <v>2571.4285714285716</v>
      </c>
      <c r="AU41" s="5">
        <f t="shared" si="3"/>
        <v>56565</v>
      </c>
      <c r="AV41" s="5">
        <f t="shared" si="4"/>
        <v>72142.857142857159</v>
      </c>
      <c r="AW41" s="5">
        <f t="shared" si="7"/>
        <v>15577.857142857159</v>
      </c>
      <c r="AX41" s="5">
        <f t="shared" si="5"/>
        <v>8</v>
      </c>
    </row>
    <row r="42" spans="1:50">
      <c r="A42" s="1" t="s">
        <v>227</v>
      </c>
      <c r="B42" s="1">
        <v>40</v>
      </c>
      <c r="C42" s="1">
        <v>12</v>
      </c>
      <c r="D42" s="1">
        <v>30</v>
      </c>
      <c r="E42" s="4">
        <v>1.9259999999999999</v>
      </c>
      <c r="F42" s="4">
        <v>4.3099999999999996</v>
      </c>
      <c r="G42" s="4">
        <v>5.7</v>
      </c>
      <c r="H42" s="1">
        <v>10</v>
      </c>
      <c r="I42" s="1">
        <f t="shared" si="6"/>
        <v>2</v>
      </c>
      <c r="J42" s="1" t="s">
        <v>267</v>
      </c>
      <c r="K42" s="1" t="s">
        <v>292</v>
      </c>
      <c r="L42" s="1" t="s">
        <v>268</v>
      </c>
      <c r="M42" s="1" t="s">
        <v>268</v>
      </c>
      <c r="N42" s="1" t="s">
        <v>292</v>
      </c>
      <c r="O42" s="1" t="s">
        <v>268</v>
      </c>
      <c r="P42" s="1" t="s">
        <v>268</v>
      </c>
      <c r="Q42" s="1" t="s">
        <v>267</v>
      </c>
      <c r="R42" s="1" t="s">
        <v>268</v>
      </c>
      <c r="S42" s="1" t="s">
        <v>267</v>
      </c>
      <c r="U42" s="1">
        <v>0</v>
      </c>
      <c r="V42" s="1">
        <v>0</v>
      </c>
      <c r="W42" s="1">
        <v>0</v>
      </c>
      <c r="X42" s="1" t="s">
        <v>224</v>
      </c>
      <c r="Y42" s="1">
        <v>5</v>
      </c>
      <c r="Z42" s="1">
        <v>5</v>
      </c>
      <c r="AB42" s="1">
        <v>0</v>
      </c>
      <c r="AC42" s="1">
        <v>0</v>
      </c>
      <c r="AD42" s="1">
        <v>0</v>
      </c>
      <c r="AE42" s="1">
        <f>MATCH(B42,Harvest_挂机奖励!$B$2:$B$13,1)</f>
        <v>4</v>
      </c>
      <c r="AF42" s="1">
        <f>INDEX(Harvest_挂机奖励!$D$2:$E$13,$AE42,AF$1)</f>
        <v>2150</v>
      </c>
      <c r="AG42" s="1">
        <f>INDEX(Harvest_关卡消耗!$B$2:$B$10,MATCH($B42,Harvest_关卡消耗!$A$2:$A$10,1))</f>
        <v>3</v>
      </c>
      <c r="AH42" s="1">
        <f>INDEX(Harvest_关卡消耗!$D$2:$T$28,MATCH($B42,Harvest_关卡消耗!$A$2:$A$10,1),AH$1)</f>
        <v>1800</v>
      </c>
      <c r="AI42" s="1">
        <f>INDEX(Harvest_关卡消耗!$D$2:$T$28,MATCH($B42,Harvest_关卡消耗!$A$2:$A$10,1),AI$1)</f>
        <v>2100</v>
      </c>
      <c r="AJ42" s="1">
        <f>INDEX(Harvest_关卡消耗!$D$2:$T$28,MATCH($B42,Harvest_关卡消耗!$A$2:$A$10,1),AJ$1)</f>
        <v>3000</v>
      </c>
      <c r="AK42" s="1">
        <f>INDEX(Harvest_关卡消耗!$D$2:$T$28,MATCH($B42,Harvest_关卡消耗!$A$2:$A$10,1),AK$1)</f>
        <v>1.6666666666666667</v>
      </c>
      <c r="AL42" s="1">
        <f>INDEX(Harvest_关卡消耗!$D$2:$T$28,MATCH($B42,Harvest_关卡消耗!$A$2:$A$10,1),AL$1)</f>
        <v>300</v>
      </c>
      <c r="AM42" s="1">
        <f>INDEX(Harvest_关卡消耗!$D$2:$T$28,MATCH($B42,Harvest_关卡消耗!$A$2:$A$10,1),AM$1)</f>
        <v>0.16666666666666666</v>
      </c>
      <c r="AN42" s="1">
        <f>INDEX(Harvest_关卡消耗!$D$2:$T$28,MATCH($B42,Harvest_关卡消耗!$A$2:$A$10,1),AN$1)</f>
        <v>2000</v>
      </c>
      <c r="AO42" s="1">
        <f>INDEX(Harvest_关卡消耗!$D$2:$T$28,MATCH($B42,Harvest_关卡消耗!$A$2:$A$10,1),AO$1)</f>
        <v>1.1111111111111112</v>
      </c>
      <c r="AP42" s="1">
        <f>INDEX(Harvest_关卡消耗!$D$2:$T$28,MATCH($B42,Harvest_关卡消耗!$A$2:$A$10,1),AP$1)</f>
        <v>2500</v>
      </c>
      <c r="AQ42" s="1">
        <f>INDEX(Harvest_关卡消耗!$D$2:$T$28,MATCH($B42,Harvest_关卡消耗!$A$2:$A$10,1),AQ$1)</f>
        <v>1.3888888888888888</v>
      </c>
      <c r="AR42" s="1">
        <f>INDEX(Harvest_关卡消耗!$D$2:$T$28,MATCH($B42,Harvest_关卡消耗!$A$2:$A$10,1),AR$1)</f>
        <v>3000</v>
      </c>
      <c r="AS42" s="5">
        <f t="shared" si="1"/>
        <v>2100</v>
      </c>
      <c r="AT42" s="5">
        <f t="shared" si="2"/>
        <v>2571.4285714285716</v>
      </c>
      <c r="AU42" s="5">
        <f t="shared" si="3"/>
        <v>58665</v>
      </c>
      <c r="AV42" s="5">
        <f t="shared" si="4"/>
        <v>74714.285714285725</v>
      </c>
      <c r="AW42" s="5">
        <f t="shared" si="7"/>
        <v>16049.285714285725</v>
      </c>
      <c r="AX42" s="5">
        <f t="shared" si="5"/>
        <v>8</v>
      </c>
    </row>
    <row r="43" spans="1:50">
      <c r="A43" s="1" t="s">
        <v>87</v>
      </c>
      <c r="B43" s="1">
        <v>41</v>
      </c>
      <c r="C43" s="1">
        <v>15</v>
      </c>
      <c r="D43" s="1">
        <v>20</v>
      </c>
      <c r="E43" s="4">
        <v>2.7269999999999999</v>
      </c>
      <c r="F43" s="4">
        <v>4.53</v>
      </c>
      <c r="G43" s="4">
        <v>5.79</v>
      </c>
      <c r="H43" s="1">
        <v>7</v>
      </c>
      <c r="I43" s="1">
        <f t="shared" si="6"/>
        <v>1</v>
      </c>
      <c r="J43" s="1" t="s">
        <v>267</v>
      </c>
      <c r="K43" s="1" t="s">
        <v>290</v>
      </c>
      <c r="L43" s="1" t="s">
        <v>267</v>
      </c>
      <c r="M43" s="1" t="s">
        <v>267</v>
      </c>
      <c r="N43" s="1" t="s">
        <v>268</v>
      </c>
      <c r="O43" s="1" t="s">
        <v>267</v>
      </c>
      <c r="P43" s="1" t="s">
        <v>268</v>
      </c>
      <c r="U43" s="1">
        <v>0</v>
      </c>
      <c r="V43" s="1">
        <v>1</v>
      </c>
      <c r="W43" s="1">
        <v>0.5</v>
      </c>
      <c r="X43" s="1" t="s">
        <v>224</v>
      </c>
      <c r="Y43" s="1">
        <v>10</v>
      </c>
      <c r="Z43" s="1">
        <v>5</v>
      </c>
      <c r="AB43" s="1">
        <v>0</v>
      </c>
      <c r="AC43" s="1">
        <v>930</v>
      </c>
      <c r="AD43" s="1">
        <v>80</v>
      </c>
      <c r="AE43" s="1">
        <f>MATCH(B43,Harvest_挂机奖励!$B$2:$B$13,1)</f>
        <v>4</v>
      </c>
      <c r="AF43" s="1">
        <f>INDEX(Harvest_挂机奖励!$D$2:$E$13,$AE43,AF$1)</f>
        <v>2150</v>
      </c>
      <c r="AG43" s="1">
        <f>INDEX(Harvest_关卡消耗!$B$2:$B$10,MATCH($B43,Harvest_关卡消耗!$A$2:$A$10,1))</f>
        <v>3</v>
      </c>
      <c r="AH43" s="1">
        <f>INDEX(Harvest_关卡消耗!$D$2:$T$28,MATCH($B43,Harvest_关卡消耗!$A$2:$A$10,1),AH$1)</f>
        <v>1800</v>
      </c>
      <c r="AI43" s="1">
        <f>INDEX(Harvest_关卡消耗!$D$2:$T$28,MATCH($B43,Harvest_关卡消耗!$A$2:$A$10,1),AI$1)</f>
        <v>2100</v>
      </c>
      <c r="AJ43" s="1">
        <f>INDEX(Harvest_关卡消耗!$D$2:$T$28,MATCH($B43,Harvest_关卡消耗!$A$2:$A$10,1),AJ$1)</f>
        <v>3000</v>
      </c>
      <c r="AK43" s="1">
        <f>INDEX(Harvest_关卡消耗!$D$2:$T$28,MATCH($B43,Harvest_关卡消耗!$A$2:$A$10,1),AK$1)</f>
        <v>1.6666666666666667</v>
      </c>
      <c r="AL43" s="1">
        <f>INDEX(Harvest_关卡消耗!$D$2:$T$28,MATCH($B43,Harvest_关卡消耗!$A$2:$A$10,1),AL$1)</f>
        <v>300</v>
      </c>
      <c r="AM43" s="1">
        <f>INDEX(Harvest_关卡消耗!$D$2:$T$28,MATCH($B43,Harvest_关卡消耗!$A$2:$A$10,1),AM$1)</f>
        <v>0.16666666666666666</v>
      </c>
      <c r="AN43" s="1">
        <f>INDEX(Harvest_关卡消耗!$D$2:$T$28,MATCH($B43,Harvest_关卡消耗!$A$2:$A$10,1),AN$1)</f>
        <v>2000</v>
      </c>
      <c r="AO43" s="1">
        <f>INDEX(Harvest_关卡消耗!$D$2:$T$28,MATCH($B43,Harvest_关卡消耗!$A$2:$A$10,1),AO$1)</f>
        <v>1.1111111111111112</v>
      </c>
      <c r="AP43" s="1">
        <f>INDEX(Harvest_关卡消耗!$D$2:$T$28,MATCH($B43,Harvest_关卡消耗!$A$2:$A$10,1),AP$1)</f>
        <v>2500</v>
      </c>
      <c r="AQ43" s="1">
        <f>INDEX(Harvest_关卡消耗!$D$2:$T$28,MATCH($B43,Harvest_关卡消耗!$A$2:$A$10,1),AQ$1)</f>
        <v>1.3888888888888888</v>
      </c>
      <c r="AR43" s="1">
        <f>INDEX(Harvest_关卡消耗!$D$2:$T$28,MATCH($B43,Harvest_关卡消耗!$A$2:$A$10,1),AR$1)</f>
        <v>3000</v>
      </c>
      <c r="AS43" s="5">
        <f t="shared" si="1"/>
        <v>2100</v>
      </c>
      <c r="AT43" s="5">
        <f t="shared" si="2"/>
        <v>2571.4285714285716</v>
      </c>
      <c r="AU43" s="5">
        <f t="shared" si="3"/>
        <v>60765</v>
      </c>
      <c r="AV43" s="5">
        <f t="shared" si="4"/>
        <v>77285.71428571429</v>
      </c>
      <c r="AW43" s="5">
        <f t="shared" si="7"/>
        <v>16520.71428571429</v>
      </c>
      <c r="AX43" s="5">
        <f t="shared" si="5"/>
        <v>8</v>
      </c>
    </row>
    <row r="44" spans="1:50">
      <c r="A44" s="1" t="s">
        <v>88</v>
      </c>
      <c r="B44" s="1">
        <v>42</v>
      </c>
      <c r="C44" s="1">
        <v>11</v>
      </c>
      <c r="D44" s="1">
        <v>24</v>
      </c>
      <c r="E44" s="4">
        <v>2.8980000000000001</v>
      </c>
      <c r="F44" s="4">
        <v>4.72</v>
      </c>
      <c r="G44" s="4">
        <v>5.76</v>
      </c>
      <c r="H44" s="1">
        <v>9</v>
      </c>
      <c r="I44" s="1">
        <f t="shared" si="6"/>
        <v>1</v>
      </c>
      <c r="J44" s="1" t="s">
        <v>267</v>
      </c>
      <c r="K44" s="1" t="s">
        <v>290</v>
      </c>
      <c r="L44" s="1" t="s">
        <v>268</v>
      </c>
      <c r="M44" s="1" t="s">
        <v>267</v>
      </c>
      <c r="N44" s="1" t="s">
        <v>268</v>
      </c>
      <c r="O44" s="1" t="s">
        <v>267</v>
      </c>
      <c r="P44" s="1" t="s">
        <v>268</v>
      </c>
      <c r="Q44" s="1" t="s">
        <v>267</v>
      </c>
      <c r="R44" s="1" t="s">
        <v>268</v>
      </c>
      <c r="U44" s="1">
        <v>0</v>
      </c>
      <c r="V44" s="1">
        <v>0</v>
      </c>
      <c r="W44" s="1">
        <v>0</v>
      </c>
      <c r="X44" s="1" t="s">
        <v>224</v>
      </c>
      <c r="Y44" s="1">
        <v>10</v>
      </c>
      <c r="Z44" s="1">
        <v>4</v>
      </c>
      <c r="AB44" s="1">
        <v>0</v>
      </c>
      <c r="AC44" s="1">
        <v>0</v>
      </c>
      <c r="AD44" s="1">
        <v>0</v>
      </c>
      <c r="AE44" s="1">
        <f>MATCH(B44,Harvest_挂机奖励!$B$2:$B$13,1)</f>
        <v>4</v>
      </c>
      <c r="AF44" s="1">
        <f>INDEX(Harvest_挂机奖励!$D$2:$E$13,$AE44,AF$1)</f>
        <v>2150</v>
      </c>
      <c r="AG44" s="1">
        <f>INDEX(Harvest_关卡消耗!$B$2:$B$10,MATCH($B44,Harvest_关卡消耗!$A$2:$A$10,1))</f>
        <v>3</v>
      </c>
      <c r="AH44" s="1">
        <f>INDEX(Harvest_关卡消耗!$D$2:$T$28,MATCH($B44,Harvest_关卡消耗!$A$2:$A$10,1),AH$1)</f>
        <v>1800</v>
      </c>
      <c r="AI44" s="1">
        <f>INDEX(Harvest_关卡消耗!$D$2:$T$28,MATCH($B44,Harvest_关卡消耗!$A$2:$A$10,1),AI$1)</f>
        <v>2100</v>
      </c>
      <c r="AJ44" s="1">
        <f>INDEX(Harvest_关卡消耗!$D$2:$T$28,MATCH($B44,Harvest_关卡消耗!$A$2:$A$10,1),AJ$1)</f>
        <v>3000</v>
      </c>
      <c r="AK44" s="1">
        <f>INDEX(Harvest_关卡消耗!$D$2:$T$28,MATCH($B44,Harvest_关卡消耗!$A$2:$A$10,1),AK$1)</f>
        <v>1.6666666666666667</v>
      </c>
      <c r="AL44" s="1">
        <f>INDEX(Harvest_关卡消耗!$D$2:$T$28,MATCH($B44,Harvest_关卡消耗!$A$2:$A$10,1),AL$1)</f>
        <v>300</v>
      </c>
      <c r="AM44" s="1">
        <f>INDEX(Harvest_关卡消耗!$D$2:$T$28,MATCH($B44,Harvest_关卡消耗!$A$2:$A$10,1),AM$1)</f>
        <v>0.16666666666666666</v>
      </c>
      <c r="AN44" s="1">
        <f>INDEX(Harvest_关卡消耗!$D$2:$T$28,MATCH($B44,Harvest_关卡消耗!$A$2:$A$10,1),AN$1)</f>
        <v>2000</v>
      </c>
      <c r="AO44" s="1">
        <f>INDEX(Harvest_关卡消耗!$D$2:$T$28,MATCH($B44,Harvest_关卡消耗!$A$2:$A$10,1),AO$1)</f>
        <v>1.1111111111111112</v>
      </c>
      <c r="AP44" s="1">
        <f>INDEX(Harvest_关卡消耗!$D$2:$T$28,MATCH($B44,Harvest_关卡消耗!$A$2:$A$10,1),AP$1)</f>
        <v>2500</v>
      </c>
      <c r="AQ44" s="1">
        <f>INDEX(Harvest_关卡消耗!$D$2:$T$28,MATCH($B44,Harvest_关卡消耗!$A$2:$A$10,1),AQ$1)</f>
        <v>1.3888888888888888</v>
      </c>
      <c r="AR44" s="1">
        <f>INDEX(Harvest_关卡消耗!$D$2:$T$28,MATCH($B44,Harvest_关卡消耗!$A$2:$A$10,1),AR$1)</f>
        <v>3000</v>
      </c>
      <c r="AS44" s="5">
        <f t="shared" si="1"/>
        <v>2100</v>
      </c>
      <c r="AT44" s="5">
        <f t="shared" si="2"/>
        <v>2571.4285714285716</v>
      </c>
      <c r="AU44" s="5">
        <f t="shared" si="3"/>
        <v>62865</v>
      </c>
      <c r="AV44" s="5">
        <f t="shared" si="4"/>
        <v>79857.142857142855</v>
      </c>
      <c r="AW44" s="5">
        <f t="shared" si="7"/>
        <v>16992.142857142855</v>
      </c>
      <c r="AX44" s="5">
        <f t="shared" si="5"/>
        <v>8</v>
      </c>
    </row>
    <row r="45" spans="1:50">
      <c r="A45" s="1" t="s">
        <v>89</v>
      </c>
      <c r="B45" s="1">
        <v>43</v>
      </c>
      <c r="C45" s="1">
        <v>10</v>
      </c>
      <c r="D45" s="1">
        <v>32</v>
      </c>
      <c r="E45" s="4">
        <v>2.2410000000000001</v>
      </c>
      <c r="F45" s="4">
        <v>4.22</v>
      </c>
      <c r="G45" s="4">
        <v>5.32</v>
      </c>
      <c r="H45" s="1">
        <v>10</v>
      </c>
      <c r="I45" s="1">
        <f t="shared" si="6"/>
        <v>1</v>
      </c>
      <c r="J45" s="1" t="s">
        <v>292</v>
      </c>
      <c r="K45" s="1" t="s">
        <v>267</v>
      </c>
      <c r="L45" s="1" t="s">
        <v>268</v>
      </c>
      <c r="M45" s="1" t="s">
        <v>268</v>
      </c>
      <c r="N45" s="1" t="s">
        <v>267</v>
      </c>
      <c r="O45" s="1" t="s">
        <v>268</v>
      </c>
      <c r="P45" s="1" t="s">
        <v>267</v>
      </c>
      <c r="Q45" s="1" t="s">
        <v>268</v>
      </c>
      <c r="R45" s="1" t="s">
        <v>267</v>
      </c>
      <c r="S45" s="1" t="s">
        <v>267</v>
      </c>
      <c r="U45" s="1">
        <v>0</v>
      </c>
      <c r="V45" s="1">
        <v>2</v>
      </c>
      <c r="W45" s="1">
        <v>1</v>
      </c>
      <c r="X45" s="1" t="s">
        <v>224</v>
      </c>
      <c r="Y45" s="1">
        <v>10</v>
      </c>
      <c r="Z45" s="1">
        <v>7</v>
      </c>
      <c r="AB45" s="1">
        <v>0</v>
      </c>
      <c r="AC45" s="1">
        <v>0</v>
      </c>
      <c r="AD45" s="1">
        <v>-80</v>
      </c>
      <c r="AE45" s="1">
        <f>MATCH(B45,Harvest_挂机奖励!$B$2:$B$13,1)</f>
        <v>4</v>
      </c>
      <c r="AF45" s="1">
        <f>INDEX(Harvest_挂机奖励!$D$2:$E$13,$AE45,AF$1)</f>
        <v>2150</v>
      </c>
      <c r="AG45" s="1">
        <f>INDEX(Harvest_关卡消耗!$B$2:$B$10,MATCH($B45,Harvest_关卡消耗!$A$2:$A$10,1))</f>
        <v>3</v>
      </c>
      <c r="AH45" s="1">
        <f>INDEX(Harvest_关卡消耗!$D$2:$T$28,MATCH($B45,Harvest_关卡消耗!$A$2:$A$10,1),AH$1)</f>
        <v>1800</v>
      </c>
      <c r="AI45" s="1">
        <f>INDEX(Harvest_关卡消耗!$D$2:$T$28,MATCH($B45,Harvest_关卡消耗!$A$2:$A$10,1),AI$1)</f>
        <v>2100</v>
      </c>
      <c r="AJ45" s="1">
        <f>INDEX(Harvest_关卡消耗!$D$2:$T$28,MATCH($B45,Harvest_关卡消耗!$A$2:$A$10,1),AJ$1)</f>
        <v>3000</v>
      </c>
      <c r="AK45" s="1">
        <f>INDEX(Harvest_关卡消耗!$D$2:$T$28,MATCH($B45,Harvest_关卡消耗!$A$2:$A$10,1),AK$1)</f>
        <v>1.6666666666666667</v>
      </c>
      <c r="AL45" s="1">
        <f>INDEX(Harvest_关卡消耗!$D$2:$T$28,MATCH($B45,Harvest_关卡消耗!$A$2:$A$10,1),AL$1)</f>
        <v>300</v>
      </c>
      <c r="AM45" s="1">
        <f>INDEX(Harvest_关卡消耗!$D$2:$T$28,MATCH($B45,Harvest_关卡消耗!$A$2:$A$10,1),AM$1)</f>
        <v>0.16666666666666666</v>
      </c>
      <c r="AN45" s="1">
        <f>INDEX(Harvest_关卡消耗!$D$2:$T$28,MATCH($B45,Harvest_关卡消耗!$A$2:$A$10,1),AN$1)</f>
        <v>2000</v>
      </c>
      <c r="AO45" s="1">
        <f>INDEX(Harvest_关卡消耗!$D$2:$T$28,MATCH($B45,Harvest_关卡消耗!$A$2:$A$10,1),AO$1)</f>
        <v>1.1111111111111112</v>
      </c>
      <c r="AP45" s="1">
        <f>INDEX(Harvest_关卡消耗!$D$2:$T$28,MATCH($B45,Harvest_关卡消耗!$A$2:$A$10,1),AP$1)</f>
        <v>2500</v>
      </c>
      <c r="AQ45" s="1">
        <f>INDEX(Harvest_关卡消耗!$D$2:$T$28,MATCH($B45,Harvest_关卡消耗!$A$2:$A$10,1),AQ$1)</f>
        <v>1.3888888888888888</v>
      </c>
      <c r="AR45" s="1">
        <f>INDEX(Harvest_关卡消耗!$D$2:$T$28,MATCH($B45,Harvest_关卡消耗!$A$2:$A$10,1),AR$1)</f>
        <v>3000</v>
      </c>
      <c r="AS45" s="5">
        <f t="shared" si="1"/>
        <v>2100</v>
      </c>
      <c r="AT45" s="5">
        <f t="shared" si="2"/>
        <v>2571.4285714285716</v>
      </c>
      <c r="AU45" s="5">
        <f t="shared" si="3"/>
        <v>64965</v>
      </c>
      <c r="AV45" s="5">
        <f t="shared" si="4"/>
        <v>82428.57142857142</v>
      </c>
      <c r="AW45" s="5">
        <f t="shared" si="7"/>
        <v>17463.57142857142</v>
      </c>
      <c r="AX45" s="5">
        <f t="shared" si="5"/>
        <v>9</v>
      </c>
    </row>
    <row r="46" spans="1:50">
      <c r="A46" s="1" t="s">
        <v>90</v>
      </c>
      <c r="B46" s="1">
        <v>44</v>
      </c>
      <c r="C46" s="1">
        <v>18</v>
      </c>
      <c r="D46" s="1">
        <v>34</v>
      </c>
      <c r="E46" s="4">
        <v>2.2679999999999998</v>
      </c>
      <c r="F46" s="4">
        <v>4.1500000000000004</v>
      </c>
      <c r="G46" s="4">
        <v>5.36</v>
      </c>
      <c r="H46" s="1">
        <v>9</v>
      </c>
      <c r="I46" s="1">
        <f t="shared" si="6"/>
        <v>1</v>
      </c>
      <c r="J46" s="1" t="s">
        <v>292</v>
      </c>
      <c r="K46" s="1" t="s">
        <v>267</v>
      </c>
      <c r="L46" s="1" t="s">
        <v>267</v>
      </c>
      <c r="M46" s="1" t="s">
        <v>267</v>
      </c>
      <c r="N46" s="1" t="s">
        <v>267</v>
      </c>
      <c r="O46" s="1" t="s">
        <v>267</v>
      </c>
      <c r="P46" s="1" t="s">
        <v>267</v>
      </c>
      <c r="Q46" s="1" t="s">
        <v>267</v>
      </c>
      <c r="R46" s="1" t="s">
        <v>267</v>
      </c>
      <c r="U46" s="1">
        <v>0</v>
      </c>
      <c r="V46" s="1">
        <v>0</v>
      </c>
      <c r="W46" s="1">
        <v>0.5</v>
      </c>
      <c r="X46" s="1" t="s">
        <v>224</v>
      </c>
      <c r="Y46" s="1">
        <v>15</v>
      </c>
      <c r="Z46" s="1">
        <v>3</v>
      </c>
      <c r="AB46" s="1">
        <v>0</v>
      </c>
      <c r="AC46" s="1">
        <v>0</v>
      </c>
      <c r="AD46" s="1">
        <v>0</v>
      </c>
      <c r="AE46" s="1">
        <f>MATCH(B46,Harvest_挂机奖励!$B$2:$B$13,1)</f>
        <v>4</v>
      </c>
      <c r="AF46" s="1">
        <f>INDEX(Harvest_挂机奖励!$D$2:$E$13,$AE46,AF$1)</f>
        <v>2150</v>
      </c>
      <c r="AG46" s="1">
        <f>INDEX(Harvest_关卡消耗!$B$2:$B$10,MATCH($B46,Harvest_关卡消耗!$A$2:$A$10,1))</f>
        <v>3</v>
      </c>
      <c r="AH46" s="1">
        <f>INDEX(Harvest_关卡消耗!$D$2:$T$28,MATCH($B46,Harvest_关卡消耗!$A$2:$A$10,1),AH$1)</f>
        <v>1800</v>
      </c>
      <c r="AI46" s="1">
        <f>INDEX(Harvest_关卡消耗!$D$2:$T$28,MATCH($B46,Harvest_关卡消耗!$A$2:$A$10,1),AI$1)</f>
        <v>2100</v>
      </c>
      <c r="AJ46" s="1">
        <f>INDEX(Harvest_关卡消耗!$D$2:$T$28,MATCH($B46,Harvest_关卡消耗!$A$2:$A$10,1),AJ$1)</f>
        <v>3000</v>
      </c>
      <c r="AK46" s="1">
        <f>INDEX(Harvest_关卡消耗!$D$2:$T$28,MATCH($B46,Harvest_关卡消耗!$A$2:$A$10,1),AK$1)</f>
        <v>1.6666666666666667</v>
      </c>
      <c r="AL46" s="1">
        <f>INDEX(Harvest_关卡消耗!$D$2:$T$28,MATCH($B46,Harvest_关卡消耗!$A$2:$A$10,1),AL$1)</f>
        <v>300</v>
      </c>
      <c r="AM46" s="1">
        <f>INDEX(Harvest_关卡消耗!$D$2:$T$28,MATCH($B46,Harvest_关卡消耗!$A$2:$A$10,1),AM$1)</f>
        <v>0.16666666666666666</v>
      </c>
      <c r="AN46" s="1">
        <f>INDEX(Harvest_关卡消耗!$D$2:$T$28,MATCH($B46,Harvest_关卡消耗!$A$2:$A$10,1),AN$1)</f>
        <v>2000</v>
      </c>
      <c r="AO46" s="1">
        <f>INDEX(Harvest_关卡消耗!$D$2:$T$28,MATCH($B46,Harvest_关卡消耗!$A$2:$A$10,1),AO$1)</f>
        <v>1.1111111111111112</v>
      </c>
      <c r="AP46" s="1">
        <f>INDEX(Harvest_关卡消耗!$D$2:$T$28,MATCH($B46,Harvest_关卡消耗!$A$2:$A$10,1),AP$1)</f>
        <v>2500</v>
      </c>
      <c r="AQ46" s="1">
        <f>INDEX(Harvest_关卡消耗!$D$2:$T$28,MATCH($B46,Harvest_关卡消耗!$A$2:$A$10,1),AQ$1)</f>
        <v>1.3888888888888888</v>
      </c>
      <c r="AR46" s="1">
        <f>INDEX(Harvest_关卡消耗!$D$2:$T$28,MATCH($B46,Harvest_关卡消耗!$A$2:$A$10,1),AR$1)</f>
        <v>3000</v>
      </c>
      <c r="AS46" s="5">
        <f t="shared" si="1"/>
        <v>2100</v>
      </c>
      <c r="AT46" s="5">
        <f t="shared" si="2"/>
        <v>2571.4285714285716</v>
      </c>
      <c r="AU46" s="5">
        <f t="shared" si="3"/>
        <v>67065</v>
      </c>
      <c r="AV46" s="5">
        <f t="shared" si="4"/>
        <v>84999.999999999985</v>
      </c>
      <c r="AW46" s="5">
        <f t="shared" si="7"/>
        <v>17934.999999999985</v>
      </c>
      <c r="AX46" s="5">
        <f t="shared" si="5"/>
        <v>9</v>
      </c>
    </row>
    <row r="47" spans="1:50">
      <c r="A47" s="1" t="s">
        <v>91</v>
      </c>
      <c r="B47" s="1">
        <v>45</v>
      </c>
      <c r="C47" s="1">
        <v>18</v>
      </c>
      <c r="D47" s="1">
        <v>27</v>
      </c>
      <c r="E47" s="4">
        <v>10.368</v>
      </c>
      <c r="F47" s="4">
        <v>12.46</v>
      </c>
      <c r="G47" s="4">
        <v>18.579999999999998</v>
      </c>
      <c r="H47" s="1">
        <v>8</v>
      </c>
      <c r="I47" s="1">
        <f t="shared" si="6"/>
        <v>1</v>
      </c>
      <c r="J47" s="1" t="s">
        <v>290</v>
      </c>
      <c r="K47" s="1" t="s">
        <v>268</v>
      </c>
      <c r="L47" s="1" t="s">
        <v>267</v>
      </c>
      <c r="M47" s="1" t="s">
        <v>268</v>
      </c>
      <c r="N47" s="1" t="s">
        <v>267</v>
      </c>
      <c r="O47" s="1" t="s">
        <v>268</v>
      </c>
      <c r="P47" s="1" t="s">
        <v>268</v>
      </c>
      <c r="Q47" s="1" t="s">
        <v>268</v>
      </c>
      <c r="U47" s="1">
        <v>0</v>
      </c>
      <c r="V47" s="1">
        <v>0</v>
      </c>
      <c r="W47" s="1">
        <v>0</v>
      </c>
      <c r="X47" s="1" t="s">
        <v>224</v>
      </c>
      <c r="Y47" s="1">
        <v>12</v>
      </c>
      <c r="Z47" s="1">
        <v>5</v>
      </c>
      <c r="AB47" s="1">
        <v>0</v>
      </c>
      <c r="AC47" s="1">
        <v>0</v>
      </c>
      <c r="AD47" s="1">
        <v>0</v>
      </c>
      <c r="AE47" s="1">
        <f>MATCH(B47,Harvest_挂机奖励!$B$2:$B$13,1)</f>
        <v>4</v>
      </c>
      <c r="AF47" s="1">
        <f>INDEX(Harvest_挂机奖励!$D$2:$E$13,$AE47,AF$1)</f>
        <v>2150</v>
      </c>
      <c r="AG47" s="1">
        <f>INDEX(Harvest_关卡消耗!$B$2:$B$10,MATCH($B47,Harvest_关卡消耗!$A$2:$A$10,1))</f>
        <v>3</v>
      </c>
      <c r="AH47" s="1">
        <f>INDEX(Harvest_关卡消耗!$D$2:$T$28,MATCH($B47,Harvest_关卡消耗!$A$2:$A$10,1),AH$1)</f>
        <v>1800</v>
      </c>
      <c r="AI47" s="1">
        <f>INDEX(Harvest_关卡消耗!$D$2:$T$28,MATCH($B47,Harvest_关卡消耗!$A$2:$A$10,1),AI$1)</f>
        <v>2100</v>
      </c>
      <c r="AJ47" s="1">
        <f>INDEX(Harvest_关卡消耗!$D$2:$T$28,MATCH($B47,Harvest_关卡消耗!$A$2:$A$10,1),AJ$1)</f>
        <v>3000</v>
      </c>
      <c r="AK47" s="1">
        <f>INDEX(Harvest_关卡消耗!$D$2:$T$28,MATCH($B47,Harvest_关卡消耗!$A$2:$A$10,1),AK$1)</f>
        <v>1.6666666666666667</v>
      </c>
      <c r="AL47" s="1">
        <f>INDEX(Harvest_关卡消耗!$D$2:$T$28,MATCH($B47,Harvest_关卡消耗!$A$2:$A$10,1),AL$1)</f>
        <v>300</v>
      </c>
      <c r="AM47" s="1">
        <f>INDEX(Harvest_关卡消耗!$D$2:$T$28,MATCH($B47,Harvest_关卡消耗!$A$2:$A$10,1),AM$1)</f>
        <v>0.16666666666666666</v>
      </c>
      <c r="AN47" s="1">
        <f>INDEX(Harvest_关卡消耗!$D$2:$T$28,MATCH($B47,Harvest_关卡消耗!$A$2:$A$10,1),AN$1)</f>
        <v>2000</v>
      </c>
      <c r="AO47" s="1">
        <f>INDEX(Harvest_关卡消耗!$D$2:$T$28,MATCH($B47,Harvest_关卡消耗!$A$2:$A$10,1),AO$1)</f>
        <v>1.1111111111111112</v>
      </c>
      <c r="AP47" s="1">
        <f>INDEX(Harvest_关卡消耗!$D$2:$T$28,MATCH($B47,Harvest_关卡消耗!$A$2:$A$10,1),AP$1)</f>
        <v>2500</v>
      </c>
      <c r="AQ47" s="1">
        <f>INDEX(Harvest_关卡消耗!$D$2:$T$28,MATCH($B47,Harvest_关卡消耗!$A$2:$A$10,1),AQ$1)</f>
        <v>1.3888888888888888</v>
      </c>
      <c r="AR47" s="1">
        <f>INDEX(Harvest_关卡消耗!$D$2:$T$28,MATCH($B47,Harvest_关卡消耗!$A$2:$A$10,1),AR$1)</f>
        <v>3000</v>
      </c>
      <c r="AS47" s="5">
        <f t="shared" si="1"/>
        <v>2100</v>
      </c>
      <c r="AT47" s="5">
        <f t="shared" si="2"/>
        <v>2571.4285714285716</v>
      </c>
      <c r="AU47" s="5">
        <f t="shared" si="3"/>
        <v>69165</v>
      </c>
      <c r="AV47" s="5">
        <f t="shared" si="4"/>
        <v>87571.428571428551</v>
      </c>
      <c r="AW47" s="5">
        <f t="shared" si="7"/>
        <v>18406.428571428551</v>
      </c>
      <c r="AX47" s="5">
        <f t="shared" si="5"/>
        <v>9</v>
      </c>
    </row>
    <row r="48" spans="1:50">
      <c r="A48" s="1" t="s">
        <v>92</v>
      </c>
      <c r="B48" s="1">
        <v>46</v>
      </c>
      <c r="C48" s="1">
        <v>15</v>
      </c>
      <c r="D48" s="1">
        <v>16</v>
      </c>
      <c r="E48" s="4">
        <v>1.8</v>
      </c>
      <c r="F48" s="4">
        <v>3.89</v>
      </c>
      <c r="G48" s="4">
        <v>5.25</v>
      </c>
      <c r="H48" s="1">
        <v>10</v>
      </c>
      <c r="I48" s="1">
        <f t="shared" si="6"/>
        <v>1</v>
      </c>
      <c r="J48" s="1" t="s">
        <v>290</v>
      </c>
      <c r="K48" s="1" t="s">
        <v>267</v>
      </c>
      <c r="L48" s="1" t="s">
        <v>267</v>
      </c>
      <c r="M48" s="1" t="s">
        <v>267</v>
      </c>
      <c r="N48" s="1" t="s">
        <v>267</v>
      </c>
      <c r="O48" s="1" t="s">
        <v>267</v>
      </c>
      <c r="P48" s="1" t="s">
        <v>267</v>
      </c>
      <c r="Q48" s="1" t="s">
        <v>267</v>
      </c>
      <c r="R48" s="1" t="s">
        <v>267</v>
      </c>
      <c r="S48" s="1" t="s">
        <v>267</v>
      </c>
      <c r="U48" s="1">
        <v>0</v>
      </c>
      <c r="V48" s="1">
        <v>0</v>
      </c>
      <c r="W48" s="1">
        <v>0</v>
      </c>
      <c r="X48" s="1" t="s">
        <v>224</v>
      </c>
      <c r="Y48" s="1">
        <v>10</v>
      </c>
      <c r="Z48" s="1">
        <v>5</v>
      </c>
      <c r="AB48" s="1">
        <v>0</v>
      </c>
      <c r="AC48" s="1">
        <v>0</v>
      </c>
      <c r="AD48" s="1">
        <v>0</v>
      </c>
      <c r="AE48" s="1">
        <f>MATCH(B48,Harvest_挂机奖励!$B$2:$B$13,1)</f>
        <v>4</v>
      </c>
      <c r="AF48" s="1">
        <f>INDEX(Harvest_挂机奖励!$D$2:$E$13,$AE48,AF$1)</f>
        <v>2150</v>
      </c>
      <c r="AG48" s="1">
        <f>INDEX(Harvest_关卡消耗!$B$2:$B$10,MATCH($B48,Harvest_关卡消耗!$A$2:$A$10,1))</f>
        <v>3</v>
      </c>
      <c r="AH48" s="1">
        <f>INDEX(Harvest_关卡消耗!$D$2:$T$28,MATCH($B48,Harvest_关卡消耗!$A$2:$A$10,1),AH$1)</f>
        <v>1800</v>
      </c>
      <c r="AI48" s="1">
        <f>INDEX(Harvest_关卡消耗!$D$2:$T$28,MATCH($B48,Harvest_关卡消耗!$A$2:$A$10,1),AI$1)</f>
        <v>2100</v>
      </c>
      <c r="AJ48" s="1">
        <f>INDEX(Harvest_关卡消耗!$D$2:$T$28,MATCH($B48,Harvest_关卡消耗!$A$2:$A$10,1),AJ$1)</f>
        <v>3000</v>
      </c>
      <c r="AK48" s="1">
        <f>INDEX(Harvest_关卡消耗!$D$2:$T$28,MATCH($B48,Harvest_关卡消耗!$A$2:$A$10,1),AK$1)</f>
        <v>1.6666666666666667</v>
      </c>
      <c r="AL48" s="1">
        <f>INDEX(Harvest_关卡消耗!$D$2:$T$28,MATCH($B48,Harvest_关卡消耗!$A$2:$A$10,1),AL$1)</f>
        <v>300</v>
      </c>
      <c r="AM48" s="1">
        <f>INDEX(Harvest_关卡消耗!$D$2:$T$28,MATCH($B48,Harvest_关卡消耗!$A$2:$A$10,1),AM$1)</f>
        <v>0.16666666666666666</v>
      </c>
      <c r="AN48" s="1">
        <f>INDEX(Harvest_关卡消耗!$D$2:$T$28,MATCH($B48,Harvest_关卡消耗!$A$2:$A$10,1),AN$1)</f>
        <v>2000</v>
      </c>
      <c r="AO48" s="1">
        <f>INDEX(Harvest_关卡消耗!$D$2:$T$28,MATCH($B48,Harvest_关卡消耗!$A$2:$A$10,1),AO$1)</f>
        <v>1.1111111111111112</v>
      </c>
      <c r="AP48" s="1">
        <f>INDEX(Harvest_关卡消耗!$D$2:$T$28,MATCH($B48,Harvest_关卡消耗!$A$2:$A$10,1),AP$1)</f>
        <v>2500</v>
      </c>
      <c r="AQ48" s="1">
        <f>INDEX(Harvest_关卡消耗!$D$2:$T$28,MATCH($B48,Harvest_关卡消耗!$A$2:$A$10,1),AQ$1)</f>
        <v>1.3888888888888888</v>
      </c>
      <c r="AR48" s="1">
        <f>INDEX(Harvest_关卡消耗!$D$2:$T$28,MATCH($B48,Harvest_关卡消耗!$A$2:$A$10,1),AR$1)</f>
        <v>3000</v>
      </c>
      <c r="AS48" s="5">
        <f t="shared" si="1"/>
        <v>2100</v>
      </c>
      <c r="AT48" s="5">
        <f t="shared" si="2"/>
        <v>2571.4285714285716</v>
      </c>
      <c r="AU48" s="5">
        <f t="shared" si="3"/>
        <v>71265</v>
      </c>
      <c r="AV48" s="5">
        <f t="shared" si="4"/>
        <v>90142.857142857116</v>
      </c>
      <c r="AW48" s="5">
        <f t="shared" si="7"/>
        <v>18877.857142857116</v>
      </c>
      <c r="AX48" s="5">
        <f t="shared" si="5"/>
        <v>9</v>
      </c>
    </row>
    <row r="49" spans="1:50">
      <c r="A49" s="1" t="s">
        <v>93</v>
      </c>
      <c r="B49" s="1">
        <v>47</v>
      </c>
      <c r="C49" s="1">
        <v>15</v>
      </c>
      <c r="D49" s="1">
        <v>26</v>
      </c>
      <c r="E49" s="4">
        <v>2.3940000000000001</v>
      </c>
      <c r="F49" s="4">
        <v>4.6500000000000004</v>
      </c>
      <c r="G49" s="4">
        <v>5.66</v>
      </c>
      <c r="H49" s="1">
        <v>10</v>
      </c>
      <c r="I49" s="1">
        <f t="shared" si="6"/>
        <v>1</v>
      </c>
      <c r="J49" s="1" t="s">
        <v>267</v>
      </c>
      <c r="K49" s="1" t="s">
        <v>290</v>
      </c>
      <c r="L49" s="1" t="s">
        <v>268</v>
      </c>
      <c r="M49" s="1" t="s">
        <v>267</v>
      </c>
      <c r="N49" s="1" t="s">
        <v>268</v>
      </c>
      <c r="O49" s="1" t="s">
        <v>267</v>
      </c>
      <c r="P49" s="1" t="s">
        <v>268</v>
      </c>
      <c r="Q49" s="1" t="s">
        <v>267</v>
      </c>
      <c r="R49" s="1" t="s">
        <v>268</v>
      </c>
      <c r="S49" s="1" t="s">
        <v>267</v>
      </c>
      <c r="U49" s="1">
        <v>0</v>
      </c>
      <c r="V49" s="1">
        <v>0</v>
      </c>
      <c r="W49" s="1">
        <v>0</v>
      </c>
      <c r="X49" s="1" t="s">
        <v>224</v>
      </c>
      <c r="Y49" s="1">
        <v>10</v>
      </c>
      <c r="Z49" s="1">
        <v>3</v>
      </c>
      <c r="AB49" s="1">
        <v>0</v>
      </c>
      <c r="AC49" s="1">
        <v>0</v>
      </c>
      <c r="AD49" s="1">
        <v>0</v>
      </c>
      <c r="AE49" s="1">
        <f>MATCH(B49,Harvest_挂机奖励!$B$2:$B$13,1)</f>
        <v>5</v>
      </c>
      <c r="AF49" s="1">
        <f>INDEX(Harvest_挂机奖励!$D$2:$E$13,$AE49,AF$1)</f>
        <v>2200</v>
      </c>
      <c r="AG49" s="1">
        <f>INDEX(Harvest_关卡消耗!$B$2:$B$10,MATCH($B49,Harvest_关卡消耗!$A$2:$A$10,1))</f>
        <v>3</v>
      </c>
      <c r="AH49" s="1">
        <f>INDEX(Harvest_关卡消耗!$D$2:$T$28,MATCH($B49,Harvest_关卡消耗!$A$2:$A$10,1),AH$1)</f>
        <v>1800</v>
      </c>
      <c r="AI49" s="1">
        <f>INDEX(Harvest_关卡消耗!$D$2:$T$28,MATCH($B49,Harvest_关卡消耗!$A$2:$A$10,1),AI$1)</f>
        <v>2100</v>
      </c>
      <c r="AJ49" s="1">
        <f>INDEX(Harvest_关卡消耗!$D$2:$T$28,MATCH($B49,Harvest_关卡消耗!$A$2:$A$10,1),AJ$1)</f>
        <v>4500</v>
      </c>
      <c r="AK49" s="1">
        <f>INDEX(Harvest_关卡消耗!$D$2:$T$28,MATCH($B49,Harvest_关卡消耗!$A$2:$A$10,1),AK$1)</f>
        <v>2.5</v>
      </c>
      <c r="AL49" s="1">
        <f>INDEX(Harvest_关卡消耗!$D$2:$T$28,MATCH($B49,Harvest_关卡消耗!$A$2:$A$10,1),AL$1)</f>
        <v>400</v>
      </c>
      <c r="AM49" s="1">
        <f>INDEX(Harvest_关卡消耗!$D$2:$T$28,MATCH($B49,Harvest_关卡消耗!$A$2:$A$10,1),AM$1)</f>
        <v>0.22222222222222221</v>
      </c>
      <c r="AN49" s="1">
        <f>INDEX(Harvest_关卡消耗!$D$2:$T$28,MATCH($B49,Harvest_关卡消耗!$A$2:$A$10,1),AN$1)</f>
        <v>3000</v>
      </c>
      <c r="AO49" s="1">
        <f>INDEX(Harvest_关卡消耗!$D$2:$T$28,MATCH($B49,Harvest_关卡消耗!$A$2:$A$10,1),AO$1)</f>
        <v>1.6666666666666667</v>
      </c>
      <c r="AP49" s="1">
        <f>INDEX(Harvest_关卡消耗!$D$2:$T$28,MATCH($B49,Harvest_关卡消耗!$A$2:$A$10,1),AP$1)</f>
        <v>2500</v>
      </c>
      <c r="AQ49" s="1">
        <f>INDEX(Harvest_关卡消耗!$D$2:$T$28,MATCH($B49,Harvest_关卡消耗!$A$2:$A$10,1),AQ$1)</f>
        <v>1.3888888888888888</v>
      </c>
      <c r="AR49" s="1">
        <f>INDEX(Harvest_关卡消耗!$D$2:$T$28,MATCH($B49,Harvest_关卡消耗!$A$2:$A$10,1),AR$1)</f>
        <v>3000</v>
      </c>
      <c r="AS49" s="5">
        <f t="shared" si="1"/>
        <v>2100</v>
      </c>
      <c r="AT49" s="5">
        <f t="shared" si="2"/>
        <v>2571.4285714285716</v>
      </c>
      <c r="AU49" s="5">
        <f t="shared" si="3"/>
        <v>73365</v>
      </c>
      <c r="AV49" s="5">
        <f t="shared" si="4"/>
        <v>92714.285714285681</v>
      </c>
      <c r="AW49" s="5">
        <f t="shared" si="7"/>
        <v>19349.285714285681</v>
      </c>
      <c r="AX49" s="5">
        <f t="shared" si="5"/>
        <v>9</v>
      </c>
    </row>
    <row r="50" spans="1:50">
      <c r="A50" s="1" t="s">
        <v>94</v>
      </c>
      <c r="B50" s="1">
        <v>48</v>
      </c>
      <c r="C50" s="1">
        <v>11</v>
      </c>
      <c r="D50" s="1">
        <v>28</v>
      </c>
      <c r="E50" s="4">
        <v>2.6909999999999998</v>
      </c>
      <c r="F50" s="4">
        <v>4.47</v>
      </c>
      <c r="G50" s="4">
        <v>5.31</v>
      </c>
      <c r="H50" s="1">
        <v>7</v>
      </c>
      <c r="I50" s="1">
        <f t="shared" si="6"/>
        <v>1</v>
      </c>
      <c r="J50" s="1" t="s">
        <v>268</v>
      </c>
      <c r="K50" s="1" t="s">
        <v>292</v>
      </c>
      <c r="L50" s="1" t="s">
        <v>267</v>
      </c>
      <c r="M50" s="1" t="s">
        <v>268</v>
      </c>
      <c r="N50" s="1" t="s">
        <v>267</v>
      </c>
      <c r="O50" s="1" t="s">
        <v>267</v>
      </c>
      <c r="P50" s="1" t="s">
        <v>267</v>
      </c>
      <c r="U50" s="1">
        <v>0</v>
      </c>
      <c r="V50" s="1">
        <v>2</v>
      </c>
      <c r="W50" s="1">
        <v>0</v>
      </c>
      <c r="X50" s="1" t="s">
        <v>224</v>
      </c>
      <c r="Y50" s="1">
        <v>10</v>
      </c>
      <c r="Z50" s="1">
        <v>5</v>
      </c>
      <c r="AB50" s="1">
        <v>0</v>
      </c>
      <c r="AC50" s="1">
        <v>-960</v>
      </c>
      <c r="AD50" s="1">
        <v>60</v>
      </c>
      <c r="AE50" s="1">
        <f>MATCH(B50,Harvest_挂机奖励!$B$2:$B$13,1)</f>
        <v>5</v>
      </c>
      <c r="AF50" s="1">
        <f>INDEX(Harvest_挂机奖励!$D$2:$E$13,$AE50,AF$1)</f>
        <v>2200</v>
      </c>
      <c r="AG50" s="1">
        <f>INDEX(Harvest_关卡消耗!$B$2:$B$10,MATCH($B50,Harvest_关卡消耗!$A$2:$A$10,1))</f>
        <v>3</v>
      </c>
      <c r="AH50" s="1">
        <f>INDEX(Harvest_关卡消耗!$D$2:$T$28,MATCH($B50,Harvest_关卡消耗!$A$2:$A$10,1),AH$1)</f>
        <v>1800</v>
      </c>
      <c r="AI50" s="1">
        <f>INDEX(Harvest_关卡消耗!$D$2:$T$28,MATCH($B50,Harvest_关卡消耗!$A$2:$A$10,1),AI$1)</f>
        <v>2100</v>
      </c>
      <c r="AJ50" s="1">
        <f>INDEX(Harvest_关卡消耗!$D$2:$T$28,MATCH($B50,Harvest_关卡消耗!$A$2:$A$10,1),AJ$1)</f>
        <v>4500</v>
      </c>
      <c r="AK50" s="1">
        <f>INDEX(Harvest_关卡消耗!$D$2:$T$28,MATCH($B50,Harvest_关卡消耗!$A$2:$A$10,1),AK$1)</f>
        <v>2.5</v>
      </c>
      <c r="AL50" s="1">
        <f>INDEX(Harvest_关卡消耗!$D$2:$T$28,MATCH($B50,Harvest_关卡消耗!$A$2:$A$10,1),AL$1)</f>
        <v>400</v>
      </c>
      <c r="AM50" s="1">
        <f>INDEX(Harvest_关卡消耗!$D$2:$T$28,MATCH($B50,Harvest_关卡消耗!$A$2:$A$10,1),AM$1)</f>
        <v>0.22222222222222221</v>
      </c>
      <c r="AN50" s="1">
        <f>INDEX(Harvest_关卡消耗!$D$2:$T$28,MATCH($B50,Harvest_关卡消耗!$A$2:$A$10,1),AN$1)</f>
        <v>3000</v>
      </c>
      <c r="AO50" s="1">
        <f>INDEX(Harvest_关卡消耗!$D$2:$T$28,MATCH($B50,Harvest_关卡消耗!$A$2:$A$10,1),AO$1)</f>
        <v>1.6666666666666667</v>
      </c>
      <c r="AP50" s="1">
        <f>INDEX(Harvest_关卡消耗!$D$2:$T$28,MATCH($B50,Harvest_关卡消耗!$A$2:$A$10,1),AP$1)</f>
        <v>2500</v>
      </c>
      <c r="AQ50" s="1">
        <f>INDEX(Harvest_关卡消耗!$D$2:$T$28,MATCH($B50,Harvest_关卡消耗!$A$2:$A$10,1),AQ$1)</f>
        <v>1.3888888888888888</v>
      </c>
      <c r="AR50" s="1">
        <f>INDEX(Harvest_关卡消耗!$D$2:$T$28,MATCH($B50,Harvest_关卡消耗!$A$2:$A$10,1),AR$1)</f>
        <v>3000</v>
      </c>
      <c r="AS50" s="5">
        <f t="shared" si="1"/>
        <v>2100</v>
      </c>
      <c r="AT50" s="5">
        <f t="shared" si="2"/>
        <v>2571.4285714285716</v>
      </c>
      <c r="AU50" s="5">
        <f t="shared" si="3"/>
        <v>75465</v>
      </c>
      <c r="AV50" s="5">
        <f t="shared" si="4"/>
        <v>95285.714285714246</v>
      </c>
      <c r="AW50" s="5">
        <f t="shared" si="7"/>
        <v>19820.714285714246</v>
      </c>
      <c r="AX50" s="5">
        <f t="shared" si="5"/>
        <v>10</v>
      </c>
    </row>
    <row r="51" spans="1:50">
      <c r="A51" s="1" t="s">
        <v>95</v>
      </c>
      <c r="B51" s="1">
        <v>49</v>
      </c>
      <c r="C51" s="1">
        <v>13</v>
      </c>
      <c r="D51" s="1">
        <v>36</v>
      </c>
      <c r="E51" s="4">
        <v>2.97</v>
      </c>
      <c r="F51" s="4">
        <v>4.59</v>
      </c>
      <c r="G51" s="4">
        <v>5.44</v>
      </c>
      <c r="H51" s="1">
        <v>10</v>
      </c>
      <c r="I51" s="1">
        <f t="shared" si="6"/>
        <v>1</v>
      </c>
      <c r="J51" s="1" t="s">
        <v>267</v>
      </c>
      <c r="K51" s="1" t="s">
        <v>292</v>
      </c>
      <c r="L51" s="1" t="s">
        <v>268</v>
      </c>
      <c r="M51" s="1" t="s">
        <v>267</v>
      </c>
      <c r="N51" s="1" t="s">
        <v>268</v>
      </c>
      <c r="O51" s="1" t="s">
        <v>267</v>
      </c>
      <c r="P51" s="1" t="s">
        <v>268</v>
      </c>
      <c r="Q51" s="1" t="s">
        <v>267</v>
      </c>
      <c r="R51" s="1" t="s">
        <v>268</v>
      </c>
      <c r="S51" s="1" t="s">
        <v>267</v>
      </c>
      <c r="U51" s="1">
        <v>0</v>
      </c>
      <c r="V51" s="1">
        <v>0</v>
      </c>
      <c r="W51" s="1">
        <v>0</v>
      </c>
      <c r="X51" s="1" t="s">
        <v>224</v>
      </c>
      <c r="Y51" s="1">
        <v>10</v>
      </c>
      <c r="Z51" s="1">
        <v>5</v>
      </c>
      <c r="AB51" s="1">
        <v>0</v>
      </c>
      <c r="AC51" s="1">
        <v>0</v>
      </c>
      <c r="AD51" s="1">
        <v>0</v>
      </c>
      <c r="AE51" s="1">
        <f>MATCH(B51,Harvest_挂机奖励!$B$2:$B$13,1)</f>
        <v>5</v>
      </c>
      <c r="AF51" s="1">
        <f>INDEX(Harvest_挂机奖励!$D$2:$E$13,$AE51,AF$1)</f>
        <v>2200</v>
      </c>
      <c r="AG51" s="1">
        <f>INDEX(Harvest_关卡消耗!$B$2:$B$10,MATCH($B51,Harvest_关卡消耗!$A$2:$A$10,1))</f>
        <v>3</v>
      </c>
      <c r="AH51" s="1">
        <f>INDEX(Harvest_关卡消耗!$D$2:$T$28,MATCH($B51,Harvest_关卡消耗!$A$2:$A$10,1),AH$1)</f>
        <v>1800</v>
      </c>
      <c r="AI51" s="1">
        <f>INDEX(Harvest_关卡消耗!$D$2:$T$28,MATCH($B51,Harvest_关卡消耗!$A$2:$A$10,1),AI$1)</f>
        <v>2100</v>
      </c>
      <c r="AJ51" s="1">
        <f>INDEX(Harvest_关卡消耗!$D$2:$T$28,MATCH($B51,Harvest_关卡消耗!$A$2:$A$10,1),AJ$1)</f>
        <v>4500</v>
      </c>
      <c r="AK51" s="1">
        <f>INDEX(Harvest_关卡消耗!$D$2:$T$28,MATCH($B51,Harvest_关卡消耗!$A$2:$A$10,1),AK$1)</f>
        <v>2.5</v>
      </c>
      <c r="AL51" s="1">
        <f>INDEX(Harvest_关卡消耗!$D$2:$T$28,MATCH($B51,Harvest_关卡消耗!$A$2:$A$10,1),AL$1)</f>
        <v>400</v>
      </c>
      <c r="AM51" s="1">
        <f>INDEX(Harvest_关卡消耗!$D$2:$T$28,MATCH($B51,Harvest_关卡消耗!$A$2:$A$10,1),AM$1)</f>
        <v>0.22222222222222221</v>
      </c>
      <c r="AN51" s="1">
        <f>INDEX(Harvest_关卡消耗!$D$2:$T$28,MATCH($B51,Harvest_关卡消耗!$A$2:$A$10,1),AN$1)</f>
        <v>3000</v>
      </c>
      <c r="AO51" s="1">
        <f>INDEX(Harvest_关卡消耗!$D$2:$T$28,MATCH($B51,Harvest_关卡消耗!$A$2:$A$10,1),AO$1)</f>
        <v>1.6666666666666667</v>
      </c>
      <c r="AP51" s="1">
        <f>INDEX(Harvest_关卡消耗!$D$2:$T$28,MATCH($B51,Harvest_关卡消耗!$A$2:$A$10,1),AP$1)</f>
        <v>2500</v>
      </c>
      <c r="AQ51" s="1">
        <f>INDEX(Harvest_关卡消耗!$D$2:$T$28,MATCH($B51,Harvest_关卡消耗!$A$2:$A$10,1),AQ$1)</f>
        <v>1.3888888888888888</v>
      </c>
      <c r="AR51" s="1">
        <f>INDEX(Harvest_关卡消耗!$D$2:$T$28,MATCH($B51,Harvest_关卡消耗!$A$2:$A$10,1),AR$1)</f>
        <v>3000</v>
      </c>
      <c r="AS51" s="5">
        <f t="shared" si="1"/>
        <v>2100</v>
      </c>
      <c r="AT51" s="5">
        <f t="shared" si="2"/>
        <v>2571.4285714285716</v>
      </c>
      <c r="AU51" s="5">
        <f t="shared" si="3"/>
        <v>77565</v>
      </c>
      <c r="AV51" s="5">
        <f t="shared" si="4"/>
        <v>97857.142857142811</v>
      </c>
      <c r="AW51" s="5">
        <f t="shared" si="7"/>
        <v>20292.142857142811</v>
      </c>
      <c r="AX51" s="5">
        <f t="shared" si="5"/>
        <v>10</v>
      </c>
    </row>
    <row r="52" spans="1:50">
      <c r="A52" s="1" t="s">
        <v>96</v>
      </c>
      <c r="B52" s="1">
        <v>50</v>
      </c>
      <c r="C52" s="1">
        <v>14</v>
      </c>
      <c r="D52" s="1">
        <v>41</v>
      </c>
      <c r="E52" s="4">
        <v>2.556</v>
      </c>
      <c r="F52" s="4">
        <v>4.32</v>
      </c>
      <c r="G52" s="4">
        <v>5.3</v>
      </c>
      <c r="H52" s="1">
        <v>10</v>
      </c>
      <c r="I52" s="1">
        <f t="shared" si="6"/>
        <v>1</v>
      </c>
      <c r="J52" s="1" t="s">
        <v>267</v>
      </c>
      <c r="K52" s="1" t="s">
        <v>292</v>
      </c>
      <c r="L52" s="1" t="s">
        <v>268</v>
      </c>
      <c r="M52" s="1" t="s">
        <v>267</v>
      </c>
      <c r="N52" s="1" t="s">
        <v>268</v>
      </c>
      <c r="O52" s="1" t="s">
        <v>267</v>
      </c>
      <c r="P52" s="1" t="s">
        <v>268</v>
      </c>
      <c r="Q52" s="1" t="s">
        <v>267</v>
      </c>
      <c r="R52" s="1" t="s">
        <v>268</v>
      </c>
      <c r="S52" s="1" t="s">
        <v>267</v>
      </c>
      <c r="U52" s="1">
        <v>0</v>
      </c>
      <c r="V52" s="1">
        <v>0</v>
      </c>
      <c r="W52" s="1">
        <v>0</v>
      </c>
      <c r="X52" s="1" t="s">
        <v>224</v>
      </c>
      <c r="Y52" s="1">
        <v>10</v>
      </c>
      <c r="Z52" s="1">
        <v>4</v>
      </c>
      <c r="AB52" s="1">
        <v>0</v>
      </c>
      <c r="AC52" s="1">
        <v>0</v>
      </c>
      <c r="AD52" s="1">
        <v>0</v>
      </c>
      <c r="AE52" s="1">
        <f>MATCH(B52,Harvest_挂机奖励!$B$2:$B$13,1)</f>
        <v>5</v>
      </c>
      <c r="AF52" s="1">
        <f>INDEX(Harvest_挂机奖励!$D$2:$E$13,$AE52,AF$1)</f>
        <v>2200</v>
      </c>
      <c r="AG52" s="1">
        <f>INDEX(Harvest_关卡消耗!$B$2:$B$10,MATCH($B52,Harvest_关卡消耗!$A$2:$A$10,1))</f>
        <v>3</v>
      </c>
      <c r="AH52" s="1">
        <f>INDEX(Harvest_关卡消耗!$D$2:$T$28,MATCH($B52,Harvest_关卡消耗!$A$2:$A$10,1),AH$1)</f>
        <v>1800</v>
      </c>
      <c r="AI52" s="1">
        <f>INDEX(Harvest_关卡消耗!$D$2:$T$28,MATCH($B52,Harvest_关卡消耗!$A$2:$A$10,1),AI$1)</f>
        <v>2100</v>
      </c>
      <c r="AJ52" s="1">
        <f>INDEX(Harvest_关卡消耗!$D$2:$T$28,MATCH($B52,Harvest_关卡消耗!$A$2:$A$10,1),AJ$1)</f>
        <v>4500</v>
      </c>
      <c r="AK52" s="1">
        <f>INDEX(Harvest_关卡消耗!$D$2:$T$28,MATCH($B52,Harvest_关卡消耗!$A$2:$A$10,1),AK$1)</f>
        <v>2.5</v>
      </c>
      <c r="AL52" s="1">
        <f>INDEX(Harvest_关卡消耗!$D$2:$T$28,MATCH($B52,Harvest_关卡消耗!$A$2:$A$10,1),AL$1)</f>
        <v>400</v>
      </c>
      <c r="AM52" s="1">
        <f>INDEX(Harvest_关卡消耗!$D$2:$T$28,MATCH($B52,Harvest_关卡消耗!$A$2:$A$10,1),AM$1)</f>
        <v>0.22222222222222221</v>
      </c>
      <c r="AN52" s="1">
        <f>INDEX(Harvest_关卡消耗!$D$2:$T$28,MATCH($B52,Harvest_关卡消耗!$A$2:$A$10,1),AN$1)</f>
        <v>3000</v>
      </c>
      <c r="AO52" s="1">
        <f>INDEX(Harvest_关卡消耗!$D$2:$T$28,MATCH($B52,Harvest_关卡消耗!$A$2:$A$10,1),AO$1)</f>
        <v>1.6666666666666667</v>
      </c>
      <c r="AP52" s="1">
        <f>INDEX(Harvest_关卡消耗!$D$2:$T$28,MATCH($B52,Harvest_关卡消耗!$A$2:$A$10,1),AP$1)</f>
        <v>2500</v>
      </c>
      <c r="AQ52" s="1">
        <f>INDEX(Harvest_关卡消耗!$D$2:$T$28,MATCH($B52,Harvest_关卡消耗!$A$2:$A$10,1),AQ$1)</f>
        <v>1.3888888888888888</v>
      </c>
      <c r="AR52" s="1">
        <f>INDEX(Harvest_关卡消耗!$D$2:$T$28,MATCH($B52,Harvest_关卡消耗!$A$2:$A$10,1),AR$1)</f>
        <v>3000</v>
      </c>
      <c r="AS52" s="5">
        <f t="shared" si="1"/>
        <v>2100</v>
      </c>
      <c r="AT52" s="5">
        <f t="shared" si="2"/>
        <v>2571.4285714285716</v>
      </c>
      <c r="AU52" s="5">
        <f t="shared" si="3"/>
        <v>79665</v>
      </c>
      <c r="AV52" s="5">
        <f t="shared" si="4"/>
        <v>100428.57142857138</v>
      </c>
      <c r="AW52" s="5">
        <f t="shared" si="7"/>
        <v>20763.571428571377</v>
      </c>
      <c r="AX52" s="5">
        <f t="shared" si="5"/>
        <v>10</v>
      </c>
    </row>
    <row r="53" spans="1:50">
      <c r="A53" s="1" t="s">
        <v>97</v>
      </c>
      <c r="B53" s="1">
        <v>51</v>
      </c>
      <c r="C53" s="1">
        <v>16</v>
      </c>
      <c r="D53" s="1">
        <v>28</v>
      </c>
      <c r="E53" s="4">
        <v>2.7269999999999999</v>
      </c>
      <c r="F53" s="4">
        <v>5.19</v>
      </c>
      <c r="G53" s="4">
        <v>6.3</v>
      </c>
      <c r="H53" s="1">
        <v>9</v>
      </c>
      <c r="I53" s="1">
        <f t="shared" si="6"/>
        <v>1</v>
      </c>
      <c r="J53" s="1" t="s">
        <v>290</v>
      </c>
      <c r="K53" s="1" t="s">
        <v>267</v>
      </c>
      <c r="L53" s="1" t="s">
        <v>267</v>
      </c>
      <c r="M53" s="1" t="s">
        <v>267</v>
      </c>
      <c r="N53" s="1" t="s">
        <v>267</v>
      </c>
      <c r="O53" s="1" t="s">
        <v>267</v>
      </c>
      <c r="P53" s="1" t="s">
        <v>267</v>
      </c>
      <c r="Q53" s="1" t="s">
        <v>267</v>
      </c>
      <c r="R53" s="1" t="s">
        <v>267</v>
      </c>
      <c r="U53" s="1">
        <v>0</v>
      </c>
      <c r="V53" s="1">
        <v>0</v>
      </c>
      <c r="W53" s="1">
        <v>0</v>
      </c>
      <c r="X53" s="1" t="s">
        <v>224</v>
      </c>
      <c r="Y53" s="1">
        <v>10</v>
      </c>
      <c r="Z53" s="1">
        <v>5</v>
      </c>
      <c r="AB53" s="1">
        <v>0</v>
      </c>
      <c r="AC53" s="1">
        <v>0</v>
      </c>
      <c r="AD53" s="1">
        <v>0</v>
      </c>
      <c r="AE53" s="1">
        <f>MATCH(B53,Harvest_挂机奖励!$B$2:$B$13,1)</f>
        <v>5</v>
      </c>
      <c r="AF53" s="1">
        <f>INDEX(Harvest_挂机奖励!$D$2:$E$13,$AE53,AF$1)</f>
        <v>2200</v>
      </c>
      <c r="AG53" s="1">
        <f>INDEX(Harvest_关卡消耗!$B$2:$B$10,MATCH($B53,Harvest_关卡消耗!$A$2:$A$10,1))</f>
        <v>3</v>
      </c>
      <c r="AH53" s="1">
        <f>INDEX(Harvest_关卡消耗!$D$2:$T$28,MATCH($B53,Harvest_关卡消耗!$A$2:$A$10,1),AH$1)</f>
        <v>1800</v>
      </c>
      <c r="AI53" s="1">
        <f>INDEX(Harvest_关卡消耗!$D$2:$T$28,MATCH($B53,Harvest_关卡消耗!$A$2:$A$10,1),AI$1)</f>
        <v>2100</v>
      </c>
      <c r="AJ53" s="1">
        <f>INDEX(Harvest_关卡消耗!$D$2:$T$28,MATCH($B53,Harvest_关卡消耗!$A$2:$A$10,1),AJ$1)</f>
        <v>4500</v>
      </c>
      <c r="AK53" s="1">
        <f>INDEX(Harvest_关卡消耗!$D$2:$T$28,MATCH($B53,Harvest_关卡消耗!$A$2:$A$10,1),AK$1)</f>
        <v>2.5</v>
      </c>
      <c r="AL53" s="1">
        <f>INDEX(Harvest_关卡消耗!$D$2:$T$28,MATCH($B53,Harvest_关卡消耗!$A$2:$A$10,1),AL$1)</f>
        <v>400</v>
      </c>
      <c r="AM53" s="1">
        <f>INDEX(Harvest_关卡消耗!$D$2:$T$28,MATCH($B53,Harvest_关卡消耗!$A$2:$A$10,1),AM$1)</f>
        <v>0.22222222222222221</v>
      </c>
      <c r="AN53" s="1">
        <f>INDEX(Harvest_关卡消耗!$D$2:$T$28,MATCH($B53,Harvest_关卡消耗!$A$2:$A$10,1),AN$1)</f>
        <v>3000</v>
      </c>
      <c r="AO53" s="1">
        <f>INDEX(Harvest_关卡消耗!$D$2:$T$28,MATCH($B53,Harvest_关卡消耗!$A$2:$A$10,1),AO$1)</f>
        <v>1.6666666666666667</v>
      </c>
      <c r="AP53" s="1">
        <f>INDEX(Harvest_关卡消耗!$D$2:$T$28,MATCH($B53,Harvest_关卡消耗!$A$2:$A$10,1),AP$1)</f>
        <v>2500</v>
      </c>
      <c r="AQ53" s="1">
        <f>INDEX(Harvest_关卡消耗!$D$2:$T$28,MATCH($B53,Harvest_关卡消耗!$A$2:$A$10,1),AQ$1)</f>
        <v>1.3888888888888888</v>
      </c>
      <c r="AR53" s="1">
        <f>INDEX(Harvest_关卡消耗!$D$2:$T$28,MATCH($B53,Harvest_关卡消耗!$A$2:$A$10,1),AR$1)</f>
        <v>3000</v>
      </c>
      <c r="AS53" s="5">
        <f t="shared" si="1"/>
        <v>2100</v>
      </c>
      <c r="AT53" s="5">
        <f t="shared" si="2"/>
        <v>2571.4285714285716</v>
      </c>
      <c r="AU53" s="5">
        <f t="shared" si="3"/>
        <v>81765</v>
      </c>
      <c r="AV53" s="5">
        <f t="shared" si="4"/>
        <v>102999.99999999994</v>
      </c>
      <c r="AW53" s="5">
        <f t="shared" si="7"/>
        <v>21234.999999999942</v>
      </c>
      <c r="AX53" s="5">
        <f t="shared" si="5"/>
        <v>10</v>
      </c>
    </row>
    <row r="54" spans="1:50">
      <c r="A54" s="1" t="s">
        <v>98</v>
      </c>
      <c r="B54" s="1">
        <v>52</v>
      </c>
      <c r="C54" s="1">
        <v>11</v>
      </c>
      <c r="D54" s="1">
        <v>22</v>
      </c>
      <c r="E54" s="4">
        <v>2.9430000000000001</v>
      </c>
      <c r="F54" s="4">
        <v>7.65</v>
      </c>
      <c r="G54" s="4">
        <v>10.47</v>
      </c>
      <c r="H54" s="1">
        <v>9</v>
      </c>
      <c r="I54" s="1">
        <f t="shared" si="6"/>
        <v>1</v>
      </c>
      <c r="J54" s="1" t="s">
        <v>290</v>
      </c>
      <c r="K54" s="1" t="s">
        <v>268</v>
      </c>
      <c r="L54" s="1" t="s">
        <v>267</v>
      </c>
      <c r="M54" s="1" t="s">
        <v>267</v>
      </c>
      <c r="N54" s="1" t="s">
        <v>267</v>
      </c>
      <c r="O54" s="1" t="s">
        <v>267</v>
      </c>
      <c r="P54" s="1" t="s">
        <v>267</v>
      </c>
      <c r="Q54" s="1" t="s">
        <v>267</v>
      </c>
      <c r="R54" s="1" t="s">
        <v>267</v>
      </c>
      <c r="U54" s="1">
        <v>0</v>
      </c>
      <c r="V54" s="1">
        <v>0</v>
      </c>
      <c r="W54" s="1">
        <v>0</v>
      </c>
      <c r="X54" s="1" t="s">
        <v>228</v>
      </c>
      <c r="Y54" s="1">
        <v>7</v>
      </c>
      <c r="Z54" s="1">
        <v>2</v>
      </c>
      <c r="AB54" s="1">
        <v>0</v>
      </c>
      <c r="AC54" s="1">
        <v>0</v>
      </c>
      <c r="AD54" s="1">
        <v>0</v>
      </c>
      <c r="AE54" s="1">
        <f>MATCH(B54,Harvest_挂机奖励!$B$2:$B$13,1)</f>
        <v>5</v>
      </c>
      <c r="AF54" s="1">
        <f>INDEX(Harvest_挂机奖励!$D$2:$E$13,$AE54,AF$1)</f>
        <v>2200</v>
      </c>
      <c r="AG54" s="1">
        <f>INDEX(Harvest_关卡消耗!$B$2:$B$10,MATCH($B54,Harvest_关卡消耗!$A$2:$A$10,1))</f>
        <v>3</v>
      </c>
      <c r="AH54" s="1">
        <f>INDEX(Harvest_关卡消耗!$D$2:$T$28,MATCH($B54,Harvest_关卡消耗!$A$2:$A$10,1),AH$1)</f>
        <v>1800</v>
      </c>
      <c r="AI54" s="1">
        <f>INDEX(Harvest_关卡消耗!$D$2:$T$28,MATCH($B54,Harvest_关卡消耗!$A$2:$A$10,1),AI$1)</f>
        <v>2100</v>
      </c>
      <c r="AJ54" s="1">
        <f>INDEX(Harvest_关卡消耗!$D$2:$T$28,MATCH($B54,Harvest_关卡消耗!$A$2:$A$10,1),AJ$1)</f>
        <v>4500</v>
      </c>
      <c r="AK54" s="1">
        <f>INDEX(Harvest_关卡消耗!$D$2:$T$28,MATCH($B54,Harvest_关卡消耗!$A$2:$A$10,1),AK$1)</f>
        <v>2.5</v>
      </c>
      <c r="AL54" s="1">
        <f>INDEX(Harvest_关卡消耗!$D$2:$T$28,MATCH($B54,Harvest_关卡消耗!$A$2:$A$10,1),AL$1)</f>
        <v>400</v>
      </c>
      <c r="AM54" s="1">
        <f>INDEX(Harvest_关卡消耗!$D$2:$T$28,MATCH($B54,Harvest_关卡消耗!$A$2:$A$10,1),AM$1)</f>
        <v>0.22222222222222221</v>
      </c>
      <c r="AN54" s="1">
        <f>INDEX(Harvest_关卡消耗!$D$2:$T$28,MATCH($B54,Harvest_关卡消耗!$A$2:$A$10,1),AN$1)</f>
        <v>3000</v>
      </c>
      <c r="AO54" s="1">
        <f>INDEX(Harvest_关卡消耗!$D$2:$T$28,MATCH($B54,Harvest_关卡消耗!$A$2:$A$10,1),AO$1)</f>
        <v>1.6666666666666667</v>
      </c>
      <c r="AP54" s="1">
        <f>INDEX(Harvest_关卡消耗!$D$2:$T$28,MATCH($B54,Harvest_关卡消耗!$A$2:$A$10,1),AP$1)</f>
        <v>2500</v>
      </c>
      <c r="AQ54" s="1">
        <f>INDEX(Harvest_关卡消耗!$D$2:$T$28,MATCH($B54,Harvest_关卡消耗!$A$2:$A$10,1),AQ$1)</f>
        <v>1.3888888888888888</v>
      </c>
      <c r="AR54" s="1">
        <f>INDEX(Harvest_关卡消耗!$D$2:$T$28,MATCH($B54,Harvest_关卡消耗!$A$2:$A$10,1),AR$1)</f>
        <v>3000</v>
      </c>
      <c r="AS54" s="5">
        <f t="shared" si="1"/>
        <v>2100</v>
      </c>
      <c r="AT54" s="5">
        <f t="shared" si="2"/>
        <v>2571.4285714285716</v>
      </c>
      <c r="AU54" s="5">
        <f t="shared" si="3"/>
        <v>83865</v>
      </c>
      <c r="AV54" s="5">
        <f t="shared" si="4"/>
        <v>105571.42857142851</v>
      </c>
      <c r="AW54" s="5">
        <f t="shared" si="7"/>
        <v>21706.428571428507</v>
      </c>
      <c r="AX54" s="5">
        <f t="shared" si="5"/>
        <v>10</v>
      </c>
    </row>
    <row r="55" spans="1:50">
      <c r="A55" s="1" t="s">
        <v>99</v>
      </c>
      <c r="B55" s="1">
        <v>53</v>
      </c>
      <c r="C55" s="1">
        <v>23</v>
      </c>
      <c r="D55" s="1">
        <v>18</v>
      </c>
      <c r="E55" s="4">
        <v>2.4120002</v>
      </c>
      <c r="F55" s="4">
        <v>4.88</v>
      </c>
      <c r="G55" s="4">
        <v>6.76</v>
      </c>
      <c r="H55" s="1">
        <v>9</v>
      </c>
      <c r="I55" s="1">
        <f t="shared" si="6"/>
        <v>1</v>
      </c>
      <c r="J55" s="1" t="s">
        <v>290</v>
      </c>
      <c r="K55" s="1" t="s">
        <v>267</v>
      </c>
      <c r="L55" s="1" t="s">
        <v>267</v>
      </c>
      <c r="M55" s="1" t="s">
        <v>267</v>
      </c>
      <c r="N55" s="1" t="s">
        <v>267</v>
      </c>
      <c r="O55" s="1" t="s">
        <v>267</v>
      </c>
      <c r="P55" s="1" t="s">
        <v>267</v>
      </c>
      <c r="Q55" s="1" t="s">
        <v>267</v>
      </c>
      <c r="R55" s="1" t="s">
        <v>267</v>
      </c>
      <c r="U55" s="1">
        <v>0</v>
      </c>
      <c r="V55" s="1">
        <v>0</v>
      </c>
      <c r="W55" s="1">
        <v>0.5</v>
      </c>
      <c r="X55" s="1" t="s">
        <v>224</v>
      </c>
      <c r="Y55" s="1">
        <v>5</v>
      </c>
      <c r="Z55" s="1">
        <v>9</v>
      </c>
      <c r="AB55" s="1">
        <v>0</v>
      </c>
      <c r="AC55" s="1">
        <v>0</v>
      </c>
      <c r="AD55" s="1">
        <v>0</v>
      </c>
      <c r="AE55" s="1">
        <f>MATCH(B55,Harvest_挂机奖励!$B$2:$B$13,1)</f>
        <v>5</v>
      </c>
      <c r="AF55" s="1">
        <f>INDEX(Harvest_挂机奖励!$D$2:$E$13,$AE55,AF$1)</f>
        <v>2200</v>
      </c>
      <c r="AG55" s="1">
        <f>INDEX(Harvest_关卡消耗!$B$2:$B$10,MATCH($B55,Harvest_关卡消耗!$A$2:$A$10,1))</f>
        <v>3</v>
      </c>
      <c r="AH55" s="1">
        <f>INDEX(Harvest_关卡消耗!$D$2:$T$28,MATCH($B55,Harvest_关卡消耗!$A$2:$A$10,1),AH$1)</f>
        <v>1800</v>
      </c>
      <c r="AI55" s="1">
        <f>INDEX(Harvest_关卡消耗!$D$2:$T$28,MATCH($B55,Harvest_关卡消耗!$A$2:$A$10,1),AI$1)</f>
        <v>2100</v>
      </c>
      <c r="AJ55" s="1">
        <f>INDEX(Harvest_关卡消耗!$D$2:$T$28,MATCH($B55,Harvest_关卡消耗!$A$2:$A$10,1),AJ$1)</f>
        <v>4500</v>
      </c>
      <c r="AK55" s="1">
        <f>INDEX(Harvest_关卡消耗!$D$2:$T$28,MATCH($B55,Harvest_关卡消耗!$A$2:$A$10,1),AK$1)</f>
        <v>2.5</v>
      </c>
      <c r="AL55" s="1">
        <f>INDEX(Harvest_关卡消耗!$D$2:$T$28,MATCH($B55,Harvest_关卡消耗!$A$2:$A$10,1),AL$1)</f>
        <v>400</v>
      </c>
      <c r="AM55" s="1">
        <f>INDEX(Harvest_关卡消耗!$D$2:$T$28,MATCH($B55,Harvest_关卡消耗!$A$2:$A$10,1),AM$1)</f>
        <v>0.22222222222222221</v>
      </c>
      <c r="AN55" s="1">
        <f>INDEX(Harvest_关卡消耗!$D$2:$T$28,MATCH($B55,Harvest_关卡消耗!$A$2:$A$10,1),AN$1)</f>
        <v>3000</v>
      </c>
      <c r="AO55" s="1">
        <f>INDEX(Harvest_关卡消耗!$D$2:$T$28,MATCH($B55,Harvest_关卡消耗!$A$2:$A$10,1),AO$1)</f>
        <v>1.6666666666666667</v>
      </c>
      <c r="AP55" s="1">
        <f>INDEX(Harvest_关卡消耗!$D$2:$T$28,MATCH($B55,Harvest_关卡消耗!$A$2:$A$10,1),AP$1)</f>
        <v>2500</v>
      </c>
      <c r="AQ55" s="1">
        <f>INDEX(Harvest_关卡消耗!$D$2:$T$28,MATCH($B55,Harvest_关卡消耗!$A$2:$A$10,1),AQ$1)</f>
        <v>1.3888888888888888</v>
      </c>
      <c r="AR55" s="1">
        <f>INDEX(Harvest_关卡消耗!$D$2:$T$28,MATCH($B55,Harvest_关卡消耗!$A$2:$A$10,1),AR$1)</f>
        <v>3000</v>
      </c>
      <c r="AS55" s="5">
        <f t="shared" si="1"/>
        <v>2100</v>
      </c>
      <c r="AT55" s="5">
        <f t="shared" si="2"/>
        <v>2571.4285714285716</v>
      </c>
      <c r="AU55" s="5">
        <f t="shared" si="3"/>
        <v>85965</v>
      </c>
      <c r="AV55" s="5">
        <f t="shared" si="4"/>
        <v>108142.85714285707</v>
      </c>
      <c r="AW55" s="5">
        <f t="shared" si="7"/>
        <v>22177.857142857072</v>
      </c>
      <c r="AX55" s="5">
        <f t="shared" si="5"/>
        <v>11</v>
      </c>
    </row>
    <row r="56" spans="1:50">
      <c r="A56" s="1" t="s">
        <v>100</v>
      </c>
      <c r="B56" s="1">
        <v>54</v>
      </c>
      <c r="C56" s="1">
        <v>21</v>
      </c>
      <c r="D56" s="1">
        <v>23</v>
      </c>
      <c r="E56" s="4">
        <v>2.4390000999999999</v>
      </c>
      <c r="F56" s="4">
        <v>4.41</v>
      </c>
      <c r="G56" s="4">
        <v>5.52</v>
      </c>
      <c r="H56" s="1">
        <v>9</v>
      </c>
      <c r="I56" s="1">
        <f t="shared" si="6"/>
        <v>1</v>
      </c>
      <c r="J56" s="1" t="s">
        <v>290</v>
      </c>
      <c r="K56" s="1" t="s">
        <v>267</v>
      </c>
      <c r="L56" s="1" t="s">
        <v>268</v>
      </c>
      <c r="M56" s="1" t="s">
        <v>267</v>
      </c>
      <c r="N56" s="1" t="s">
        <v>267</v>
      </c>
      <c r="O56" s="1" t="s">
        <v>268</v>
      </c>
      <c r="P56" s="1" t="s">
        <v>267</v>
      </c>
      <c r="Q56" s="1" t="s">
        <v>267</v>
      </c>
      <c r="R56" s="1" t="s">
        <v>268</v>
      </c>
      <c r="U56" s="1">
        <v>0</v>
      </c>
      <c r="V56" s="1">
        <v>2</v>
      </c>
      <c r="W56" s="1">
        <v>0.5</v>
      </c>
      <c r="X56" s="1" t="s">
        <v>224</v>
      </c>
      <c r="Y56" s="1">
        <v>3</v>
      </c>
      <c r="Z56" s="1">
        <v>20</v>
      </c>
      <c r="AB56" s="1">
        <v>0</v>
      </c>
      <c r="AC56" s="1">
        <v>0</v>
      </c>
      <c r="AD56" s="1">
        <v>60</v>
      </c>
      <c r="AE56" s="1">
        <f>MATCH(B56,Harvest_挂机奖励!$B$2:$B$13,1)</f>
        <v>5</v>
      </c>
      <c r="AF56" s="1">
        <f>INDEX(Harvest_挂机奖励!$D$2:$E$13,$AE56,AF$1)</f>
        <v>2200</v>
      </c>
      <c r="AG56" s="1">
        <f>INDEX(Harvest_关卡消耗!$B$2:$B$10,MATCH($B56,Harvest_关卡消耗!$A$2:$A$10,1))</f>
        <v>3</v>
      </c>
      <c r="AH56" s="1">
        <f>INDEX(Harvest_关卡消耗!$D$2:$T$28,MATCH($B56,Harvest_关卡消耗!$A$2:$A$10,1),AH$1)</f>
        <v>1800</v>
      </c>
      <c r="AI56" s="1">
        <f>INDEX(Harvest_关卡消耗!$D$2:$T$28,MATCH($B56,Harvest_关卡消耗!$A$2:$A$10,1),AI$1)</f>
        <v>2100</v>
      </c>
      <c r="AJ56" s="1">
        <f>INDEX(Harvest_关卡消耗!$D$2:$T$28,MATCH($B56,Harvest_关卡消耗!$A$2:$A$10,1),AJ$1)</f>
        <v>4500</v>
      </c>
      <c r="AK56" s="1">
        <f>INDEX(Harvest_关卡消耗!$D$2:$T$28,MATCH($B56,Harvest_关卡消耗!$A$2:$A$10,1),AK$1)</f>
        <v>2.5</v>
      </c>
      <c r="AL56" s="1">
        <f>INDEX(Harvest_关卡消耗!$D$2:$T$28,MATCH($B56,Harvest_关卡消耗!$A$2:$A$10,1),AL$1)</f>
        <v>400</v>
      </c>
      <c r="AM56" s="1">
        <f>INDEX(Harvest_关卡消耗!$D$2:$T$28,MATCH($B56,Harvest_关卡消耗!$A$2:$A$10,1),AM$1)</f>
        <v>0.22222222222222221</v>
      </c>
      <c r="AN56" s="1">
        <f>INDEX(Harvest_关卡消耗!$D$2:$T$28,MATCH($B56,Harvest_关卡消耗!$A$2:$A$10,1),AN$1)</f>
        <v>3000</v>
      </c>
      <c r="AO56" s="1">
        <f>INDEX(Harvest_关卡消耗!$D$2:$T$28,MATCH($B56,Harvest_关卡消耗!$A$2:$A$10,1),AO$1)</f>
        <v>1.6666666666666667</v>
      </c>
      <c r="AP56" s="1">
        <f>INDEX(Harvest_关卡消耗!$D$2:$T$28,MATCH($B56,Harvest_关卡消耗!$A$2:$A$10,1),AP$1)</f>
        <v>2500</v>
      </c>
      <c r="AQ56" s="1">
        <f>INDEX(Harvest_关卡消耗!$D$2:$T$28,MATCH($B56,Harvest_关卡消耗!$A$2:$A$10,1),AQ$1)</f>
        <v>1.3888888888888888</v>
      </c>
      <c r="AR56" s="1">
        <f>INDEX(Harvest_关卡消耗!$D$2:$T$28,MATCH($B56,Harvest_关卡消耗!$A$2:$A$10,1),AR$1)</f>
        <v>3000</v>
      </c>
      <c r="AS56" s="5">
        <f t="shared" si="1"/>
        <v>2100</v>
      </c>
      <c r="AT56" s="5">
        <f t="shared" si="2"/>
        <v>2571.4285714285716</v>
      </c>
      <c r="AU56" s="5">
        <f t="shared" si="3"/>
        <v>88065</v>
      </c>
      <c r="AV56" s="5">
        <f t="shared" si="4"/>
        <v>110714.28571428564</v>
      </c>
      <c r="AW56" s="5">
        <f t="shared" si="7"/>
        <v>22649.285714285637</v>
      </c>
      <c r="AX56" s="5">
        <f t="shared" si="5"/>
        <v>11</v>
      </c>
    </row>
    <row r="57" spans="1:50">
      <c r="A57" s="1" t="s">
        <v>101</v>
      </c>
      <c r="B57" s="1">
        <v>55</v>
      </c>
      <c r="C57" s="1">
        <v>16</v>
      </c>
      <c r="D57" s="1">
        <v>34</v>
      </c>
      <c r="E57" s="4">
        <v>3.6</v>
      </c>
      <c r="F57" s="4">
        <v>5.61</v>
      </c>
      <c r="G57" s="4">
        <v>6.78</v>
      </c>
      <c r="H57" s="1">
        <v>9</v>
      </c>
      <c r="I57" s="1">
        <f t="shared" si="6"/>
        <v>1</v>
      </c>
      <c r="J57" s="1" t="s">
        <v>268</v>
      </c>
      <c r="K57" s="1" t="s">
        <v>292</v>
      </c>
      <c r="L57" s="1" t="s">
        <v>268</v>
      </c>
      <c r="M57" s="1" t="s">
        <v>267</v>
      </c>
      <c r="N57" s="1" t="s">
        <v>268</v>
      </c>
      <c r="O57" s="1" t="s">
        <v>267</v>
      </c>
      <c r="P57" s="1" t="s">
        <v>268</v>
      </c>
      <c r="Q57" s="1" t="s">
        <v>267</v>
      </c>
      <c r="R57" s="1" t="s">
        <v>268</v>
      </c>
      <c r="U57" s="1">
        <v>0</v>
      </c>
      <c r="V57" s="1">
        <v>0</v>
      </c>
      <c r="W57" s="1">
        <v>0</v>
      </c>
      <c r="X57" s="1" t="s">
        <v>224</v>
      </c>
      <c r="Y57" s="1">
        <v>10</v>
      </c>
      <c r="Z57" s="1">
        <v>4</v>
      </c>
      <c r="AB57" s="1">
        <v>0</v>
      </c>
      <c r="AC57" s="1">
        <v>0</v>
      </c>
      <c r="AD57" s="1">
        <v>0</v>
      </c>
      <c r="AE57" s="1">
        <f>MATCH(B57,Harvest_挂机奖励!$B$2:$B$13,1)</f>
        <v>5</v>
      </c>
      <c r="AF57" s="1">
        <f>INDEX(Harvest_挂机奖励!$D$2:$E$13,$AE57,AF$1)</f>
        <v>2200</v>
      </c>
      <c r="AG57" s="1">
        <f>INDEX(Harvest_关卡消耗!$B$2:$B$10,MATCH($B57,Harvest_关卡消耗!$A$2:$A$10,1))</f>
        <v>3</v>
      </c>
      <c r="AH57" s="1">
        <f>INDEX(Harvest_关卡消耗!$D$2:$T$28,MATCH($B57,Harvest_关卡消耗!$A$2:$A$10,1),AH$1)</f>
        <v>1800</v>
      </c>
      <c r="AI57" s="1">
        <f>INDEX(Harvest_关卡消耗!$D$2:$T$28,MATCH($B57,Harvest_关卡消耗!$A$2:$A$10,1),AI$1)</f>
        <v>2100</v>
      </c>
      <c r="AJ57" s="1">
        <f>INDEX(Harvest_关卡消耗!$D$2:$T$28,MATCH($B57,Harvest_关卡消耗!$A$2:$A$10,1),AJ$1)</f>
        <v>4500</v>
      </c>
      <c r="AK57" s="1">
        <f>INDEX(Harvest_关卡消耗!$D$2:$T$28,MATCH($B57,Harvest_关卡消耗!$A$2:$A$10,1),AK$1)</f>
        <v>2.5</v>
      </c>
      <c r="AL57" s="1">
        <f>INDEX(Harvest_关卡消耗!$D$2:$T$28,MATCH($B57,Harvest_关卡消耗!$A$2:$A$10,1),AL$1)</f>
        <v>400</v>
      </c>
      <c r="AM57" s="1">
        <f>INDEX(Harvest_关卡消耗!$D$2:$T$28,MATCH($B57,Harvest_关卡消耗!$A$2:$A$10,1),AM$1)</f>
        <v>0.22222222222222221</v>
      </c>
      <c r="AN57" s="1">
        <f>INDEX(Harvest_关卡消耗!$D$2:$T$28,MATCH($B57,Harvest_关卡消耗!$A$2:$A$10,1),AN$1)</f>
        <v>3000</v>
      </c>
      <c r="AO57" s="1">
        <f>INDEX(Harvest_关卡消耗!$D$2:$T$28,MATCH($B57,Harvest_关卡消耗!$A$2:$A$10,1),AO$1)</f>
        <v>1.6666666666666667</v>
      </c>
      <c r="AP57" s="1">
        <f>INDEX(Harvest_关卡消耗!$D$2:$T$28,MATCH($B57,Harvest_关卡消耗!$A$2:$A$10,1),AP$1)</f>
        <v>2500</v>
      </c>
      <c r="AQ57" s="1">
        <f>INDEX(Harvest_关卡消耗!$D$2:$T$28,MATCH($B57,Harvest_关卡消耗!$A$2:$A$10,1),AQ$1)</f>
        <v>1.3888888888888888</v>
      </c>
      <c r="AR57" s="1">
        <f>INDEX(Harvest_关卡消耗!$D$2:$T$28,MATCH($B57,Harvest_关卡消耗!$A$2:$A$10,1),AR$1)</f>
        <v>3000</v>
      </c>
      <c r="AS57" s="5">
        <f t="shared" si="1"/>
        <v>2100</v>
      </c>
      <c r="AT57" s="5">
        <f t="shared" si="2"/>
        <v>2571.4285714285716</v>
      </c>
      <c r="AU57" s="5">
        <f t="shared" si="3"/>
        <v>90165</v>
      </c>
      <c r="AV57" s="5">
        <f t="shared" si="4"/>
        <v>113285.7142857142</v>
      </c>
      <c r="AW57" s="5">
        <f t="shared" si="7"/>
        <v>23120.714285714203</v>
      </c>
      <c r="AX57" s="5">
        <f t="shared" si="5"/>
        <v>11</v>
      </c>
    </row>
    <row r="58" spans="1:50">
      <c r="A58" s="1" t="s">
        <v>102</v>
      </c>
      <c r="B58" s="1">
        <v>56</v>
      </c>
      <c r="C58" s="1">
        <v>10</v>
      </c>
      <c r="D58" s="1">
        <v>30</v>
      </c>
      <c r="E58" s="4">
        <v>1.881</v>
      </c>
      <c r="F58" s="4">
        <v>4.42</v>
      </c>
      <c r="G58" s="4">
        <v>6.02</v>
      </c>
      <c r="H58" s="1">
        <v>7</v>
      </c>
      <c r="I58" s="1">
        <f t="shared" si="6"/>
        <v>1</v>
      </c>
      <c r="J58" s="1" t="s">
        <v>267</v>
      </c>
      <c r="K58" s="1" t="s">
        <v>292</v>
      </c>
      <c r="L58" s="1" t="s">
        <v>267</v>
      </c>
      <c r="M58" s="1" t="s">
        <v>267</v>
      </c>
      <c r="N58" s="1" t="s">
        <v>267</v>
      </c>
      <c r="O58" s="1" t="s">
        <v>267</v>
      </c>
      <c r="P58" s="1" t="s">
        <v>267</v>
      </c>
      <c r="U58" s="1">
        <v>0</v>
      </c>
      <c r="V58" s="1">
        <v>0</v>
      </c>
      <c r="W58" s="1">
        <v>0</v>
      </c>
      <c r="X58" s="1" t="s">
        <v>224</v>
      </c>
      <c r="Y58" s="1">
        <v>10</v>
      </c>
      <c r="Z58" s="1">
        <v>10</v>
      </c>
      <c r="AB58" s="1">
        <v>0</v>
      </c>
      <c r="AC58" s="1">
        <v>0</v>
      </c>
      <c r="AD58" s="1">
        <v>0</v>
      </c>
      <c r="AE58" s="1">
        <f>MATCH(B58,Harvest_挂机奖励!$B$2:$B$13,1)</f>
        <v>5</v>
      </c>
      <c r="AF58" s="1">
        <f>INDEX(Harvest_挂机奖励!$D$2:$E$13,$AE58,AF$1)</f>
        <v>2200</v>
      </c>
      <c r="AG58" s="1">
        <f>INDEX(Harvest_关卡消耗!$B$2:$B$10,MATCH($B58,Harvest_关卡消耗!$A$2:$A$10,1))</f>
        <v>3</v>
      </c>
      <c r="AH58" s="1">
        <f>INDEX(Harvest_关卡消耗!$D$2:$T$28,MATCH($B58,Harvest_关卡消耗!$A$2:$A$10,1),AH$1)</f>
        <v>1800</v>
      </c>
      <c r="AI58" s="1">
        <f>INDEX(Harvest_关卡消耗!$D$2:$T$28,MATCH($B58,Harvest_关卡消耗!$A$2:$A$10,1),AI$1)</f>
        <v>2100</v>
      </c>
      <c r="AJ58" s="1">
        <f>INDEX(Harvest_关卡消耗!$D$2:$T$28,MATCH($B58,Harvest_关卡消耗!$A$2:$A$10,1),AJ$1)</f>
        <v>4500</v>
      </c>
      <c r="AK58" s="1">
        <f>INDEX(Harvest_关卡消耗!$D$2:$T$28,MATCH($B58,Harvest_关卡消耗!$A$2:$A$10,1),AK$1)</f>
        <v>2.5</v>
      </c>
      <c r="AL58" s="1">
        <f>INDEX(Harvest_关卡消耗!$D$2:$T$28,MATCH($B58,Harvest_关卡消耗!$A$2:$A$10,1),AL$1)</f>
        <v>400</v>
      </c>
      <c r="AM58" s="1">
        <f>INDEX(Harvest_关卡消耗!$D$2:$T$28,MATCH($B58,Harvest_关卡消耗!$A$2:$A$10,1),AM$1)</f>
        <v>0.22222222222222221</v>
      </c>
      <c r="AN58" s="1">
        <f>INDEX(Harvest_关卡消耗!$D$2:$T$28,MATCH($B58,Harvest_关卡消耗!$A$2:$A$10,1),AN$1)</f>
        <v>3000</v>
      </c>
      <c r="AO58" s="1">
        <f>INDEX(Harvest_关卡消耗!$D$2:$T$28,MATCH($B58,Harvest_关卡消耗!$A$2:$A$10,1),AO$1)</f>
        <v>1.6666666666666667</v>
      </c>
      <c r="AP58" s="1">
        <f>INDEX(Harvest_关卡消耗!$D$2:$T$28,MATCH($B58,Harvest_关卡消耗!$A$2:$A$10,1),AP$1)</f>
        <v>2500</v>
      </c>
      <c r="AQ58" s="1">
        <f>INDEX(Harvest_关卡消耗!$D$2:$T$28,MATCH($B58,Harvest_关卡消耗!$A$2:$A$10,1),AQ$1)</f>
        <v>1.3888888888888888</v>
      </c>
      <c r="AR58" s="1">
        <f>INDEX(Harvest_关卡消耗!$D$2:$T$28,MATCH($B58,Harvest_关卡消耗!$A$2:$A$10,1),AR$1)</f>
        <v>3000</v>
      </c>
      <c r="AS58" s="5">
        <f t="shared" si="1"/>
        <v>2100</v>
      </c>
      <c r="AT58" s="5">
        <f t="shared" si="2"/>
        <v>2571.4285714285716</v>
      </c>
      <c r="AU58" s="5">
        <f t="shared" si="3"/>
        <v>92265</v>
      </c>
      <c r="AV58" s="5">
        <f t="shared" si="4"/>
        <v>115857.14285714277</v>
      </c>
      <c r="AW58" s="5">
        <f t="shared" si="7"/>
        <v>23592.142857142768</v>
      </c>
      <c r="AX58" s="5">
        <f t="shared" si="5"/>
        <v>11</v>
      </c>
    </row>
    <row r="59" spans="1:50">
      <c r="A59" s="1" t="s">
        <v>103</v>
      </c>
      <c r="B59" s="1">
        <v>57</v>
      </c>
      <c r="C59" s="1">
        <v>17</v>
      </c>
      <c r="D59" s="1">
        <v>22</v>
      </c>
      <c r="E59" s="4">
        <v>2.8260002000000002</v>
      </c>
      <c r="F59" s="4">
        <v>4.67</v>
      </c>
      <c r="G59" s="4">
        <v>5.76</v>
      </c>
      <c r="H59" s="1">
        <v>8</v>
      </c>
      <c r="I59" s="1">
        <f t="shared" si="6"/>
        <v>1</v>
      </c>
      <c r="J59" s="1" t="s">
        <v>267</v>
      </c>
      <c r="K59" s="1" t="s">
        <v>290</v>
      </c>
      <c r="L59" s="1" t="s">
        <v>268</v>
      </c>
      <c r="M59" s="1" t="s">
        <v>268</v>
      </c>
      <c r="N59" s="1" t="s">
        <v>267</v>
      </c>
      <c r="O59" s="1" t="s">
        <v>268</v>
      </c>
      <c r="P59" s="1" t="s">
        <v>268</v>
      </c>
      <c r="Q59" s="1" t="s">
        <v>267</v>
      </c>
      <c r="U59" s="1">
        <v>0</v>
      </c>
      <c r="V59" s="1">
        <v>0</v>
      </c>
      <c r="W59" s="1">
        <v>1</v>
      </c>
      <c r="X59" s="1" t="s">
        <v>224</v>
      </c>
      <c r="Y59" s="1">
        <v>12</v>
      </c>
      <c r="Z59" s="1">
        <v>10</v>
      </c>
      <c r="AB59" s="1">
        <v>0</v>
      </c>
      <c r="AC59" s="1">
        <v>0</v>
      </c>
      <c r="AD59" s="1">
        <v>60</v>
      </c>
      <c r="AE59" s="1">
        <f>MATCH(B59,Harvest_挂机奖励!$B$2:$B$13,1)</f>
        <v>5</v>
      </c>
      <c r="AF59" s="1">
        <f>INDEX(Harvest_挂机奖励!$D$2:$E$13,$AE59,AF$1)</f>
        <v>2200</v>
      </c>
      <c r="AG59" s="1">
        <f>INDEX(Harvest_关卡消耗!$B$2:$B$10,MATCH($B59,Harvest_关卡消耗!$A$2:$A$10,1))</f>
        <v>3</v>
      </c>
      <c r="AH59" s="1">
        <f>INDEX(Harvest_关卡消耗!$D$2:$T$28,MATCH($B59,Harvest_关卡消耗!$A$2:$A$10,1),AH$1)</f>
        <v>1800</v>
      </c>
      <c r="AI59" s="1">
        <f>INDEX(Harvest_关卡消耗!$D$2:$T$28,MATCH($B59,Harvest_关卡消耗!$A$2:$A$10,1),AI$1)</f>
        <v>2100</v>
      </c>
      <c r="AJ59" s="1">
        <f>INDEX(Harvest_关卡消耗!$D$2:$T$28,MATCH($B59,Harvest_关卡消耗!$A$2:$A$10,1),AJ$1)</f>
        <v>4500</v>
      </c>
      <c r="AK59" s="1">
        <f>INDEX(Harvest_关卡消耗!$D$2:$T$28,MATCH($B59,Harvest_关卡消耗!$A$2:$A$10,1),AK$1)</f>
        <v>2.5</v>
      </c>
      <c r="AL59" s="1">
        <f>INDEX(Harvest_关卡消耗!$D$2:$T$28,MATCH($B59,Harvest_关卡消耗!$A$2:$A$10,1),AL$1)</f>
        <v>400</v>
      </c>
      <c r="AM59" s="1">
        <f>INDEX(Harvest_关卡消耗!$D$2:$T$28,MATCH($B59,Harvest_关卡消耗!$A$2:$A$10,1),AM$1)</f>
        <v>0.22222222222222221</v>
      </c>
      <c r="AN59" s="1">
        <f>INDEX(Harvest_关卡消耗!$D$2:$T$28,MATCH($B59,Harvest_关卡消耗!$A$2:$A$10,1),AN$1)</f>
        <v>3000</v>
      </c>
      <c r="AO59" s="1">
        <f>INDEX(Harvest_关卡消耗!$D$2:$T$28,MATCH($B59,Harvest_关卡消耗!$A$2:$A$10,1),AO$1)</f>
        <v>1.6666666666666667</v>
      </c>
      <c r="AP59" s="1">
        <f>INDEX(Harvest_关卡消耗!$D$2:$T$28,MATCH($B59,Harvest_关卡消耗!$A$2:$A$10,1),AP$1)</f>
        <v>2500</v>
      </c>
      <c r="AQ59" s="1">
        <f>INDEX(Harvest_关卡消耗!$D$2:$T$28,MATCH($B59,Harvest_关卡消耗!$A$2:$A$10,1),AQ$1)</f>
        <v>1.3888888888888888</v>
      </c>
      <c r="AR59" s="1">
        <f>INDEX(Harvest_关卡消耗!$D$2:$T$28,MATCH($B59,Harvest_关卡消耗!$A$2:$A$10,1),AR$1)</f>
        <v>3000</v>
      </c>
      <c r="AS59" s="5">
        <f t="shared" si="1"/>
        <v>2100</v>
      </c>
      <c r="AT59" s="5">
        <f t="shared" si="2"/>
        <v>2571.4285714285716</v>
      </c>
      <c r="AU59" s="5">
        <f t="shared" si="3"/>
        <v>94365</v>
      </c>
      <c r="AV59" s="5">
        <f t="shared" si="4"/>
        <v>118428.57142857133</v>
      </c>
      <c r="AW59" s="5">
        <f t="shared" si="7"/>
        <v>24063.571428571333</v>
      </c>
      <c r="AX59" s="5">
        <f t="shared" si="5"/>
        <v>11</v>
      </c>
    </row>
    <row r="60" spans="1:50">
      <c r="A60" s="1" t="s">
        <v>104</v>
      </c>
      <c r="B60" s="1">
        <v>58</v>
      </c>
      <c r="C60" s="1">
        <v>16</v>
      </c>
      <c r="D60" s="1">
        <v>35</v>
      </c>
      <c r="E60" s="4">
        <v>2.637</v>
      </c>
      <c r="F60" s="4">
        <v>4.83</v>
      </c>
      <c r="G60" s="4">
        <v>5.94</v>
      </c>
      <c r="H60" s="1">
        <v>7</v>
      </c>
      <c r="I60" s="1">
        <f t="shared" si="6"/>
        <v>1</v>
      </c>
      <c r="J60" s="1" t="s">
        <v>267</v>
      </c>
      <c r="K60" s="1" t="s">
        <v>292</v>
      </c>
      <c r="L60" s="1" t="s">
        <v>267</v>
      </c>
      <c r="M60" s="1" t="s">
        <v>267</v>
      </c>
      <c r="N60" s="1" t="s">
        <v>267</v>
      </c>
      <c r="O60" s="1" t="s">
        <v>267</v>
      </c>
      <c r="P60" s="1" t="s">
        <v>267</v>
      </c>
      <c r="U60" s="1">
        <v>0</v>
      </c>
      <c r="V60" s="1">
        <v>0</v>
      </c>
      <c r="W60" s="1">
        <v>0</v>
      </c>
      <c r="X60" s="1" t="s">
        <v>224</v>
      </c>
      <c r="Y60" s="1">
        <v>8</v>
      </c>
      <c r="Z60" s="1">
        <v>8</v>
      </c>
      <c r="AB60" s="1">
        <v>0</v>
      </c>
      <c r="AC60" s="1">
        <v>0</v>
      </c>
      <c r="AD60" s="1">
        <v>0</v>
      </c>
      <c r="AE60" s="1">
        <f>MATCH(B60,Harvest_挂机奖励!$B$2:$B$13,1)</f>
        <v>5</v>
      </c>
      <c r="AF60" s="1">
        <f>INDEX(Harvest_挂机奖励!$D$2:$E$13,$AE60,AF$1)</f>
        <v>2200</v>
      </c>
      <c r="AG60" s="1">
        <f>INDEX(Harvest_关卡消耗!$B$2:$B$10,MATCH($B60,Harvest_关卡消耗!$A$2:$A$10,1))</f>
        <v>4</v>
      </c>
      <c r="AH60" s="1">
        <f>INDEX(Harvest_关卡消耗!$D$2:$T$28,MATCH($B60,Harvest_关卡消耗!$A$2:$A$10,1),AH$1)</f>
        <v>2000</v>
      </c>
      <c r="AI60" s="1">
        <f>INDEX(Harvest_关卡消耗!$D$2:$T$28,MATCH($B60,Harvest_关卡消耗!$A$2:$A$10,1),AI$1)</f>
        <v>2221</v>
      </c>
      <c r="AJ60" s="1">
        <f>INDEX(Harvest_关卡消耗!$D$2:$T$28,MATCH($B60,Harvest_关卡消耗!$A$2:$A$10,1),AJ$1)</f>
        <v>6000</v>
      </c>
      <c r="AK60" s="1">
        <f>INDEX(Harvest_关卡消耗!$D$2:$T$28,MATCH($B60,Harvest_关卡消耗!$A$2:$A$10,1),AK$1)</f>
        <v>3</v>
      </c>
      <c r="AL60" s="1">
        <f>INDEX(Harvest_关卡消耗!$D$2:$T$28,MATCH($B60,Harvest_关卡消耗!$A$2:$A$10,1),AL$1)</f>
        <v>500</v>
      </c>
      <c r="AM60" s="1">
        <f>INDEX(Harvest_关卡消耗!$D$2:$T$28,MATCH($B60,Harvest_关卡消耗!$A$2:$A$10,1),AM$1)</f>
        <v>0.25</v>
      </c>
      <c r="AN60" s="1">
        <f>INDEX(Harvest_关卡消耗!$D$2:$T$28,MATCH($B60,Harvest_关卡消耗!$A$2:$A$10,1),AN$1)</f>
        <v>4000</v>
      </c>
      <c r="AO60" s="1">
        <f>INDEX(Harvest_关卡消耗!$D$2:$T$28,MATCH($B60,Harvest_关卡消耗!$A$2:$A$10,1),AO$1)</f>
        <v>2</v>
      </c>
      <c r="AP60" s="1">
        <f>INDEX(Harvest_关卡消耗!$D$2:$T$28,MATCH($B60,Harvest_关卡消耗!$A$2:$A$10,1),AP$1)</f>
        <v>3300</v>
      </c>
      <c r="AQ60" s="1">
        <f>INDEX(Harvest_关卡消耗!$D$2:$T$28,MATCH($B60,Harvest_关卡消耗!$A$2:$A$10,1),AQ$1)</f>
        <v>1.65</v>
      </c>
      <c r="AR60" s="1">
        <f>INDEX(Harvest_关卡消耗!$D$2:$T$28,MATCH($B60,Harvest_关卡消耗!$A$2:$A$10,1),AR$1)</f>
        <v>4000</v>
      </c>
      <c r="AS60" s="5">
        <f t="shared" si="1"/>
        <v>2221</v>
      </c>
      <c r="AT60" s="5">
        <f t="shared" si="2"/>
        <v>2857.1428571428573</v>
      </c>
      <c r="AU60" s="5">
        <f t="shared" si="3"/>
        <v>96586</v>
      </c>
      <c r="AV60" s="5">
        <f t="shared" si="4"/>
        <v>121285.71428571419</v>
      </c>
      <c r="AW60" s="5">
        <f t="shared" si="7"/>
        <v>24699.714285714188</v>
      </c>
      <c r="AX60" s="5">
        <f t="shared" si="5"/>
        <v>12</v>
      </c>
    </row>
    <row r="61" spans="1:50">
      <c r="A61" s="1" t="s">
        <v>105</v>
      </c>
      <c r="B61" s="1">
        <v>59</v>
      </c>
      <c r="C61" s="1">
        <v>13</v>
      </c>
      <c r="D61" s="1">
        <v>27</v>
      </c>
      <c r="E61" s="4">
        <v>2.7</v>
      </c>
      <c r="F61" s="4">
        <v>4.6500000000000004</v>
      </c>
      <c r="G61" s="4">
        <v>5.73</v>
      </c>
      <c r="H61" s="1">
        <v>8</v>
      </c>
      <c r="I61" s="1">
        <f t="shared" si="6"/>
        <v>1</v>
      </c>
      <c r="J61" s="1" t="s">
        <v>267</v>
      </c>
      <c r="K61" s="1" t="s">
        <v>267</v>
      </c>
      <c r="L61" s="1" t="s">
        <v>290</v>
      </c>
      <c r="M61" s="1" t="s">
        <v>267</v>
      </c>
      <c r="N61" s="1" t="s">
        <v>268</v>
      </c>
      <c r="O61" s="1" t="s">
        <v>267</v>
      </c>
      <c r="P61" s="1" t="s">
        <v>267</v>
      </c>
      <c r="Q61" s="1" t="s">
        <v>267</v>
      </c>
      <c r="U61" s="1">
        <v>0</v>
      </c>
      <c r="V61" s="1">
        <v>0</v>
      </c>
      <c r="W61" s="1">
        <v>0.5</v>
      </c>
      <c r="X61" s="1" t="s">
        <v>224</v>
      </c>
      <c r="Y61" s="1">
        <v>10</v>
      </c>
      <c r="Z61" s="1">
        <v>6</v>
      </c>
      <c r="AB61" s="1">
        <v>0</v>
      </c>
      <c r="AC61" s="1">
        <v>0</v>
      </c>
      <c r="AD61" s="1">
        <v>0</v>
      </c>
      <c r="AE61" s="1">
        <f>MATCH(B61,Harvest_挂机奖励!$B$2:$B$13,1)</f>
        <v>5</v>
      </c>
      <c r="AF61" s="1">
        <f>INDEX(Harvest_挂机奖励!$D$2:$E$13,$AE61,AF$1)</f>
        <v>2200</v>
      </c>
      <c r="AG61" s="1">
        <f>INDEX(Harvest_关卡消耗!$B$2:$B$10,MATCH($B61,Harvest_关卡消耗!$A$2:$A$10,1))</f>
        <v>4</v>
      </c>
      <c r="AH61" s="1">
        <f>INDEX(Harvest_关卡消耗!$D$2:$T$28,MATCH($B61,Harvest_关卡消耗!$A$2:$A$10,1),AH$1)</f>
        <v>2000</v>
      </c>
      <c r="AI61" s="1">
        <f>INDEX(Harvest_关卡消耗!$D$2:$T$28,MATCH($B61,Harvest_关卡消耗!$A$2:$A$10,1),AI$1)</f>
        <v>2221</v>
      </c>
      <c r="AJ61" s="1">
        <f>INDEX(Harvest_关卡消耗!$D$2:$T$28,MATCH($B61,Harvest_关卡消耗!$A$2:$A$10,1),AJ$1)</f>
        <v>6000</v>
      </c>
      <c r="AK61" s="1">
        <f>INDEX(Harvest_关卡消耗!$D$2:$T$28,MATCH($B61,Harvest_关卡消耗!$A$2:$A$10,1),AK$1)</f>
        <v>3</v>
      </c>
      <c r="AL61" s="1">
        <f>INDEX(Harvest_关卡消耗!$D$2:$T$28,MATCH($B61,Harvest_关卡消耗!$A$2:$A$10,1),AL$1)</f>
        <v>500</v>
      </c>
      <c r="AM61" s="1">
        <f>INDEX(Harvest_关卡消耗!$D$2:$T$28,MATCH($B61,Harvest_关卡消耗!$A$2:$A$10,1),AM$1)</f>
        <v>0.25</v>
      </c>
      <c r="AN61" s="1">
        <f>INDEX(Harvest_关卡消耗!$D$2:$T$28,MATCH($B61,Harvest_关卡消耗!$A$2:$A$10,1),AN$1)</f>
        <v>4000</v>
      </c>
      <c r="AO61" s="1">
        <f>INDEX(Harvest_关卡消耗!$D$2:$T$28,MATCH($B61,Harvest_关卡消耗!$A$2:$A$10,1),AO$1)</f>
        <v>2</v>
      </c>
      <c r="AP61" s="1">
        <f>INDEX(Harvest_关卡消耗!$D$2:$T$28,MATCH($B61,Harvest_关卡消耗!$A$2:$A$10,1),AP$1)</f>
        <v>3300</v>
      </c>
      <c r="AQ61" s="1">
        <f>INDEX(Harvest_关卡消耗!$D$2:$T$28,MATCH($B61,Harvest_关卡消耗!$A$2:$A$10,1),AQ$1)</f>
        <v>1.65</v>
      </c>
      <c r="AR61" s="1">
        <f>INDEX(Harvest_关卡消耗!$D$2:$T$28,MATCH($B61,Harvest_关卡消耗!$A$2:$A$10,1),AR$1)</f>
        <v>4000</v>
      </c>
      <c r="AS61" s="5">
        <f t="shared" si="1"/>
        <v>2221</v>
      </c>
      <c r="AT61" s="5">
        <f t="shared" si="2"/>
        <v>2857.1428571428573</v>
      </c>
      <c r="AU61" s="5">
        <f t="shared" si="3"/>
        <v>98807</v>
      </c>
      <c r="AV61" s="5">
        <f t="shared" si="4"/>
        <v>124142.85714285704</v>
      </c>
      <c r="AW61" s="5">
        <f t="shared" si="7"/>
        <v>25335.857142857043</v>
      </c>
      <c r="AX61" s="5">
        <f t="shared" si="5"/>
        <v>12</v>
      </c>
    </row>
    <row r="62" spans="1:50">
      <c r="A62" s="1" t="s">
        <v>229</v>
      </c>
      <c r="B62" s="1">
        <v>60</v>
      </c>
      <c r="C62" s="1">
        <v>13</v>
      </c>
      <c r="D62" s="1">
        <v>31</v>
      </c>
      <c r="E62" s="4">
        <v>1.7010000000000001</v>
      </c>
      <c r="F62" s="4">
        <v>3.66</v>
      </c>
      <c r="G62" s="4">
        <v>4.7699999999999996</v>
      </c>
      <c r="H62" s="1">
        <v>10</v>
      </c>
      <c r="I62" s="1">
        <f t="shared" si="6"/>
        <v>0</v>
      </c>
      <c r="J62" s="1" t="s">
        <v>268</v>
      </c>
      <c r="K62" s="1" t="s">
        <v>268</v>
      </c>
      <c r="L62" s="1" t="s">
        <v>268</v>
      </c>
      <c r="M62" s="1" t="s">
        <v>267</v>
      </c>
      <c r="N62" s="1" t="s">
        <v>268</v>
      </c>
      <c r="O62" s="1" t="s">
        <v>267</v>
      </c>
      <c r="P62" s="1" t="s">
        <v>268</v>
      </c>
      <c r="Q62" s="1" t="s">
        <v>267</v>
      </c>
      <c r="R62" s="1" t="s">
        <v>268</v>
      </c>
      <c r="S62" s="1" t="s">
        <v>267</v>
      </c>
      <c r="U62" s="1">
        <v>0</v>
      </c>
      <c r="V62" s="1">
        <v>0</v>
      </c>
      <c r="W62" s="1">
        <v>0</v>
      </c>
      <c r="X62" s="1" t="s">
        <v>224</v>
      </c>
      <c r="Y62" s="1">
        <v>1</v>
      </c>
      <c r="Z62" s="1">
        <v>5</v>
      </c>
      <c r="AB62" s="1">
        <v>0</v>
      </c>
      <c r="AC62" s="1">
        <v>0</v>
      </c>
      <c r="AD62" s="1">
        <v>0</v>
      </c>
      <c r="AE62" s="1">
        <f>MATCH(B62,Harvest_挂机奖励!$B$2:$B$13,1)</f>
        <v>5</v>
      </c>
      <c r="AF62" s="1">
        <f>INDEX(Harvest_挂机奖励!$D$2:$E$13,$AE62,AF$1)</f>
        <v>2200</v>
      </c>
      <c r="AG62" s="1">
        <f>INDEX(Harvest_关卡消耗!$B$2:$B$10,MATCH($B62,Harvest_关卡消耗!$A$2:$A$10,1))</f>
        <v>4</v>
      </c>
      <c r="AH62" s="1">
        <f>INDEX(Harvest_关卡消耗!$D$2:$T$28,MATCH($B62,Harvest_关卡消耗!$A$2:$A$10,1),AH$1)</f>
        <v>2000</v>
      </c>
      <c r="AI62" s="1">
        <f>INDEX(Harvest_关卡消耗!$D$2:$T$28,MATCH($B62,Harvest_关卡消耗!$A$2:$A$10,1),AI$1)</f>
        <v>2221</v>
      </c>
      <c r="AJ62" s="1">
        <f>INDEX(Harvest_关卡消耗!$D$2:$T$28,MATCH($B62,Harvest_关卡消耗!$A$2:$A$10,1),AJ$1)</f>
        <v>6000</v>
      </c>
      <c r="AK62" s="1">
        <f>INDEX(Harvest_关卡消耗!$D$2:$T$28,MATCH($B62,Harvest_关卡消耗!$A$2:$A$10,1),AK$1)</f>
        <v>3</v>
      </c>
      <c r="AL62" s="1">
        <f>INDEX(Harvest_关卡消耗!$D$2:$T$28,MATCH($B62,Harvest_关卡消耗!$A$2:$A$10,1),AL$1)</f>
        <v>500</v>
      </c>
      <c r="AM62" s="1">
        <f>INDEX(Harvest_关卡消耗!$D$2:$T$28,MATCH($B62,Harvest_关卡消耗!$A$2:$A$10,1),AM$1)</f>
        <v>0.25</v>
      </c>
      <c r="AN62" s="1">
        <f>INDEX(Harvest_关卡消耗!$D$2:$T$28,MATCH($B62,Harvest_关卡消耗!$A$2:$A$10,1),AN$1)</f>
        <v>4000</v>
      </c>
      <c r="AO62" s="1">
        <f>INDEX(Harvest_关卡消耗!$D$2:$T$28,MATCH($B62,Harvest_关卡消耗!$A$2:$A$10,1),AO$1)</f>
        <v>2</v>
      </c>
      <c r="AP62" s="1">
        <f>INDEX(Harvest_关卡消耗!$D$2:$T$28,MATCH($B62,Harvest_关卡消耗!$A$2:$A$10,1),AP$1)</f>
        <v>3300</v>
      </c>
      <c r="AQ62" s="1">
        <f>INDEX(Harvest_关卡消耗!$D$2:$T$28,MATCH($B62,Harvest_关卡消耗!$A$2:$A$10,1),AQ$1)</f>
        <v>1.65</v>
      </c>
      <c r="AR62" s="1">
        <f>INDEX(Harvest_关卡消耗!$D$2:$T$28,MATCH($B62,Harvest_关卡消耗!$A$2:$A$10,1),AR$1)</f>
        <v>4000</v>
      </c>
      <c r="AS62" s="5">
        <f t="shared" si="1"/>
        <v>2221</v>
      </c>
      <c r="AT62" s="5">
        <f t="shared" si="2"/>
        <v>2857.1428571428573</v>
      </c>
      <c r="AU62" s="5">
        <f t="shared" si="3"/>
        <v>101028</v>
      </c>
      <c r="AV62" s="5">
        <f t="shared" si="4"/>
        <v>126999.9999999999</v>
      </c>
      <c r="AW62" s="5">
        <f t="shared" si="7"/>
        <v>25971.999999999898</v>
      </c>
      <c r="AX62" s="5">
        <f t="shared" si="5"/>
        <v>12</v>
      </c>
    </row>
    <row r="63" spans="1:50">
      <c r="A63" s="1" t="s">
        <v>106</v>
      </c>
      <c r="B63" s="1">
        <v>61</v>
      </c>
      <c r="C63" s="1">
        <v>20</v>
      </c>
      <c r="D63" s="1">
        <v>27</v>
      </c>
      <c r="E63" s="4">
        <v>1.899</v>
      </c>
      <c r="F63" s="4">
        <v>4.25</v>
      </c>
      <c r="G63" s="4">
        <v>5.99</v>
      </c>
      <c r="H63" s="1">
        <v>8</v>
      </c>
      <c r="I63" s="1">
        <f t="shared" si="6"/>
        <v>1</v>
      </c>
      <c r="J63" s="1" t="s">
        <v>268</v>
      </c>
      <c r="K63" s="1" t="s">
        <v>290</v>
      </c>
      <c r="L63" s="1" t="s">
        <v>268</v>
      </c>
      <c r="M63" s="1" t="s">
        <v>268</v>
      </c>
      <c r="N63" s="1" t="s">
        <v>268</v>
      </c>
      <c r="O63" s="1" t="s">
        <v>268</v>
      </c>
      <c r="P63" s="1" t="s">
        <v>268</v>
      </c>
      <c r="Q63" s="1" t="s">
        <v>268</v>
      </c>
      <c r="U63" s="1">
        <v>0</v>
      </c>
      <c r="V63" s="1">
        <v>0</v>
      </c>
      <c r="W63" s="1">
        <v>0</v>
      </c>
      <c r="X63" s="1" t="s">
        <v>224</v>
      </c>
      <c r="Y63" s="1">
        <v>10</v>
      </c>
      <c r="Z63" s="1">
        <v>4</v>
      </c>
      <c r="AB63" s="1">
        <v>0</v>
      </c>
      <c r="AC63" s="1">
        <v>0</v>
      </c>
      <c r="AD63" s="1">
        <v>0</v>
      </c>
      <c r="AE63" s="1">
        <f>MATCH(B63,Harvest_挂机奖励!$B$2:$B$13,1)</f>
        <v>5</v>
      </c>
      <c r="AF63" s="1">
        <f>INDEX(Harvest_挂机奖励!$D$2:$E$13,$AE63,AF$1)</f>
        <v>2200</v>
      </c>
      <c r="AG63" s="1">
        <f>INDEX(Harvest_关卡消耗!$B$2:$B$10,MATCH($B63,Harvest_关卡消耗!$A$2:$A$10,1))</f>
        <v>4</v>
      </c>
      <c r="AH63" s="1">
        <f>INDEX(Harvest_关卡消耗!$D$2:$T$28,MATCH($B63,Harvest_关卡消耗!$A$2:$A$10,1),AH$1)</f>
        <v>2000</v>
      </c>
      <c r="AI63" s="1">
        <f>INDEX(Harvest_关卡消耗!$D$2:$T$28,MATCH($B63,Harvest_关卡消耗!$A$2:$A$10,1),AI$1)</f>
        <v>2221</v>
      </c>
      <c r="AJ63" s="1">
        <f>INDEX(Harvest_关卡消耗!$D$2:$T$28,MATCH($B63,Harvest_关卡消耗!$A$2:$A$10,1),AJ$1)</f>
        <v>6000</v>
      </c>
      <c r="AK63" s="1">
        <f>INDEX(Harvest_关卡消耗!$D$2:$T$28,MATCH($B63,Harvest_关卡消耗!$A$2:$A$10,1),AK$1)</f>
        <v>3</v>
      </c>
      <c r="AL63" s="1">
        <f>INDEX(Harvest_关卡消耗!$D$2:$T$28,MATCH($B63,Harvest_关卡消耗!$A$2:$A$10,1),AL$1)</f>
        <v>500</v>
      </c>
      <c r="AM63" s="1">
        <f>INDEX(Harvest_关卡消耗!$D$2:$T$28,MATCH($B63,Harvest_关卡消耗!$A$2:$A$10,1),AM$1)</f>
        <v>0.25</v>
      </c>
      <c r="AN63" s="1">
        <f>INDEX(Harvest_关卡消耗!$D$2:$T$28,MATCH($B63,Harvest_关卡消耗!$A$2:$A$10,1),AN$1)</f>
        <v>4000</v>
      </c>
      <c r="AO63" s="1">
        <f>INDEX(Harvest_关卡消耗!$D$2:$T$28,MATCH($B63,Harvest_关卡消耗!$A$2:$A$10,1),AO$1)</f>
        <v>2</v>
      </c>
      <c r="AP63" s="1">
        <f>INDEX(Harvest_关卡消耗!$D$2:$T$28,MATCH($B63,Harvest_关卡消耗!$A$2:$A$10,1),AP$1)</f>
        <v>3300</v>
      </c>
      <c r="AQ63" s="1">
        <f>INDEX(Harvest_关卡消耗!$D$2:$T$28,MATCH($B63,Harvest_关卡消耗!$A$2:$A$10,1),AQ$1)</f>
        <v>1.65</v>
      </c>
      <c r="AR63" s="1">
        <f>INDEX(Harvest_关卡消耗!$D$2:$T$28,MATCH($B63,Harvest_关卡消耗!$A$2:$A$10,1),AR$1)</f>
        <v>4000</v>
      </c>
      <c r="AS63" s="5">
        <f t="shared" si="1"/>
        <v>2221</v>
      </c>
      <c r="AT63" s="5">
        <f t="shared" si="2"/>
        <v>2857.1428571428573</v>
      </c>
      <c r="AU63" s="5">
        <f t="shared" si="3"/>
        <v>103249</v>
      </c>
      <c r="AV63" s="5">
        <f t="shared" si="4"/>
        <v>129857.14285714275</v>
      </c>
      <c r="AW63" s="5">
        <f t="shared" si="7"/>
        <v>26608.142857142753</v>
      </c>
      <c r="AX63" s="5">
        <f t="shared" si="5"/>
        <v>13</v>
      </c>
    </row>
    <row r="64" spans="1:50">
      <c r="A64" s="1" t="s">
        <v>107</v>
      </c>
      <c r="B64" s="1">
        <v>62</v>
      </c>
      <c r="C64" s="1">
        <v>18</v>
      </c>
      <c r="D64" s="1">
        <v>20</v>
      </c>
      <c r="E64" s="4">
        <v>2.7810000000000001</v>
      </c>
      <c r="F64" s="4">
        <v>4.33</v>
      </c>
      <c r="G64" s="4">
        <v>5.36</v>
      </c>
      <c r="H64" s="1">
        <v>9</v>
      </c>
      <c r="I64" s="1">
        <f t="shared" si="6"/>
        <v>1</v>
      </c>
      <c r="J64" s="1" t="s">
        <v>267</v>
      </c>
      <c r="K64" s="1" t="s">
        <v>290</v>
      </c>
      <c r="L64" s="1" t="s">
        <v>268</v>
      </c>
      <c r="M64" s="1" t="s">
        <v>267</v>
      </c>
      <c r="N64" s="1" t="s">
        <v>267</v>
      </c>
      <c r="O64" s="1" t="s">
        <v>267</v>
      </c>
      <c r="P64" s="1" t="s">
        <v>267</v>
      </c>
      <c r="Q64" s="1" t="s">
        <v>268</v>
      </c>
      <c r="R64" s="1" t="s">
        <v>268</v>
      </c>
      <c r="U64" s="1">
        <v>0</v>
      </c>
      <c r="V64" s="1">
        <v>2</v>
      </c>
      <c r="W64" s="1">
        <v>0.8</v>
      </c>
      <c r="X64" s="1" t="s">
        <v>224</v>
      </c>
      <c r="Y64" s="1">
        <v>10</v>
      </c>
      <c r="Z64" s="1">
        <v>5</v>
      </c>
      <c r="AB64" s="1">
        <v>0</v>
      </c>
      <c r="AC64" s="1">
        <v>0</v>
      </c>
      <c r="AD64" s="1">
        <v>-330</v>
      </c>
      <c r="AE64" s="1">
        <f>MATCH(B64,Harvest_挂机奖励!$B$2:$B$13,1)</f>
        <v>5</v>
      </c>
      <c r="AF64" s="1">
        <f>INDEX(Harvest_挂机奖励!$D$2:$E$13,$AE64,AF$1)</f>
        <v>2200</v>
      </c>
      <c r="AG64" s="1">
        <f>INDEX(Harvest_关卡消耗!$B$2:$B$10,MATCH($B64,Harvest_关卡消耗!$A$2:$A$10,1))</f>
        <v>4</v>
      </c>
      <c r="AH64" s="1">
        <f>INDEX(Harvest_关卡消耗!$D$2:$T$28,MATCH($B64,Harvest_关卡消耗!$A$2:$A$10,1),AH$1)</f>
        <v>2000</v>
      </c>
      <c r="AI64" s="1">
        <f>INDEX(Harvest_关卡消耗!$D$2:$T$28,MATCH($B64,Harvest_关卡消耗!$A$2:$A$10,1),AI$1)</f>
        <v>2221</v>
      </c>
      <c r="AJ64" s="1">
        <f>INDEX(Harvest_关卡消耗!$D$2:$T$28,MATCH($B64,Harvest_关卡消耗!$A$2:$A$10,1),AJ$1)</f>
        <v>6000</v>
      </c>
      <c r="AK64" s="1">
        <f>INDEX(Harvest_关卡消耗!$D$2:$T$28,MATCH($B64,Harvest_关卡消耗!$A$2:$A$10,1),AK$1)</f>
        <v>3</v>
      </c>
      <c r="AL64" s="1">
        <f>INDEX(Harvest_关卡消耗!$D$2:$T$28,MATCH($B64,Harvest_关卡消耗!$A$2:$A$10,1),AL$1)</f>
        <v>500</v>
      </c>
      <c r="AM64" s="1">
        <f>INDEX(Harvest_关卡消耗!$D$2:$T$28,MATCH($B64,Harvest_关卡消耗!$A$2:$A$10,1),AM$1)</f>
        <v>0.25</v>
      </c>
      <c r="AN64" s="1">
        <f>INDEX(Harvest_关卡消耗!$D$2:$T$28,MATCH($B64,Harvest_关卡消耗!$A$2:$A$10,1),AN$1)</f>
        <v>4000</v>
      </c>
      <c r="AO64" s="1">
        <f>INDEX(Harvest_关卡消耗!$D$2:$T$28,MATCH($B64,Harvest_关卡消耗!$A$2:$A$10,1),AO$1)</f>
        <v>2</v>
      </c>
      <c r="AP64" s="1">
        <f>INDEX(Harvest_关卡消耗!$D$2:$T$28,MATCH($B64,Harvest_关卡消耗!$A$2:$A$10,1),AP$1)</f>
        <v>3300</v>
      </c>
      <c r="AQ64" s="1">
        <f>INDEX(Harvest_关卡消耗!$D$2:$T$28,MATCH($B64,Harvest_关卡消耗!$A$2:$A$10,1),AQ$1)</f>
        <v>1.65</v>
      </c>
      <c r="AR64" s="1">
        <f>INDEX(Harvest_关卡消耗!$D$2:$T$28,MATCH($B64,Harvest_关卡消耗!$A$2:$A$10,1),AR$1)</f>
        <v>4000</v>
      </c>
      <c r="AS64" s="5">
        <f t="shared" si="1"/>
        <v>2221</v>
      </c>
      <c r="AT64" s="5">
        <f t="shared" si="2"/>
        <v>2857.1428571428573</v>
      </c>
      <c r="AU64" s="5">
        <f t="shared" si="3"/>
        <v>105470</v>
      </c>
      <c r="AV64" s="5">
        <f t="shared" si="4"/>
        <v>132714.28571428562</v>
      </c>
      <c r="AW64" s="5">
        <f t="shared" si="7"/>
        <v>27244.285714285623</v>
      </c>
      <c r="AX64" s="5">
        <f t="shared" si="5"/>
        <v>13</v>
      </c>
    </row>
    <row r="65" spans="1:50">
      <c r="A65" s="1" t="s">
        <v>108</v>
      </c>
      <c r="B65" s="1">
        <v>63</v>
      </c>
      <c r="C65" s="1">
        <v>15</v>
      </c>
      <c r="D65" s="1">
        <v>36</v>
      </c>
      <c r="E65" s="4">
        <v>14.669999000000001</v>
      </c>
      <c r="F65" s="4">
        <v>16.3</v>
      </c>
      <c r="G65" s="4">
        <v>16.309999999999999</v>
      </c>
      <c r="H65" s="1">
        <v>9</v>
      </c>
      <c r="I65" s="1">
        <f t="shared" si="6"/>
        <v>1</v>
      </c>
      <c r="J65" s="1" t="s">
        <v>267</v>
      </c>
      <c r="K65" s="1" t="s">
        <v>292</v>
      </c>
      <c r="L65" s="1" t="s">
        <v>267</v>
      </c>
      <c r="M65" s="1" t="s">
        <v>268</v>
      </c>
      <c r="N65" s="1" t="s">
        <v>267</v>
      </c>
      <c r="O65" s="1" t="s">
        <v>267</v>
      </c>
      <c r="P65" s="1" t="s">
        <v>268</v>
      </c>
      <c r="Q65" s="1" t="s">
        <v>267</v>
      </c>
      <c r="R65" s="1" t="s">
        <v>267</v>
      </c>
      <c r="U65" s="1">
        <v>0</v>
      </c>
      <c r="V65" s="1">
        <v>2</v>
      </c>
      <c r="W65" s="1">
        <v>1</v>
      </c>
      <c r="X65" s="1" t="s">
        <v>224</v>
      </c>
      <c r="Y65" s="1">
        <v>10</v>
      </c>
      <c r="Z65" s="1">
        <v>5</v>
      </c>
      <c r="AB65" s="1">
        <v>0</v>
      </c>
      <c r="AC65" s="1">
        <v>0</v>
      </c>
      <c r="AD65" s="1">
        <v>490</v>
      </c>
      <c r="AE65" s="1">
        <f>MATCH(B65,Harvest_挂机奖励!$B$2:$B$13,1)</f>
        <v>5</v>
      </c>
      <c r="AF65" s="1">
        <f>INDEX(Harvest_挂机奖励!$D$2:$E$13,$AE65,AF$1)</f>
        <v>2200</v>
      </c>
      <c r="AG65" s="1">
        <f>INDEX(Harvest_关卡消耗!$B$2:$B$10,MATCH($B65,Harvest_关卡消耗!$A$2:$A$10,1))</f>
        <v>4</v>
      </c>
      <c r="AH65" s="1">
        <f>INDEX(Harvest_关卡消耗!$D$2:$T$28,MATCH($B65,Harvest_关卡消耗!$A$2:$A$10,1),AH$1)</f>
        <v>2000</v>
      </c>
      <c r="AI65" s="1">
        <f>INDEX(Harvest_关卡消耗!$D$2:$T$28,MATCH($B65,Harvest_关卡消耗!$A$2:$A$10,1),AI$1)</f>
        <v>2221</v>
      </c>
      <c r="AJ65" s="1">
        <f>INDEX(Harvest_关卡消耗!$D$2:$T$28,MATCH($B65,Harvest_关卡消耗!$A$2:$A$10,1),AJ$1)</f>
        <v>6000</v>
      </c>
      <c r="AK65" s="1">
        <f>INDEX(Harvest_关卡消耗!$D$2:$T$28,MATCH($B65,Harvest_关卡消耗!$A$2:$A$10,1),AK$1)</f>
        <v>3</v>
      </c>
      <c r="AL65" s="1">
        <f>INDEX(Harvest_关卡消耗!$D$2:$T$28,MATCH($B65,Harvest_关卡消耗!$A$2:$A$10,1),AL$1)</f>
        <v>500</v>
      </c>
      <c r="AM65" s="1">
        <f>INDEX(Harvest_关卡消耗!$D$2:$T$28,MATCH($B65,Harvest_关卡消耗!$A$2:$A$10,1),AM$1)</f>
        <v>0.25</v>
      </c>
      <c r="AN65" s="1">
        <f>INDEX(Harvest_关卡消耗!$D$2:$T$28,MATCH($B65,Harvest_关卡消耗!$A$2:$A$10,1),AN$1)</f>
        <v>4000</v>
      </c>
      <c r="AO65" s="1">
        <f>INDEX(Harvest_关卡消耗!$D$2:$T$28,MATCH($B65,Harvest_关卡消耗!$A$2:$A$10,1),AO$1)</f>
        <v>2</v>
      </c>
      <c r="AP65" s="1">
        <f>INDEX(Harvest_关卡消耗!$D$2:$T$28,MATCH($B65,Harvest_关卡消耗!$A$2:$A$10,1),AP$1)</f>
        <v>3300</v>
      </c>
      <c r="AQ65" s="1">
        <f>INDEX(Harvest_关卡消耗!$D$2:$T$28,MATCH($B65,Harvest_关卡消耗!$A$2:$A$10,1),AQ$1)</f>
        <v>1.65</v>
      </c>
      <c r="AR65" s="1">
        <f>INDEX(Harvest_关卡消耗!$D$2:$T$28,MATCH($B65,Harvest_关卡消耗!$A$2:$A$10,1),AR$1)</f>
        <v>4000</v>
      </c>
      <c r="AS65" s="5">
        <f t="shared" si="1"/>
        <v>2221</v>
      </c>
      <c r="AT65" s="5">
        <f t="shared" si="2"/>
        <v>2857.1428571428573</v>
      </c>
      <c r="AU65" s="5">
        <f t="shared" si="3"/>
        <v>107691</v>
      </c>
      <c r="AV65" s="5">
        <f t="shared" si="4"/>
        <v>135571.42857142849</v>
      </c>
      <c r="AW65" s="5">
        <f t="shared" si="7"/>
        <v>27880.428571428492</v>
      </c>
      <c r="AX65" s="5">
        <f t="shared" si="5"/>
        <v>13</v>
      </c>
    </row>
    <row r="66" spans="1:50">
      <c r="A66" s="1" t="s">
        <v>230</v>
      </c>
      <c r="B66" s="1">
        <v>64</v>
      </c>
      <c r="C66" s="1">
        <v>10</v>
      </c>
      <c r="D66" s="1">
        <v>16</v>
      </c>
      <c r="E66" s="4">
        <v>3.3210000000000002</v>
      </c>
      <c r="F66" s="4">
        <v>5.8</v>
      </c>
      <c r="G66" s="4">
        <v>7.08</v>
      </c>
      <c r="H66" s="1">
        <v>10</v>
      </c>
      <c r="I66" s="1">
        <f t="shared" si="6"/>
        <v>1</v>
      </c>
      <c r="J66" s="1" t="s">
        <v>267</v>
      </c>
      <c r="K66" s="1" t="s">
        <v>291</v>
      </c>
      <c r="L66" s="1" t="s">
        <v>268</v>
      </c>
      <c r="M66" s="1" t="s">
        <v>267</v>
      </c>
      <c r="N66" s="1" t="s">
        <v>268</v>
      </c>
      <c r="O66" s="1" t="s">
        <v>267</v>
      </c>
      <c r="P66" s="1" t="s">
        <v>268</v>
      </c>
      <c r="Q66" s="1" t="s">
        <v>267</v>
      </c>
      <c r="R66" s="1" t="s">
        <v>268</v>
      </c>
      <c r="S66" s="1" t="s">
        <v>267</v>
      </c>
      <c r="U66" s="1">
        <v>0</v>
      </c>
      <c r="V66" s="1">
        <v>0</v>
      </c>
      <c r="W66" s="1">
        <v>0</v>
      </c>
      <c r="X66" s="1" t="s">
        <v>231</v>
      </c>
      <c r="Y66" s="1">
        <v>10</v>
      </c>
      <c r="Z66" s="1">
        <v>5</v>
      </c>
      <c r="AB66" s="1">
        <v>0</v>
      </c>
      <c r="AC66" s="1">
        <v>0</v>
      </c>
      <c r="AD66" s="1">
        <v>0</v>
      </c>
      <c r="AE66" s="1">
        <f>MATCH(B66,Harvest_挂机奖励!$B$2:$B$13,1)</f>
        <v>5</v>
      </c>
      <c r="AF66" s="1">
        <f>INDEX(Harvest_挂机奖励!$D$2:$E$13,$AE66,AF$1)</f>
        <v>2200</v>
      </c>
      <c r="AG66" s="1">
        <f>INDEX(Harvest_关卡消耗!$B$2:$B$10,MATCH($B66,Harvest_关卡消耗!$A$2:$A$10,1))</f>
        <v>4</v>
      </c>
      <c r="AH66" s="1">
        <f>INDEX(Harvest_关卡消耗!$D$2:$T$28,MATCH($B66,Harvest_关卡消耗!$A$2:$A$10,1),AH$1)</f>
        <v>2000</v>
      </c>
      <c r="AI66" s="1">
        <f>INDEX(Harvest_关卡消耗!$D$2:$T$28,MATCH($B66,Harvest_关卡消耗!$A$2:$A$10,1),AI$1)</f>
        <v>2221</v>
      </c>
      <c r="AJ66" s="1">
        <f>INDEX(Harvest_关卡消耗!$D$2:$T$28,MATCH($B66,Harvest_关卡消耗!$A$2:$A$10,1),AJ$1)</f>
        <v>6000</v>
      </c>
      <c r="AK66" s="1">
        <f>INDEX(Harvest_关卡消耗!$D$2:$T$28,MATCH($B66,Harvest_关卡消耗!$A$2:$A$10,1),AK$1)</f>
        <v>3</v>
      </c>
      <c r="AL66" s="1">
        <f>INDEX(Harvest_关卡消耗!$D$2:$T$28,MATCH($B66,Harvest_关卡消耗!$A$2:$A$10,1),AL$1)</f>
        <v>500</v>
      </c>
      <c r="AM66" s="1">
        <f>INDEX(Harvest_关卡消耗!$D$2:$T$28,MATCH($B66,Harvest_关卡消耗!$A$2:$A$10,1),AM$1)</f>
        <v>0.25</v>
      </c>
      <c r="AN66" s="1">
        <f>INDEX(Harvest_关卡消耗!$D$2:$T$28,MATCH($B66,Harvest_关卡消耗!$A$2:$A$10,1),AN$1)</f>
        <v>4000</v>
      </c>
      <c r="AO66" s="1">
        <f>INDEX(Harvest_关卡消耗!$D$2:$T$28,MATCH($B66,Harvest_关卡消耗!$A$2:$A$10,1),AO$1)</f>
        <v>2</v>
      </c>
      <c r="AP66" s="1">
        <f>INDEX(Harvest_关卡消耗!$D$2:$T$28,MATCH($B66,Harvest_关卡消耗!$A$2:$A$10,1),AP$1)</f>
        <v>3300</v>
      </c>
      <c r="AQ66" s="1">
        <f>INDEX(Harvest_关卡消耗!$D$2:$T$28,MATCH($B66,Harvest_关卡消耗!$A$2:$A$10,1),AQ$1)</f>
        <v>1.65</v>
      </c>
      <c r="AR66" s="1">
        <f>INDEX(Harvest_关卡消耗!$D$2:$T$28,MATCH($B66,Harvest_关卡消耗!$A$2:$A$10,1),AR$1)</f>
        <v>4000</v>
      </c>
      <c r="AS66" s="5">
        <f t="shared" si="1"/>
        <v>2221</v>
      </c>
      <c r="AT66" s="5">
        <f t="shared" si="2"/>
        <v>2857.1428571428573</v>
      </c>
      <c r="AU66" s="5">
        <f t="shared" si="3"/>
        <v>109912</v>
      </c>
      <c r="AV66" s="5">
        <f t="shared" si="4"/>
        <v>138428.57142857136</v>
      </c>
      <c r="AW66" s="5">
        <f t="shared" si="7"/>
        <v>28516.571428571362</v>
      </c>
      <c r="AX66" s="5">
        <f t="shared" si="5"/>
        <v>13</v>
      </c>
    </row>
    <row r="67" spans="1:50">
      <c r="A67" s="1" t="s">
        <v>109</v>
      </c>
      <c r="B67" s="1">
        <v>65</v>
      </c>
      <c r="C67" s="1">
        <v>11</v>
      </c>
      <c r="D67" s="1">
        <v>31</v>
      </c>
      <c r="E67" s="4">
        <v>1.8360000000000001</v>
      </c>
      <c r="F67" s="4">
        <v>3.99</v>
      </c>
      <c r="G67" s="4">
        <v>5.42</v>
      </c>
      <c r="H67" s="1">
        <v>10</v>
      </c>
      <c r="I67" s="1">
        <f t="shared" si="6"/>
        <v>1</v>
      </c>
      <c r="J67" s="1" t="s">
        <v>267</v>
      </c>
      <c r="K67" s="1" t="s">
        <v>292</v>
      </c>
      <c r="L67" s="1" t="s">
        <v>268</v>
      </c>
      <c r="M67" s="1" t="s">
        <v>267</v>
      </c>
      <c r="N67" s="1" t="s">
        <v>268</v>
      </c>
      <c r="O67" s="1" t="s">
        <v>267</v>
      </c>
      <c r="P67" s="1" t="s">
        <v>268</v>
      </c>
      <c r="Q67" s="1" t="s">
        <v>267</v>
      </c>
      <c r="R67" s="1" t="s">
        <v>268</v>
      </c>
      <c r="S67" s="1" t="s">
        <v>267</v>
      </c>
      <c r="U67" s="1">
        <v>0</v>
      </c>
      <c r="V67" s="1">
        <v>0</v>
      </c>
      <c r="W67" s="1">
        <v>0</v>
      </c>
      <c r="X67" s="1" t="s">
        <v>224</v>
      </c>
      <c r="Y67" s="1">
        <v>10</v>
      </c>
      <c r="Z67" s="1">
        <v>5</v>
      </c>
      <c r="AB67" s="1">
        <v>0</v>
      </c>
      <c r="AC67" s="1">
        <v>0</v>
      </c>
      <c r="AD67" s="1">
        <v>0</v>
      </c>
      <c r="AE67" s="1">
        <f>MATCH(B67,Harvest_挂机奖励!$B$2:$B$13,1)</f>
        <v>5</v>
      </c>
      <c r="AF67" s="1">
        <f>INDEX(Harvest_挂机奖励!$D$2:$E$13,$AE67,AF$1)</f>
        <v>2200</v>
      </c>
      <c r="AG67" s="1">
        <f>INDEX(Harvest_关卡消耗!$B$2:$B$10,MATCH($B67,Harvest_关卡消耗!$A$2:$A$10,1))</f>
        <v>4</v>
      </c>
      <c r="AH67" s="1">
        <f>INDEX(Harvest_关卡消耗!$D$2:$T$28,MATCH($B67,Harvest_关卡消耗!$A$2:$A$10,1),AH$1)</f>
        <v>2000</v>
      </c>
      <c r="AI67" s="1">
        <f>INDEX(Harvest_关卡消耗!$D$2:$T$28,MATCH($B67,Harvest_关卡消耗!$A$2:$A$10,1),AI$1)</f>
        <v>2221</v>
      </c>
      <c r="AJ67" s="1">
        <f>INDEX(Harvest_关卡消耗!$D$2:$T$28,MATCH($B67,Harvest_关卡消耗!$A$2:$A$10,1),AJ$1)</f>
        <v>6000</v>
      </c>
      <c r="AK67" s="1">
        <f>INDEX(Harvest_关卡消耗!$D$2:$T$28,MATCH($B67,Harvest_关卡消耗!$A$2:$A$10,1),AK$1)</f>
        <v>3</v>
      </c>
      <c r="AL67" s="1">
        <f>INDEX(Harvest_关卡消耗!$D$2:$T$28,MATCH($B67,Harvest_关卡消耗!$A$2:$A$10,1),AL$1)</f>
        <v>500</v>
      </c>
      <c r="AM67" s="1">
        <f>INDEX(Harvest_关卡消耗!$D$2:$T$28,MATCH($B67,Harvest_关卡消耗!$A$2:$A$10,1),AM$1)</f>
        <v>0.25</v>
      </c>
      <c r="AN67" s="1">
        <f>INDEX(Harvest_关卡消耗!$D$2:$T$28,MATCH($B67,Harvest_关卡消耗!$A$2:$A$10,1),AN$1)</f>
        <v>4000</v>
      </c>
      <c r="AO67" s="1">
        <f>INDEX(Harvest_关卡消耗!$D$2:$T$28,MATCH($B67,Harvest_关卡消耗!$A$2:$A$10,1),AO$1)</f>
        <v>2</v>
      </c>
      <c r="AP67" s="1">
        <f>INDEX(Harvest_关卡消耗!$D$2:$T$28,MATCH($B67,Harvest_关卡消耗!$A$2:$A$10,1),AP$1)</f>
        <v>3300</v>
      </c>
      <c r="AQ67" s="1">
        <f>INDEX(Harvest_关卡消耗!$D$2:$T$28,MATCH($B67,Harvest_关卡消耗!$A$2:$A$10,1),AQ$1)</f>
        <v>1.65</v>
      </c>
      <c r="AR67" s="1">
        <f>INDEX(Harvest_关卡消耗!$D$2:$T$28,MATCH($B67,Harvest_关卡消耗!$A$2:$A$10,1),AR$1)</f>
        <v>4000</v>
      </c>
      <c r="AS67" s="5">
        <f t="shared" si="1"/>
        <v>2221</v>
      </c>
      <c r="AT67" s="5">
        <f t="shared" si="2"/>
        <v>2857.1428571428573</v>
      </c>
      <c r="AU67" s="5">
        <f t="shared" si="3"/>
        <v>112133</v>
      </c>
      <c r="AV67" s="5">
        <f t="shared" si="4"/>
        <v>141285.71428571423</v>
      </c>
      <c r="AW67" s="5">
        <f t="shared" ref="AW67:AW98" si="8">AV67-AU67</f>
        <v>29152.714285714232</v>
      </c>
      <c r="AX67" s="5">
        <f t="shared" si="5"/>
        <v>14</v>
      </c>
    </row>
    <row r="68" spans="1:50">
      <c r="A68" s="1" t="s">
        <v>110</v>
      </c>
      <c r="B68" s="1">
        <v>66</v>
      </c>
      <c r="C68" s="1">
        <v>17</v>
      </c>
      <c r="D68" s="1">
        <v>20</v>
      </c>
      <c r="E68" s="4">
        <v>3.0870001</v>
      </c>
      <c r="F68" s="4">
        <v>4.76</v>
      </c>
      <c r="G68" s="4">
        <v>5.73</v>
      </c>
      <c r="H68" s="1">
        <v>9</v>
      </c>
      <c r="I68" s="1">
        <f t="shared" si="6"/>
        <v>1</v>
      </c>
      <c r="J68" s="1" t="s">
        <v>267</v>
      </c>
      <c r="K68" s="1" t="s">
        <v>290</v>
      </c>
      <c r="L68" s="1" t="s">
        <v>267</v>
      </c>
      <c r="M68" s="1" t="s">
        <v>268</v>
      </c>
      <c r="N68" s="1" t="s">
        <v>267</v>
      </c>
      <c r="O68" s="1" t="s">
        <v>267</v>
      </c>
      <c r="P68" s="1" t="s">
        <v>268</v>
      </c>
      <c r="Q68" s="1" t="s">
        <v>267</v>
      </c>
      <c r="R68" s="1" t="s">
        <v>267</v>
      </c>
      <c r="U68" s="1">
        <v>0</v>
      </c>
      <c r="V68" s="1">
        <v>2</v>
      </c>
      <c r="W68" s="1">
        <v>1</v>
      </c>
      <c r="X68" s="1" t="s">
        <v>224</v>
      </c>
      <c r="Y68" s="1">
        <v>12</v>
      </c>
      <c r="Z68" s="1">
        <v>2</v>
      </c>
      <c r="AB68" s="1">
        <v>0</v>
      </c>
      <c r="AC68" s="1">
        <v>1000</v>
      </c>
      <c r="AD68" s="1">
        <v>310</v>
      </c>
      <c r="AE68" s="1">
        <f>MATCH(B68,Harvest_挂机奖励!$B$2:$B$13,1)</f>
        <v>5</v>
      </c>
      <c r="AF68" s="1">
        <f>INDEX(Harvest_挂机奖励!$D$2:$E$13,$AE68,AF$1)</f>
        <v>2200</v>
      </c>
      <c r="AG68" s="1">
        <f>INDEX(Harvest_关卡消耗!$B$2:$B$10,MATCH($B68,Harvest_关卡消耗!$A$2:$A$10,1))</f>
        <v>4</v>
      </c>
      <c r="AH68" s="1">
        <f>INDEX(Harvest_关卡消耗!$D$2:$T$28,MATCH($B68,Harvest_关卡消耗!$A$2:$A$10,1),AH$1)</f>
        <v>2000</v>
      </c>
      <c r="AI68" s="1">
        <f>INDEX(Harvest_关卡消耗!$D$2:$T$28,MATCH($B68,Harvest_关卡消耗!$A$2:$A$10,1),AI$1)</f>
        <v>2221</v>
      </c>
      <c r="AJ68" s="1">
        <f>INDEX(Harvest_关卡消耗!$D$2:$T$28,MATCH($B68,Harvest_关卡消耗!$A$2:$A$10,1),AJ$1)</f>
        <v>6000</v>
      </c>
      <c r="AK68" s="1">
        <f>INDEX(Harvest_关卡消耗!$D$2:$T$28,MATCH($B68,Harvest_关卡消耗!$A$2:$A$10,1),AK$1)</f>
        <v>3</v>
      </c>
      <c r="AL68" s="1">
        <f>INDEX(Harvest_关卡消耗!$D$2:$T$28,MATCH($B68,Harvest_关卡消耗!$A$2:$A$10,1),AL$1)</f>
        <v>500</v>
      </c>
      <c r="AM68" s="1">
        <f>INDEX(Harvest_关卡消耗!$D$2:$T$28,MATCH($B68,Harvest_关卡消耗!$A$2:$A$10,1),AM$1)</f>
        <v>0.25</v>
      </c>
      <c r="AN68" s="1">
        <f>INDEX(Harvest_关卡消耗!$D$2:$T$28,MATCH($B68,Harvest_关卡消耗!$A$2:$A$10,1),AN$1)</f>
        <v>4000</v>
      </c>
      <c r="AO68" s="1">
        <f>INDEX(Harvest_关卡消耗!$D$2:$T$28,MATCH($B68,Harvest_关卡消耗!$A$2:$A$10,1),AO$1)</f>
        <v>2</v>
      </c>
      <c r="AP68" s="1">
        <f>INDEX(Harvest_关卡消耗!$D$2:$T$28,MATCH($B68,Harvest_关卡消耗!$A$2:$A$10,1),AP$1)</f>
        <v>3300</v>
      </c>
      <c r="AQ68" s="1">
        <f>INDEX(Harvest_关卡消耗!$D$2:$T$28,MATCH($B68,Harvest_关卡消耗!$A$2:$A$10,1),AQ$1)</f>
        <v>1.65</v>
      </c>
      <c r="AR68" s="1">
        <f>INDEX(Harvest_关卡消耗!$D$2:$T$28,MATCH($B68,Harvest_关卡消耗!$A$2:$A$10,1),AR$1)</f>
        <v>4000</v>
      </c>
      <c r="AS68" s="5">
        <f t="shared" ref="AS68:AS131" si="9">AI68</f>
        <v>2221</v>
      </c>
      <c r="AT68" s="5">
        <f t="shared" ref="AT68:AT131" si="10">AH68*MAX($AT$1,1)</f>
        <v>2857.1428571428573</v>
      </c>
      <c r="AU68" s="5">
        <f t="shared" si="3"/>
        <v>114354</v>
      </c>
      <c r="AV68" s="5">
        <f t="shared" si="4"/>
        <v>144142.8571428571</v>
      </c>
      <c r="AW68" s="5">
        <f t="shared" si="8"/>
        <v>29788.857142857101</v>
      </c>
      <c r="AX68" s="5">
        <f t="shared" si="5"/>
        <v>14</v>
      </c>
    </row>
    <row r="69" spans="1:50">
      <c r="A69" s="1" t="s">
        <v>111</v>
      </c>
      <c r="B69" s="1">
        <v>67</v>
      </c>
      <c r="C69" s="1">
        <v>17</v>
      </c>
      <c r="D69" s="1">
        <v>43</v>
      </c>
      <c r="E69" s="4">
        <v>1.899</v>
      </c>
      <c r="F69" s="4">
        <v>4.4000000000000004</v>
      </c>
      <c r="G69" s="4">
        <v>5.36</v>
      </c>
      <c r="H69" s="1">
        <v>8</v>
      </c>
      <c r="I69" s="1">
        <f t="shared" si="6"/>
        <v>1</v>
      </c>
      <c r="J69" s="1" t="s">
        <v>267</v>
      </c>
      <c r="K69" s="1" t="s">
        <v>268</v>
      </c>
      <c r="L69" s="1" t="s">
        <v>292</v>
      </c>
      <c r="M69" s="1" t="s">
        <v>267</v>
      </c>
      <c r="N69" s="1" t="s">
        <v>268</v>
      </c>
      <c r="O69" s="1" t="s">
        <v>267</v>
      </c>
      <c r="P69" s="1" t="s">
        <v>267</v>
      </c>
      <c r="Q69" s="1" t="s">
        <v>268</v>
      </c>
      <c r="U69" s="1">
        <v>0</v>
      </c>
      <c r="V69" s="1">
        <v>0</v>
      </c>
      <c r="W69" s="1">
        <v>0.5</v>
      </c>
      <c r="X69" s="1" t="s">
        <v>224</v>
      </c>
      <c r="Y69" s="1">
        <v>10</v>
      </c>
      <c r="Z69" s="1">
        <v>5</v>
      </c>
      <c r="AB69" s="1">
        <v>0</v>
      </c>
      <c r="AC69" s="1">
        <v>0</v>
      </c>
      <c r="AD69" s="1">
        <v>0</v>
      </c>
      <c r="AE69" s="1">
        <f>MATCH(B69,Harvest_挂机奖励!$B$2:$B$13,1)</f>
        <v>6</v>
      </c>
      <c r="AF69" s="1">
        <f>INDEX(Harvest_挂机奖励!$D$2:$E$13,$AE69,AF$1)</f>
        <v>2250</v>
      </c>
      <c r="AG69" s="1">
        <f>INDEX(Harvest_关卡消耗!$B$2:$B$10,MATCH($B69,Harvest_关卡消耗!$A$2:$A$10,1))</f>
        <v>4</v>
      </c>
      <c r="AH69" s="1">
        <f>INDEX(Harvest_关卡消耗!$D$2:$T$28,MATCH($B69,Harvest_关卡消耗!$A$2:$A$10,1),AH$1)</f>
        <v>2000</v>
      </c>
      <c r="AI69" s="1">
        <f>INDEX(Harvest_关卡消耗!$D$2:$T$28,MATCH($B69,Harvest_关卡消耗!$A$2:$A$10,1),AI$1)</f>
        <v>2221</v>
      </c>
      <c r="AJ69" s="1">
        <f>INDEX(Harvest_关卡消耗!$D$2:$T$28,MATCH($B69,Harvest_关卡消耗!$A$2:$A$10,1),AJ$1)</f>
        <v>6000</v>
      </c>
      <c r="AK69" s="1">
        <f>INDEX(Harvest_关卡消耗!$D$2:$T$28,MATCH($B69,Harvest_关卡消耗!$A$2:$A$10,1),AK$1)</f>
        <v>3</v>
      </c>
      <c r="AL69" s="1">
        <f>INDEX(Harvest_关卡消耗!$D$2:$T$28,MATCH($B69,Harvest_关卡消耗!$A$2:$A$10,1),AL$1)</f>
        <v>500</v>
      </c>
      <c r="AM69" s="1">
        <f>INDEX(Harvest_关卡消耗!$D$2:$T$28,MATCH($B69,Harvest_关卡消耗!$A$2:$A$10,1),AM$1)</f>
        <v>0.25</v>
      </c>
      <c r="AN69" s="1">
        <f>INDEX(Harvest_关卡消耗!$D$2:$T$28,MATCH($B69,Harvest_关卡消耗!$A$2:$A$10,1),AN$1)</f>
        <v>4000</v>
      </c>
      <c r="AO69" s="1">
        <f>INDEX(Harvest_关卡消耗!$D$2:$T$28,MATCH($B69,Harvest_关卡消耗!$A$2:$A$10,1),AO$1)</f>
        <v>2</v>
      </c>
      <c r="AP69" s="1">
        <f>INDEX(Harvest_关卡消耗!$D$2:$T$28,MATCH($B69,Harvest_关卡消耗!$A$2:$A$10,1),AP$1)</f>
        <v>3300</v>
      </c>
      <c r="AQ69" s="1">
        <f>INDEX(Harvest_关卡消耗!$D$2:$T$28,MATCH($B69,Harvest_关卡消耗!$A$2:$A$10,1),AQ$1)</f>
        <v>1.65</v>
      </c>
      <c r="AR69" s="1">
        <f>INDEX(Harvest_关卡消耗!$D$2:$T$28,MATCH($B69,Harvest_关卡消耗!$A$2:$A$10,1),AR$1)</f>
        <v>4000</v>
      </c>
      <c r="AS69" s="5">
        <f t="shared" si="9"/>
        <v>2221</v>
      </c>
      <c r="AT69" s="5">
        <f t="shared" si="10"/>
        <v>2857.1428571428573</v>
      </c>
      <c r="AU69" s="5">
        <f t="shared" ref="AU69:AU132" si="11">AS69+AU68</f>
        <v>116575</v>
      </c>
      <c r="AV69" s="5">
        <f t="shared" ref="AV69:AV132" si="12">AT69+AV68</f>
        <v>146999.99999999997</v>
      </c>
      <c r="AW69" s="5">
        <f t="shared" si="8"/>
        <v>30424.999999999971</v>
      </c>
      <c r="AX69" s="5">
        <f t="shared" ref="AX69:AX132" si="13">MAX(ROUNDUP((AW69-$AW$1)/AF68,0),0)</f>
        <v>14</v>
      </c>
    </row>
    <row r="70" spans="1:50">
      <c r="A70" s="1" t="s">
        <v>112</v>
      </c>
      <c r="B70" s="1">
        <v>68</v>
      </c>
      <c r="C70" s="1">
        <v>14</v>
      </c>
      <c r="D70" s="1">
        <v>30</v>
      </c>
      <c r="E70" s="4">
        <v>1.7909999999999999</v>
      </c>
      <c r="F70" s="4">
        <v>4</v>
      </c>
      <c r="G70" s="4">
        <v>5.07</v>
      </c>
      <c r="H70" s="1">
        <v>10</v>
      </c>
      <c r="I70" s="1">
        <f t="shared" ref="I70:I133" si="14">(LEN(CONCATENATE(S70,R70,Q70,P70,O70,N70,M70,L70,K70,J70))-LEN(SUBSTITUTE(CONCATENATE(S70,R70,Q70,P70,O70,N70,M70,L70,K70,J70),"gold","")))/4</f>
        <v>1</v>
      </c>
      <c r="J70" s="1" t="s">
        <v>268</v>
      </c>
      <c r="K70" s="1" t="s">
        <v>267</v>
      </c>
      <c r="L70" s="1" t="s">
        <v>292</v>
      </c>
      <c r="M70" s="1" t="s">
        <v>267</v>
      </c>
      <c r="N70" s="1" t="s">
        <v>267</v>
      </c>
      <c r="O70" s="1" t="s">
        <v>267</v>
      </c>
      <c r="P70" s="1" t="s">
        <v>267</v>
      </c>
      <c r="Q70" s="1" t="s">
        <v>267</v>
      </c>
      <c r="R70" s="1" t="s">
        <v>267</v>
      </c>
      <c r="S70" s="1" t="s">
        <v>267</v>
      </c>
      <c r="U70" s="1">
        <v>0</v>
      </c>
      <c r="V70" s="1">
        <v>1</v>
      </c>
      <c r="W70" s="1">
        <v>0</v>
      </c>
      <c r="X70" s="1" t="s">
        <v>224</v>
      </c>
      <c r="Y70" s="1">
        <v>10</v>
      </c>
      <c r="Z70" s="1">
        <v>5</v>
      </c>
      <c r="AB70" s="1">
        <v>0</v>
      </c>
      <c r="AC70" s="1">
        <v>0</v>
      </c>
      <c r="AD70" s="1">
        <v>90</v>
      </c>
      <c r="AE70" s="1">
        <f>MATCH(B70,Harvest_挂机奖励!$B$2:$B$13,1)</f>
        <v>6</v>
      </c>
      <c r="AF70" s="1">
        <f>INDEX(Harvest_挂机奖励!$D$2:$E$13,$AE70,AF$1)</f>
        <v>2250</v>
      </c>
      <c r="AG70" s="1">
        <f>INDEX(Harvest_关卡消耗!$B$2:$B$10,MATCH($B70,Harvest_关卡消耗!$A$2:$A$10,1))</f>
        <v>4</v>
      </c>
      <c r="AH70" s="1">
        <f>INDEX(Harvest_关卡消耗!$D$2:$T$28,MATCH($B70,Harvest_关卡消耗!$A$2:$A$10,1),AH$1)</f>
        <v>2000</v>
      </c>
      <c r="AI70" s="1">
        <f>INDEX(Harvest_关卡消耗!$D$2:$T$28,MATCH($B70,Harvest_关卡消耗!$A$2:$A$10,1),AI$1)</f>
        <v>2221</v>
      </c>
      <c r="AJ70" s="1">
        <f>INDEX(Harvest_关卡消耗!$D$2:$T$28,MATCH($B70,Harvest_关卡消耗!$A$2:$A$10,1),AJ$1)</f>
        <v>6000</v>
      </c>
      <c r="AK70" s="1">
        <f>INDEX(Harvest_关卡消耗!$D$2:$T$28,MATCH($B70,Harvest_关卡消耗!$A$2:$A$10,1),AK$1)</f>
        <v>3</v>
      </c>
      <c r="AL70" s="1">
        <f>INDEX(Harvest_关卡消耗!$D$2:$T$28,MATCH($B70,Harvest_关卡消耗!$A$2:$A$10,1),AL$1)</f>
        <v>500</v>
      </c>
      <c r="AM70" s="1">
        <f>INDEX(Harvest_关卡消耗!$D$2:$T$28,MATCH($B70,Harvest_关卡消耗!$A$2:$A$10,1),AM$1)</f>
        <v>0.25</v>
      </c>
      <c r="AN70" s="1">
        <f>INDEX(Harvest_关卡消耗!$D$2:$T$28,MATCH($B70,Harvest_关卡消耗!$A$2:$A$10,1),AN$1)</f>
        <v>4000</v>
      </c>
      <c r="AO70" s="1">
        <f>INDEX(Harvest_关卡消耗!$D$2:$T$28,MATCH($B70,Harvest_关卡消耗!$A$2:$A$10,1),AO$1)</f>
        <v>2</v>
      </c>
      <c r="AP70" s="1">
        <f>INDEX(Harvest_关卡消耗!$D$2:$T$28,MATCH($B70,Harvest_关卡消耗!$A$2:$A$10,1),AP$1)</f>
        <v>3300</v>
      </c>
      <c r="AQ70" s="1">
        <f>INDEX(Harvest_关卡消耗!$D$2:$T$28,MATCH($B70,Harvest_关卡消耗!$A$2:$A$10,1),AQ$1)</f>
        <v>1.65</v>
      </c>
      <c r="AR70" s="1">
        <f>INDEX(Harvest_关卡消耗!$D$2:$T$28,MATCH($B70,Harvest_关卡消耗!$A$2:$A$10,1),AR$1)</f>
        <v>4000</v>
      </c>
      <c r="AS70" s="5">
        <f t="shared" si="9"/>
        <v>2221</v>
      </c>
      <c r="AT70" s="5">
        <f t="shared" si="10"/>
        <v>2857.1428571428573</v>
      </c>
      <c r="AU70" s="5">
        <f t="shared" si="11"/>
        <v>118796</v>
      </c>
      <c r="AV70" s="5">
        <f t="shared" si="12"/>
        <v>149857.14285714284</v>
      </c>
      <c r="AW70" s="5">
        <f t="shared" si="8"/>
        <v>31061.142857142841</v>
      </c>
      <c r="AX70" s="5">
        <f t="shared" si="13"/>
        <v>14</v>
      </c>
    </row>
    <row r="71" spans="1:50">
      <c r="A71" s="1" t="s">
        <v>113</v>
      </c>
      <c r="B71" s="1">
        <v>69</v>
      </c>
      <c r="C71" s="1">
        <v>18</v>
      </c>
      <c r="D71" s="1">
        <v>24</v>
      </c>
      <c r="E71" s="4">
        <v>2.8530001999999999</v>
      </c>
      <c r="F71" s="4">
        <v>4.7300000000000004</v>
      </c>
      <c r="G71" s="4">
        <v>5.99</v>
      </c>
      <c r="H71" s="1">
        <v>10</v>
      </c>
      <c r="I71" s="1">
        <f t="shared" si="14"/>
        <v>1</v>
      </c>
      <c r="J71" s="1" t="s">
        <v>267</v>
      </c>
      <c r="K71" s="1" t="s">
        <v>290</v>
      </c>
      <c r="L71" s="1" t="s">
        <v>267</v>
      </c>
      <c r="M71" s="1" t="s">
        <v>268</v>
      </c>
      <c r="N71" s="1" t="s">
        <v>267</v>
      </c>
      <c r="O71" s="1" t="s">
        <v>267</v>
      </c>
      <c r="P71" s="1" t="s">
        <v>268</v>
      </c>
      <c r="Q71" s="1" t="s">
        <v>267</v>
      </c>
      <c r="R71" s="1" t="s">
        <v>267</v>
      </c>
      <c r="S71" s="1" t="s">
        <v>268</v>
      </c>
      <c r="U71" s="1">
        <v>0</v>
      </c>
      <c r="V71" s="1">
        <v>2</v>
      </c>
      <c r="W71" s="1">
        <v>0</v>
      </c>
      <c r="X71" s="1" t="s">
        <v>224</v>
      </c>
      <c r="Y71" s="1">
        <v>10</v>
      </c>
      <c r="Z71" s="1">
        <v>2</v>
      </c>
      <c r="AB71" s="1">
        <v>0</v>
      </c>
      <c r="AC71" s="1">
        <v>-780</v>
      </c>
      <c r="AD71" s="1">
        <v>50</v>
      </c>
      <c r="AE71" s="1">
        <f>MATCH(B71,Harvest_挂机奖励!$B$2:$B$13,1)</f>
        <v>6</v>
      </c>
      <c r="AF71" s="1">
        <f>INDEX(Harvest_挂机奖励!$D$2:$E$13,$AE71,AF$1)</f>
        <v>2250</v>
      </c>
      <c r="AG71" s="1">
        <f>INDEX(Harvest_关卡消耗!$B$2:$B$10,MATCH($B71,Harvest_关卡消耗!$A$2:$A$10,1))</f>
        <v>4</v>
      </c>
      <c r="AH71" s="1">
        <f>INDEX(Harvest_关卡消耗!$D$2:$T$28,MATCH($B71,Harvest_关卡消耗!$A$2:$A$10,1),AH$1)</f>
        <v>2000</v>
      </c>
      <c r="AI71" s="1">
        <f>INDEX(Harvest_关卡消耗!$D$2:$T$28,MATCH($B71,Harvest_关卡消耗!$A$2:$A$10,1),AI$1)</f>
        <v>2221</v>
      </c>
      <c r="AJ71" s="1">
        <f>INDEX(Harvest_关卡消耗!$D$2:$T$28,MATCH($B71,Harvest_关卡消耗!$A$2:$A$10,1),AJ$1)</f>
        <v>6000</v>
      </c>
      <c r="AK71" s="1">
        <f>INDEX(Harvest_关卡消耗!$D$2:$T$28,MATCH($B71,Harvest_关卡消耗!$A$2:$A$10,1),AK$1)</f>
        <v>3</v>
      </c>
      <c r="AL71" s="1">
        <f>INDEX(Harvest_关卡消耗!$D$2:$T$28,MATCH($B71,Harvest_关卡消耗!$A$2:$A$10,1),AL$1)</f>
        <v>500</v>
      </c>
      <c r="AM71" s="1">
        <f>INDEX(Harvest_关卡消耗!$D$2:$T$28,MATCH($B71,Harvest_关卡消耗!$A$2:$A$10,1),AM$1)</f>
        <v>0.25</v>
      </c>
      <c r="AN71" s="1">
        <f>INDEX(Harvest_关卡消耗!$D$2:$T$28,MATCH($B71,Harvest_关卡消耗!$A$2:$A$10,1),AN$1)</f>
        <v>4000</v>
      </c>
      <c r="AO71" s="1">
        <f>INDEX(Harvest_关卡消耗!$D$2:$T$28,MATCH($B71,Harvest_关卡消耗!$A$2:$A$10,1),AO$1)</f>
        <v>2</v>
      </c>
      <c r="AP71" s="1">
        <f>INDEX(Harvest_关卡消耗!$D$2:$T$28,MATCH($B71,Harvest_关卡消耗!$A$2:$A$10,1),AP$1)</f>
        <v>3300</v>
      </c>
      <c r="AQ71" s="1">
        <f>INDEX(Harvest_关卡消耗!$D$2:$T$28,MATCH($B71,Harvest_关卡消耗!$A$2:$A$10,1),AQ$1)</f>
        <v>1.65</v>
      </c>
      <c r="AR71" s="1">
        <f>INDEX(Harvest_关卡消耗!$D$2:$T$28,MATCH($B71,Harvest_关卡消耗!$A$2:$A$10,1),AR$1)</f>
        <v>4000</v>
      </c>
      <c r="AS71" s="5">
        <f t="shared" si="9"/>
        <v>2221</v>
      </c>
      <c r="AT71" s="5">
        <f t="shared" si="10"/>
        <v>2857.1428571428573</v>
      </c>
      <c r="AU71" s="5">
        <f t="shared" si="11"/>
        <v>121017</v>
      </c>
      <c r="AV71" s="5">
        <f t="shared" si="12"/>
        <v>152714.28571428571</v>
      </c>
      <c r="AW71" s="5">
        <f t="shared" si="8"/>
        <v>31697.28571428571</v>
      </c>
      <c r="AX71" s="5">
        <f t="shared" si="13"/>
        <v>15</v>
      </c>
    </row>
    <row r="72" spans="1:50">
      <c r="A72" s="1" t="s">
        <v>114</v>
      </c>
      <c r="B72" s="1">
        <v>70</v>
      </c>
      <c r="C72" s="1">
        <v>15</v>
      </c>
      <c r="D72" s="1">
        <v>32</v>
      </c>
      <c r="E72" s="4">
        <v>2.988</v>
      </c>
      <c r="F72" s="4">
        <v>4.7699999999999996</v>
      </c>
      <c r="G72" s="4">
        <v>5.71</v>
      </c>
      <c r="H72" s="1">
        <v>10</v>
      </c>
      <c r="I72" s="1">
        <f t="shared" si="14"/>
        <v>1</v>
      </c>
      <c r="J72" s="1" t="s">
        <v>267</v>
      </c>
      <c r="K72" s="1" t="s">
        <v>292</v>
      </c>
      <c r="L72" s="1" t="s">
        <v>268</v>
      </c>
      <c r="M72" s="1" t="s">
        <v>267</v>
      </c>
      <c r="N72" s="1" t="s">
        <v>268</v>
      </c>
      <c r="O72" s="1" t="s">
        <v>267</v>
      </c>
      <c r="P72" s="1" t="s">
        <v>268</v>
      </c>
      <c r="Q72" s="1" t="s">
        <v>267</v>
      </c>
      <c r="R72" s="1" t="s">
        <v>268</v>
      </c>
      <c r="S72" s="1" t="s">
        <v>267</v>
      </c>
      <c r="U72" s="1">
        <v>0</v>
      </c>
      <c r="V72" s="1">
        <v>0</v>
      </c>
      <c r="W72" s="1">
        <v>0</v>
      </c>
      <c r="X72" s="1" t="s">
        <v>224</v>
      </c>
      <c r="Y72" s="1">
        <v>10</v>
      </c>
      <c r="Z72" s="1">
        <v>5</v>
      </c>
      <c r="AB72" s="1">
        <v>0</v>
      </c>
      <c r="AC72" s="1">
        <v>0</v>
      </c>
      <c r="AD72" s="1">
        <v>0</v>
      </c>
      <c r="AE72" s="1">
        <f>MATCH(B72,Harvest_挂机奖励!$B$2:$B$13,1)</f>
        <v>6</v>
      </c>
      <c r="AF72" s="1">
        <f>INDEX(Harvest_挂机奖励!$D$2:$E$13,$AE72,AF$1)</f>
        <v>2250</v>
      </c>
      <c r="AG72" s="1">
        <f>INDEX(Harvest_关卡消耗!$B$2:$B$10,MATCH($B72,Harvest_关卡消耗!$A$2:$A$10,1))</f>
        <v>4</v>
      </c>
      <c r="AH72" s="1">
        <f>INDEX(Harvest_关卡消耗!$D$2:$T$28,MATCH($B72,Harvest_关卡消耗!$A$2:$A$10,1),AH$1)</f>
        <v>2000</v>
      </c>
      <c r="AI72" s="1">
        <f>INDEX(Harvest_关卡消耗!$D$2:$T$28,MATCH($B72,Harvest_关卡消耗!$A$2:$A$10,1),AI$1)</f>
        <v>2221</v>
      </c>
      <c r="AJ72" s="1">
        <f>INDEX(Harvest_关卡消耗!$D$2:$T$28,MATCH($B72,Harvest_关卡消耗!$A$2:$A$10,1),AJ$1)</f>
        <v>6000</v>
      </c>
      <c r="AK72" s="1">
        <f>INDEX(Harvest_关卡消耗!$D$2:$T$28,MATCH($B72,Harvest_关卡消耗!$A$2:$A$10,1),AK$1)</f>
        <v>3</v>
      </c>
      <c r="AL72" s="1">
        <f>INDEX(Harvest_关卡消耗!$D$2:$T$28,MATCH($B72,Harvest_关卡消耗!$A$2:$A$10,1),AL$1)</f>
        <v>500</v>
      </c>
      <c r="AM72" s="1">
        <f>INDEX(Harvest_关卡消耗!$D$2:$T$28,MATCH($B72,Harvest_关卡消耗!$A$2:$A$10,1),AM$1)</f>
        <v>0.25</v>
      </c>
      <c r="AN72" s="1">
        <f>INDEX(Harvest_关卡消耗!$D$2:$T$28,MATCH($B72,Harvest_关卡消耗!$A$2:$A$10,1),AN$1)</f>
        <v>4000</v>
      </c>
      <c r="AO72" s="1">
        <f>INDEX(Harvest_关卡消耗!$D$2:$T$28,MATCH($B72,Harvest_关卡消耗!$A$2:$A$10,1),AO$1)</f>
        <v>2</v>
      </c>
      <c r="AP72" s="1">
        <f>INDEX(Harvest_关卡消耗!$D$2:$T$28,MATCH($B72,Harvest_关卡消耗!$A$2:$A$10,1),AP$1)</f>
        <v>3300</v>
      </c>
      <c r="AQ72" s="1">
        <f>INDEX(Harvest_关卡消耗!$D$2:$T$28,MATCH($B72,Harvest_关卡消耗!$A$2:$A$10,1),AQ$1)</f>
        <v>1.65</v>
      </c>
      <c r="AR72" s="1">
        <f>INDEX(Harvest_关卡消耗!$D$2:$T$28,MATCH($B72,Harvest_关卡消耗!$A$2:$A$10,1),AR$1)</f>
        <v>4000</v>
      </c>
      <c r="AS72" s="5">
        <f t="shared" si="9"/>
        <v>2221</v>
      </c>
      <c r="AT72" s="5">
        <f t="shared" si="10"/>
        <v>2857.1428571428573</v>
      </c>
      <c r="AU72" s="5">
        <f t="shared" si="11"/>
        <v>123238</v>
      </c>
      <c r="AV72" s="5">
        <f t="shared" si="12"/>
        <v>155571.42857142858</v>
      </c>
      <c r="AW72" s="5">
        <f t="shared" si="8"/>
        <v>32333.42857142858</v>
      </c>
      <c r="AX72" s="5">
        <f t="shared" si="13"/>
        <v>15</v>
      </c>
    </row>
    <row r="73" spans="1:50">
      <c r="A73" s="1" t="s">
        <v>115</v>
      </c>
      <c r="B73" s="1">
        <v>71</v>
      </c>
      <c r="C73" s="1">
        <v>13</v>
      </c>
      <c r="D73" s="1">
        <v>45</v>
      </c>
      <c r="E73" s="4">
        <v>3.6360000000000001</v>
      </c>
      <c r="F73" s="4">
        <v>6.14</v>
      </c>
      <c r="G73" s="4">
        <v>7.5</v>
      </c>
      <c r="H73" s="1">
        <v>10</v>
      </c>
      <c r="I73" s="1">
        <f t="shared" si="14"/>
        <v>1</v>
      </c>
      <c r="J73" s="1" t="s">
        <v>267</v>
      </c>
      <c r="K73" s="1" t="s">
        <v>291</v>
      </c>
      <c r="L73" s="1" t="s">
        <v>267</v>
      </c>
      <c r="M73" s="1" t="s">
        <v>268</v>
      </c>
      <c r="N73" s="1" t="s">
        <v>267</v>
      </c>
      <c r="O73" s="1" t="s">
        <v>268</v>
      </c>
      <c r="P73" s="1" t="s">
        <v>267</v>
      </c>
      <c r="Q73" s="1" t="s">
        <v>268</v>
      </c>
      <c r="R73" s="1" t="s">
        <v>267</v>
      </c>
      <c r="S73" s="1" t="s">
        <v>268</v>
      </c>
      <c r="U73" s="1">
        <v>0</v>
      </c>
      <c r="V73" s="1">
        <v>0</v>
      </c>
      <c r="W73" s="1">
        <v>0</v>
      </c>
      <c r="X73" s="1" t="s">
        <v>224</v>
      </c>
      <c r="Y73" s="1">
        <v>5</v>
      </c>
      <c r="Z73" s="1">
        <v>10</v>
      </c>
      <c r="AB73" s="1">
        <v>0</v>
      </c>
      <c r="AC73" s="1">
        <v>0</v>
      </c>
      <c r="AD73" s="1">
        <v>0</v>
      </c>
      <c r="AE73" s="1">
        <f>MATCH(B73,Harvest_挂机奖励!$B$2:$B$13,1)</f>
        <v>6</v>
      </c>
      <c r="AF73" s="1">
        <f>INDEX(Harvest_挂机奖励!$D$2:$E$13,$AE73,AF$1)</f>
        <v>2250</v>
      </c>
      <c r="AG73" s="1">
        <f>INDEX(Harvest_关卡消耗!$B$2:$B$10,MATCH($B73,Harvest_关卡消耗!$A$2:$A$10,1))</f>
        <v>4</v>
      </c>
      <c r="AH73" s="1">
        <f>INDEX(Harvest_关卡消耗!$D$2:$T$28,MATCH($B73,Harvest_关卡消耗!$A$2:$A$10,1),AH$1)</f>
        <v>2000</v>
      </c>
      <c r="AI73" s="1">
        <f>INDEX(Harvest_关卡消耗!$D$2:$T$28,MATCH($B73,Harvest_关卡消耗!$A$2:$A$10,1),AI$1)</f>
        <v>2221</v>
      </c>
      <c r="AJ73" s="1">
        <f>INDEX(Harvest_关卡消耗!$D$2:$T$28,MATCH($B73,Harvest_关卡消耗!$A$2:$A$10,1),AJ$1)</f>
        <v>6000</v>
      </c>
      <c r="AK73" s="1">
        <f>INDEX(Harvest_关卡消耗!$D$2:$T$28,MATCH($B73,Harvest_关卡消耗!$A$2:$A$10,1),AK$1)</f>
        <v>3</v>
      </c>
      <c r="AL73" s="1">
        <f>INDEX(Harvest_关卡消耗!$D$2:$T$28,MATCH($B73,Harvest_关卡消耗!$A$2:$A$10,1),AL$1)</f>
        <v>500</v>
      </c>
      <c r="AM73" s="1">
        <f>INDEX(Harvest_关卡消耗!$D$2:$T$28,MATCH($B73,Harvest_关卡消耗!$A$2:$A$10,1),AM$1)</f>
        <v>0.25</v>
      </c>
      <c r="AN73" s="1">
        <f>INDEX(Harvest_关卡消耗!$D$2:$T$28,MATCH($B73,Harvest_关卡消耗!$A$2:$A$10,1),AN$1)</f>
        <v>4000</v>
      </c>
      <c r="AO73" s="1">
        <f>INDEX(Harvest_关卡消耗!$D$2:$T$28,MATCH($B73,Harvest_关卡消耗!$A$2:$A$10,1),AO$1)</f>
        <v>2</v>
      </c>
      <c r="AP73" s="1">
        <f>INDEX(Harvest_关卡消耗!$D$2:$T$28,MATCH($B73,Harvest_关卡消耗!$A$2:$A$10,1),AP$1)</f>
        <v>3300</v>
      </c>
      <c r="AQ73" s="1">
        <f>INDEX(Harvest_关卡消耗!$D$2:$T$28,MATCH($B73,Harvest_关卡消耗!$A$2:$A$10,1),AQ$1)</f>
        <v>1.65</v>
      </c>
      <c r="AR73" s="1">
        <f>INDEX(Harvest_关卡消耗!$D$2:$T$28,MATCH($B73,Harvest_关卡消耗!$A$2:$A$10,1),AR$1)</f>
        <v>4000</v>
      </c>
      <c r="AS73" s="5">
        <f t="shared" si="9"/>
        <v>2221</v>
      </c>
      <c r="AT73" s="5">
        <f t="shared" si="10"/>
        <v>2857.1428571428573</v>
      </c>
      <c r="AU73" s="5">
        <f t="shared" si="11"/>
        <v>125459</v>
      </c>
      <c r="AV73" s="5">
        <f t="shared" si="12"/>
        <v>158428.57142857145</v>
      </c>
      <c r="AW73" s="5">
        <f t="shared" si="8"/>
        <v>32969.571428571449</v>
      </c>
      <c r="AX73" s="5">
        <f t="shared" si="13"/>
        <v>15</v>
      </c>
    </row>
    <row r="74" spans="1:50">
      <c r="A74" s="1" t="s">
        <v>116</v>
      </c>
      <c r="B74" s="1">
        <v>72</v>
      </c>
      <c r="C74" s="1">
        <v>12</v>
      </c>
      <c r="D74" s="1">
        <v>33</v>
      </c>
      <c r="E74" s="4">
        <v>4.0679999999999996</v>
      </c>
      <c r="F74" s="4">
        <v>9.09</v>
      </c>
      <c r="G74" s="4">
        <v>11.51</v>
      </c>
      <c r="H74" s="1">
        <v>10</v>
      </c>
      <c r="I74" s="1">
        <f t="shared" si="14"/>
        <v>1</v>
      </c>
      <c r="J74" s="1" t="s">
        <v>267</v>
      </c>
      <c r="K74" s="1" t="s">
        <v>292</v>
      </c>
      <c r="L74" s="1" t="s">
        <v>268</v>
      </c>
      <c r="M74" s="1" t="s">
        <v>267</v>
      </c>
      <c r="N74" s="1" t="s">
        <v>268</v>
      </c>
      <c r="O74" s="1" t="s">
        <v>267</v>
      </c>
      <c r="P74" s="1" t="s">
        <v>268</v>
      </c>
      <c r="Q74" s="1" t="s">
        <v>267</v>
      </c>
      <c r="R74" s="1" t="s">
        <v>268</v>
      </c>
      <c r="S74" s="1" t="s">
        <v>267</v>
      </c>
      <c r="U74" s="1">
        <v>0</v>
      </c>
      <c r="V74" s="1">
        <v>0</v>
      </c>
      <c r="W74" s="1">
        <v>0</v>
      </c>
      <c r="X74" s="1" t="s">
        <v>224</v>
      </c>
      <c r="Y74" s="1">
        <v>10</v>
      </c>
      <c r="Z74" s="1">
        <v>5</v>
      </c>
      <c r="AB74" s="1">
        <v>0</v>
      </c>
      <c r="AC74" s="1">
        <v>0</v>
      </c>
      <c r="AD74" s="1">
        <v>0</v>
      </c>
      <c r="AE74" s="1">
        <f>MATCH(B74,Harvest_挂机奖励!$B$2:$B$13,1)</f>
        <v>6</v>
      </c>
      <c r="AF74" s="1">
        <f>INDEX(Harvest_挂机奖励!$D$2:$E$13,$AE74,AF$1)</f>
        <v>2250</v>
      </c>
      <c r="AG74" s="1">
        <f>INDEX(Harvest_关卡消耗!$B$2:$B$10,MATCH($B74,Harvest_关卡消耗!$A$2:$A$10,1))</f>
        <v>4</v>
      </c>
      <c r="AH74" s="1">
        <f>INDEX(Harvest_关卡消耗!$D$2:$T$28,MATCH($B74,Harvest_关卡消耗!$A$2:$A$10,1),AH$1)</f>
        <v>2000</v>
      </c>
      <c r="AI74" s="1">
        <f>INDEX(Harvest_关卡消耗!$D$2:$T$28,MATCH($B74,Harvest_关卡消耗!$A$2:$A$10,1),AI$1)</f>
        <v>2221</v>
      </c>
      <c r="AJ74" s="1">
        <f>INDEX(Harvest_关卡消耗!$D$2:$T$28,MATCH($B74,Harvest_关卡消耗!$A$2:$A$10,1),AJ$1)</f>
        <v>6000</v>
      </c>
      <c r="AK74" s="1">
        <f>INDEX(Harvest_关卡消耗!$D$2:$T$28,MATCH($B74,Harvest_关卡消耗!$A$2:$A$10,1),AK$1)</f>
        <v>3</v>
      </c>
      <c r="AL74" s="1">
        <f>INDEX(Harvest_关卡消耗!$D$2:$T$28,MATCH($B74,Harvest_关卡消耗!$A$2:$A$10,1),AL$1)</f>
        <v>500</v>
      </c>
      <c r="AM74" s="1">
        <f>INDEX(Harvest_关卡消耗!$D$2:$T$28,MATCH($B74,Harvest_关卡消耗!$A$2:$A$10,1),AM$1)</f>
        <v>0.25</v>
      </c>
      <c r="AN74" s="1">
        <f>INDEX(Harvest_关卡消耗!$D$2:$T$28,MATCH($B74,Harvest_关卡消耗!$A$2:$A$10,1),AN$1)</f>
        <v>4000</v>
      </c>
      <c r="AO74" s="1">
        <f>INDEX(Harvest_关卡消耗!$D$2:$T$28,MATCH($B74,Harvest_关卡消耗!$A$2:$A$10,1),AO$1)</f>
        <v>2</v>
      </c>
      <c r="AP74" s="1">
        <f>INDEX(Harvest_关卡消耗!$D$2:$T$28,MATCH($B74,Harvest_关卡消耗!$A$2:$A$10,1),AP$1)</f>
        <v>3300</v>
      </c>
      <c r="AQ74" s="1">
        <f>INDEX(Harvest_关卡消耗!$D$2:$T$28,MATCH($B74,Harvest_关卡消耗!$A$2:$A$10,1),AQ$1)</f>
        <v>1.65</v>
      </c>
      <c r="AR74" s="1">
        <f>INDEX(Harvest_关卡消耗!$D$2:$T$28,MATCH($B74,Harvest_关卡消耗!$A$2:$A$10,1),AR$1)</f>
        <v>4000</v>
      </c>
      <c r="AS74" s="5">
        <f t="shared" si="9"/>
        <v>2221</v>
      </c>
      <c r="AT74" s="5">
        <f t="shared" si="10"/>
        <v>2857.1428571428573</v>
      </c>
      <c r="AU74" s="5">
        <f t="shared" si="11"/>
        <v>127680</v>
      </c>
      <c r="AV74" s="5">
        <f t="shared" si="12"/>
        <v>161285.71428571432</v>
      </c>
      <c r="AW74" s="5">
        <f t="shared" si="8"/>
        <v>33605.714285714319</v>
      </c>
      <c r="AX74" s="5">
        <f t="shared" si="13"/>
        <v>15</v>
      </c>
    </row>
    <row r="75" spans="1:50">
      <c r="A75" s="1" t="s">
        <v>117</v>
      </c>
      <c r="B75" s="1">
        <v>73</v>
      </c>
      <c r="C75" s="1">
        <v>23</v>
      </c>
      <c r="D75" s="1">
        <v>20</v>
      </c>
      <c r="E75" s="4">
        <v>1.8720000000000001</v>
      </c>
      <c r="F75" s="4">
        <v>4.79</v>
      </c>
      <c r="G75" s="4">
        <v>6.55</v>
      </c>
      <c r="H75" s="1">
        <v>8</v>
      </c>
      <c r="I75" s="1">
        <f t="shared" si="14"/>
        <v>1</v>
      </c>
      <c r="J75" s="1" t="s">
        <v>290</v>
      </c>
      <c r="K75" s="1" t="s">
        <v>267</v>
      </c>
      <c r="L75" s="1" t="s">
        <v>267</v>
      </c>
      <c r="M75" s="1" t="s">
        <v>267</v>
      </c>
      <c r="N75" s="1" t="s">
        <v>267</v>
      </c>
      <c r="O75" s="1" t="s">
        <v>267</v>
      </c>
      <c r="P75" s="1" t="s">
        <v>267</v>
      </c>
      <c r="Q75" s="1" t="s">
        <v>267</v>
      </c>
      <c r="T75" s="1" t="s">
        <v>242</v>
      </c>
      <c r="U75" s="1">
        <v>0</v>
      </c>
      <c r="V75" s="1">
        <v>0</v>
      </c>
      <c r="W75" s="1">
        <v>0</v>
      </c>
      <c r="X75" s="1" t="s">
        <v>224</v>
      </c>
      <c r="Y75" s="1">
        <v>3</v>
      </c>
      <c r="Z75" s="1">
        <v>30</v>
      </c>
      <c r="AB75" s="1">
        <v>0</v>
      </c>
      <c r="AC75" s="1">
        <v>0</v>
      </c>
      <c r="AD75" s="1">
        <v>0</v>
      </c>
      <c r="AE75" s="1">
        <f>MATCH(B75,Harvest_挂机奖励!$B$2:$B$13,1)</f>
        <v>6</v>
      </c>
      <c r="AF75" s="1">
        <f>INDEX(Harvest_挂机奖励!$D$2:$E$13,$AE75,AF$1)</f>
        <v>2250</v>
      </c>
      <c r="AG75" s="1">
        <f>INDEX(Harvest_关卡消耗!$B$2:$B$10,MATCH($B75,Harvest_关卡消耗!$A$2:$A$10,1))</f>
        <v>4</v>
      </c>
      <c r="AH75" s="1">
        <f>INDEX(Harvest_关卡消耗!$D$2:$T$28,MATCH($B75,Harvest_关卡消耗!$A$2:$A$10,1),AH$1)</f>
        <v>2000</v>
      </c>
      <c r="AI75" s="1">
        <f>INDEX(Harvest_关卡消耗!$D$2:$T$28,MATCH($B75,Harvest_关卡消耗!$A$2:$A$10,1),AI$1)</f>
        <v>2221</v>
      </c>
      <c r="AJ75" s="1">
        <f>INDEX(Harvest_关卡消耗!$D$2:$T$28,MATCH($B75,Harvest_关卡消耗!$A$2:$A$10,1),AJ$1)</f>
        <v>6000</v>
      </c>
      <c r="AK75" s="1">
        <f>INDEX(Harvest_关卡消耗!$D$2:$T$28,MATCH($B75,Harvest_关卡消耗!$A$2:$A$10,1),AK$1)</f>
        <v>3</v>
      </c>
      <c r="AL75" s="1">
        <f>INDEX(Harvest_关卡消耗!$D$2:$T$28,MATCH($B75,Harvest_关卡消耗!$A$2:$A$10,1),AL$1)</f>
        <v>500</v>
      </c>
      <c r="AM75" s="1">
        <f>INDEX(Harvest_关卡消耗!$D$2:$T$28,MATCH($B75,Harvest_关卡消耗!$A$2:$A$10,1),AM$1)</f>
        <v>0.25</v>
      </c>
      <c r="AN75" s="1">
        <f>INDEX(Harvest_关卡消耗!$D$2:$T$28,MATCH($B75,Harvest_关卡消耗!$A$2:$A$10,1),AN$1)</f>
        <v>4000</v>
      </c>
      <c r="AO75" s="1">
        <f>INDEX(Harvest_关卡消耗!$D$2:$T$28,MATCH($B75,Harvest_关卡消耗!$A$2:$A$10,1),AO$1)</f>
        <v>2</v>
      </c>
      <c r="AP75" s="1">
        <f>INDEX(Harvest_关卡消耗!$D$2:$T$28,MATCH($B75,Harvest_关卡消耗!$A$2:$A$10,1),AP$1)</f>
        <v>3300</v>
      </c>
      <c r="AQ75" s="1">
        <f>INDEX(Harvest_关卡消耗!$D$2:$T$28,MATCH($B75,Harvest_关卡消耗!$A$2:$A$10,1),AQ$1)</f>
        <v>1.65</v>
      </c>
      <c r="AR75" s="1">
        <f>INDEX(Harvest_关卡消耗!$D$2:$T$28,MATCH($B75,Harvest_关卡消耗!$A$2:$A$10,1),AR$1)</f>
        <v>4000</v>
      </c>
      <c r="AS75" s="5">
        <f t="shared" si="9"/>
        <v>2221</v>
      </c>
      <c r="AT75" s="5">
        <f t="shared" si="10"/>
        <v>2857.1428571428573</v>
      </c>
      <c r="AU75" s="5">
        <f t="shared" si="11"/>
        <v>129901</v>
      </c>
      <c r="AV75" s="5">
        <f t="shared" si="12"/>
        <v>164142.85714285719</v>
      </c>
      <c r="AW75" s="5">
        <f t="shared" si="8"/>
        <v>34241.857142857189</v>
      </c>
      <c r="AX75" s="5">
        <f t="shared" si="13"/>
        <v>16</v>
      </c>
    </row>
    <row r="76" spans="1:50">
      <c r="A76" s="1" t="s">
        <v>118</v>
      </c>
      <c r="B76" s="1">
        <v>74</v>
      </c>
      <c r="C76" s="1">
        <v>21</v>
      </c>
      <c r="D76" s="1">
        <v>23</v>
      </c>
      <c r="E76" s="4">
        <v>3.7080000000000002</v>
      </c>
      <c r="F76" s="4">
        <v>5.6</v>
      </c>
      <c r="G76" s="4">
        <v>6.7</v>
      </c>
      <c r="H76" s="1">
        <v>10</v>
      </c>
      <c r="I76" s="1">
        <f t="shared" si="14"/>
        <v>1</v>
      </c>
      <c r="J76" s="1" t="s">
        <v>267</v>
      </c>
      <c r="K76" s="1" t="s">
        <v>290</v>
      </c>
      <c r="L76" s="1" t="s">
        <v>268</v>
      </c>
      <c r="M76" s="1" t="s">
        <v>267</v>
      </c>
      <c r="N76" s="1" t="s">
        <v>268</v>
      </c>
      <c r="O76" s="1" t="s">
        <v>267</v>
      </c>
      <c r="P76" s="1" t="s">
        <v>268</v>
      </c>
      <c r="Q76" s="1" t="s">
        <v>267</v>
      </c>
      <c r="R76" s="1" t="s">
        <v>268</v>
      </c>
      <c r="S76" s="1" t="s">
        <v>267</v>
      </c>
      <c r="T76" s="1" t="s">
        <v>243</v>
      </c>
      <c r="U76" s="1">
        <v>0</v>
      </c>
      <c r="V76" s="1">
        <v>0</v>
      </c>
      <c r="W76" s="1">
        <v>0</v>
      </c>
      <c r="X76" s="1" t="s">
        <v>224</v>
      </c>
      <c r="Y76" s="1">
        <v>4</v>
      </c>
      <c r="Z76" s="1">
        <v>12</v>
      </c>
      <c r="AB76" s="1">
        <v>0</v>
      </c>
      <c r="AC76" s="1">
        <v>0</v>
      </c>
      <c r="AD76" s="1">
        <v>0</v>
      </c>
      <c r="AE76" s="1">
        <f>MATCH(B76,Harvest_挂机奖励!$B$2:$B$13,1)</f>
        <v>6</v>
      </c>
      <c r="AF76" s="1">
        <f>INDEX(Harvest_挂机奖励!$D$2:$E$13,$AE76,AF$1)</f>
        <v>2250</v>
      </c>
      <c r="AG76" s="1">
        <f>INDEX(Harvest_关卡消耗!$B$2:$B$10,MATCH($B76,Harvest_关卡消耗!$A$2:$A$10,1))</f>
        <v>4</v>
      </c>
      <c r="AH76" s="1">
        <f>INDEX(Harvest_关卡消耗!$D$2:$T$28,MATCH($B76,Harvest_关卡消耗!$A$2:$A$10,1),AH$1)</f>
        <v>2000</v>
      </c>
      <c r="AI76" s="1">
        <f>INDEX(Harvest_关卡消耗!$D$2:$T$28,MATCH($B76,Harvest_关卡消耗!$A$2:$A$10,1),AI$1)</f>
        <v>2221</v>
      </c>
      <c r="AJ76" s="1">
        <f>INDEX(Harvest_关卡消耗!$D$2:$T$28,MATCH($B76,Harvest_关卡消耗!$A$2:$A$10,1),AJ$1)</f>
        <v>6000</v>
      </c>
      <c r="AK76" s="1">
        <f>INDEX(Harvest_关卡消耗!$D$2:$T$28,MATCH($B76,Harvest_关卡消耗!$A$2:$A$10,1),AK$1)</f>
        <v>3</v>
      </c>
      <c r="AL76" s="1">
        <f>INDEX(Harvest_关卡消耗!$D$2:$T$28,MATCH($B76,Harvest_关卡消耗!$A$2:$A$10,1),AL$1)</f>
        <v>500</v>
      </c>
      <c r="AM76" s="1">
        <f>INDEX(Harvest_关卡消耗!$D$2:$T$28,MATCH($B76,Harvest_关卡消耗!$A$2:$A$10,1),AM$1)</f>
        <v>0.25</v>
      </c>
      <c r="AN76" s="1">
        <f>INDEX(Harvest_关卡消耗!$D$2:$T$28,MATCH($B76,Harvest_关卡消耗!$A$2:$A$10,1),AN$1)</f>
        <v>4000</v>
      </c>
      <c r="AO76" s="1">
        <f>INDEX(Harvest_关卡消耗!$D$2:$T$28,MATCH($B76,Harvest_关卡消耗!$A$2:$A$10,1),AO$1)</f>
        <v>2</v>
      </c>
      <c r="AP76" s="1">
        <f>INDEX(Harvest_关卡消耗!$D$2:$T$28,MATCH($B76,Harvest_关卡消耗!$A$2:$A$10,1),AP$1)</f>
        <v>3300</v>
      </c>
      <c r="AQ76" s="1">
        <f>INDEX(Harvest_关卡消耗!$D$2:$T$28,MATCH($B76,Harvest_关卡消耗!$A$2:$A$10,1),AQ$1)</f>
        <v>1.65</v>
      </c>
      <c r="AR76" s="1">
        <f>INDEX(Harvest_关卡消耗!$D$2:$T$28,MATCH($B76,Harvest_关卡消耗!$A$2:$A$10,1),AR$1)</f>
        <v>4000</v>
      </c>
      <c r="AS76" s="5">
        <f t="shared" si="9"/>
        <v>2221</v>
      </c>
      <c r="AT76" s="5">
        <f t="shared" si="10"/>
        <v>2857.1428571428573</v>
      </c>
      <c r="AU76" s="5">
        <f t="shared" si="11"/>
        <v>132122</v>
      </c>
      <c r="AV76" s="5">
        <f t="shared" si="12"/>
        <v>167000.00000000006</v>
      </c>
      <c r="AW76" s="5">
        <f t="shared" si="8"/>
        <v>34878.000000000058</v>
      </c>
      <c r="AX76" s="5">
        <f t="shared" si="13"/>
        <v>16</v>
      </c>
    </row>
    <row r="77" spans="1:50">
      <c r="A77" s="1" t="s">
        <v>119</v>
      </c>
      <c r="B77" s="1">
        <v>75</v>
      </c>
      <c r="C77" s="1">
        <v>10</v>
      </c>
      <c r="D77" s="1">
        <v>35</v>
      </c>
      <c r="E77" s="4">
        <v>2.448</v>
      </c>
      <c r="F77" s="4">
        <v>4.2699999999999996</v>
      </c>
      <c r="G77" s="4">
        <v>5.61</v>
      </c>
      <c r="H77" s="1">
        <v>8</v>
      </c>
      <c r="I77" s="1">
        <f t="shared" si="14"/>
        <v>1</v>
      </c>
      <c r="J77" s="1" t="s">
        <v>292</v>
      </c>
      <c r="K77" s="1" t="s">
        <v>267</v>
      </c>
      <c r="L77" s="1" t="s">
        <v>267</v>
      </c>
      <c r="M77" s="1" t="s">
        <v>267</v>
      </c>
      <c r="N77" s="1" t="s">
        <v>268</v>
      </c>
      <c r="O77" s="1" t="s">
        <v>268</v>
      </c>
      <c r="P77" s="1" t="s">
        <v>268</v>
      </c>
      <c r="Q77" s="1" t="s">
        <v>268</v>
      </c>
      <c r="U77" s="1">
        <v>0</v>
      </c>
      <c r="V77" s="1">
        <v>1</v>
      </c>
      <c r="W77" s="1">
        <v>0.5</v>
      </c>
      <c r="X77" s="1" t="s">
        <v>224</v>
      </c>
      <c r="Y77" s="1">
        <v>5</v>
      </c>
      <c r="Z77" s="1">
        <v>9</v>
      </c>
      <c r="AB77" s="1">
        <v>0</v>
      </c>
      <c r="AC77" s="1">
        <v>0</v>
      </c>
      <c r="AD77" s="1">
        <v>0</v>
      </c>
      <c r="AE77" s="1">
        <f>MATCH(B77,Harvest_挂机奖励!$B$2:$B$13,1)</f>
        <v>6</v>
      </c>
      <c r="AF77" s="1">
        <f>INDEX(Harvest_挂机奖励!$D$2:$E$13,$AE77,AF$1)</f>
        <v>2250</v>
      </c>
      <c r="AG77" s="1">
        <f>INDEX(Harvest_关卡消耗!$B$2:$B$10,MATCH($B77,Harvest_关卡消耗!$A$2:$A$10,1))</f>
        <v>4</v>
      </c>
      <c r="AH77" s="1">
        <f>INDEX(Harvest_关卡消耗!$D$2:$T$28,MATCH($B77,Harvest_关卡消耗!$A$2:$A$10,1),AH$1)</f>
        <v>2000</v>
      </c>
      <c r="AI77" s="1">
        <f>INDEX(Harvest_关卡消耗!$D$2:$T$28,MATCH($B77,Harvest_关卡消耗!$A$2:$A$10,1),AI$1)</f>
        <v>2221</v>
      </c>
      <c r="AJ77" s="1">
        <f>INDEX(Harvest_关卡消耗!$D$2:$T$28,MATCH($B77,Harvest_关卡消耗!$A$2:$A$10,1),AJ$1)</f>
        <v>6000</v>
      </c>
      <c r="AK77" s="1">
        <f>INDEX(Harvest_关卡消耗!$D$2:$T$28,MATCH($B77,Harvest_关卡消耗!$A$2:$A$10,1),AK$1)</f>
        <v>3</v>
      </c>
      <c r="AL77" s="1">
        <f>INDEX(Harvest_关卡消耗!$D$2:$T$28,MATCH($B77,Harvest_关卡消耗!$A$2:$A$10,1),AL$1)</f>
        <v>500</v>
      </c>
      <c r="AM77" s="1">
        <f>INDEX(Harvest_关卡消耗!$D$2:$T$28,MATCH($B77,Harvest_关卡消耗!$A$2:$A$10,1),AM$1)</f>
        <v>0.25</v>
      </c>
      <c r="AN77" s="1">
        <f>INDEX(Harvest_关卡消耗!$D$2:$T$28,MATCH($B77,Harvest_关卡消耗!$A$2:$A$10,1),AN$1)</f>
        <v>4000</v>
      </c>
      <c r="AO77" s="1">
        <f>INDEX(Harvest_关卡消耗!$D$2:$T$28,MATCH($B77,Harvest_关卡消耗!$A$2:$A$10,1),AO$1)</f>
        <v>2</v>
      </c>
      <c r="AP77" s="1">
        <f>INDEX(Harvest_关卡消耗!$D$2:$T$28,MATCH($B77,Harvest_关卡消耗!$A$2:$A$10,1),AP$1)</f>
        <v>3300</v>
      </c>
      <c r="AQ77" s="1">
        <f>INDEX(Harvest_关卡消耗!$D$2:$T$28,MATCH($B77,Harvest_关卡消耗!$A$2:$A$10,1),AQ$1)</f>
        <v>1.65</v>
      </c>
      <c r="AR77" s="1">
        <f>INDEX(Harvest_关卡消耗!$D$2:$T$28,MATCH($B77,Harvest_关卡消耗!$A$2:$A$10,1),AR$1)</f>
        <v>4000</v>
      </c>
      <c r="AS77" s="5">
        <f t="shared" si="9"/>
        <v>2221</v>
      </c>
      <c r="AT77" s="5">
        <f t="shared" si="10"/>
        <v>2857.1428571428573</v>
      </c>
      <c r="AU77" s="5">
        <f t="shared" si="11"/>
        <v>134343</v>
      </c>
      <c r="AV77" s="5">
        <f t="shared" si="12"/>
        <v>169857.14285714293</v>
      </c>
      <c r="AW77" s="5">
        <f t="shared" si="8"/>
        <v>35514.142857142928</v>
      </c>
      <c r="AX77" s="5">
        <f t="shared" si="13"/>
        <v>16</v>
      </c>
    </row>
    <row r="78" spans="1:50">
      <c r="A78" s="1" t="s">
        <v>120</v>
      </c>
      <c r="B78" s="1">
        <v>76</v>
      </c>
      <c r="C78" s="1">
        <v>15</v>
      </c>
      <c r="D78" s="1">
        <v>22</v>
      </c>
      <c r="E78" s="4">
        <v>3.3029999999999999</v>
      </c>
      <c r="F78" s="4">
        <v>5.35</v>
      </c>
      <c r="G78" s="4">
        <v>6.7</v>
      </c>
      <c r="H78" s="1">
        <v>8</v>
      </c>
      <c r="I78" s="1">
        <f t="shared" si="14"/>
        <v>1</v>
      </c>
      <c r="J78" s="1" t="s">
        <v>290</v>
      </c>
      <c r="K78" s="1" t="s">
        <v>267</v>
      </c>
      <c r="L78" s="1" t="s">
        <v>267</v>
      </c>
      <c r="M78" s="1" t="s">
        <v>267</v>
      </c>
      <c r="N78" s="1" t="s">
        <v>268</v>
      </c>
      <c r="O78" s="1" t="s">
        <v>267</v>
      </c>
      <c r="P78" s="1" t="s">
        <v>267</v>
      </c>
      <c r="Q78" s="1" t="s">
        <v>267</v>
      </c>
      <c r="U78" s="1">
        <v>0</v>
      </c>
      <c r="V78" s="1">
        <v>0</v>
      </c>
      <c r="W78" s="1">
        <v>0</v>
      </c>
      <c r="X78" s="1" t="s">
        <v>224</v>
      </c>
      <c r="Y78" s="1">
        <v>10</v>
      </c>
      <c r="Z78" s="1">
        <v>5</v>
      </c>
      <c r="AB78" s="1">
        <v>0</v>
      </c>
      <c r="AC78" s="1">
        <v>0</v>
      </c>
      <c r="AD78" s="1">
        <v>0</v>
      </c>
      <c r="AE78" s="1">
        <f>MATCH(B78,Harvest_挂机奖励!$B$2:$B$13,1)</f>
        <v>6</v>
      </c>
      <c r="AF78" s="1">
        <f>INDEX(Harvest_挂机奖励!$D$2:$E$13,$AE78,AF$1)</f>
        <v>2250</v>
      </c>
      <c r="AG78" s="1">
        <f>INDEX(Harvest_关卡消耗!$B$2:$B$10,MATCH($B78,Harvest_关卡消耗!$A$2:$A$10,1))</f>
        <v>4</v>
      </c>
      <c r="AH78" s="1">
        <f>INDEX(Harvest_关卡消耗!$D$2:$T$28,MATCH($B78,Harvest_关卡消耗!$A$2:$A$10,1),AH$1)</f>
        <v>2000</v>
      </c>
      <c r="AI78" s="1">
        <f>INDEX(Harvest_关卡消耗!$D$2:$T$28,MATCH($B78,Harvest_关卡消耗!$A$2:$A$10,1),AI$1)</f>
        <v>2221</v>
      </c>
      <c r="AJ78" s="1">
        <f>INDEX(Harvest_关卡消耗!$D$2:$T$28,MATCH($B78,Harvest_关卡消耗!$A$2:$A$10,1),AJ$1)</f>
        <v>6000</v>
      </c>
      <c r="AK78" s="1">
        <f>INDEX(Harvest_关卡消耗!$D$2:$T$28,MATCH($B78,Harvest_关卡消耗!$A$2:$A$10,1),AK$1)</f>
        <v>3</v>
      </c>
      <c r="AL78" s="1">
        <f>INDEX(Harvest_关卡消耗!$D$2:$T$28,MATCH($B78,Harvest_关卡消耗!$A$2:$A$10,1),AL$1)</f>
        <v>500</v>
      </c>
      <c r="AM78" s="1">
        <f>INDEX(Harvest_关卡消耗!$D$2:$T$28,MATCH($B78,Harvest_关卡消耗!$A$2:$A$10,1),AM$1)</f>
        <v>0.25</v>
      </c>
      <c r="AN78" s="1">
        <f>INDEX(Harvest_关卡消耗!$D$2:$T$28,MATCH($B78,Harvest_关卡消耗!$A$2:$A$10,1),AN$1)</f>
        <v>4000</v>
      </c>
      <c r="AO78" s="1">
        <f>INDEX(Harvest_关卡消耗!$D$2:$T$28,MATCH($B78,Harvest_关卡消耗!$A$2:$A$10,1),AO$1)</f>
        <v>2</v>
      </c>
      <c r="AP78" s="1">
        <f>INDEX(Harvest_关卡消耗!$D$2:$T$28,MATCH($B78,Harvest_关卡消耗!$A$2:$A$10,1),AP$1)</f>
        <v>3300</v>
      </c>
      <c r="AQ78" s="1">
        <f>INDEX(Harvest_关卡消耗!$D$2:$T$28,MATCH($B78,Harvest_关卡消耗!$A$2:$A$10,1),AQ$1)</f>
        <v>1.65</v>
      </c>
      <c r="AR78" s="1">
        <f>INDEX(Harvest_关卡消耗!$D$2:$T$28,MATCH($B78,Harvest_关卡消耗!$A$2:$A$10,1),AR$1)</f>
        <v>4000</v>
      </c>
      <c r="AS78" s="5">
        <f t="shared" si="9"/>
        <v>2221</v>
      </c>
      <c r="AT78" s="5">
        <f t="shared" si="10"/>
        <v>2857.1428571428573</v>
      </c>
      <c r="AU78" s="5">
        <f t="shared" si="11"/>
        <v>136564</v>
      </c>
      <c r="AV78" s="5">
        <f t="shared" si="12"/>
        <v>172714.2857142858</v>
      </c>
      <c r="AW78" s="5">
        <f t="shared" si="8"/>
        <v>36150.285714285797</v>
      </c>
      <c r="AX78" s="5">
        <f t="shared" si="13"/>
        <v>17</v>
      </c>
    </row>
    <row r="79" spans="1:50">
      <c r="A79" s="1" t="s">
        <v>121</v>
      </c>
      <c r="B79" s="1">
        <v>77</v>
      </c>
      <c r="C79" s="1">
        <v>11</v>
      </c>
      <c r="D79" s="1">
        <v>24</v>
      </c>
      <c r="E79" s="4">
        <v>2.133</v>
      </c>
      <c r="F79" s="4">
        <v>3.87</v>
      </c>
      <c r="G79" s="4">
        <v>4.93</v>
      </c>
      <c r="H79" s="1">
        <v>8</v>
      </c>
      <c r="I79" s="1">
        <f t="shared" si="14"/>
        <v>1</v>
      </c>
      <c r="J79" s="1" t="s">
        <v>290</v>
      </c>
      <c r="K79" s="1" t="s">
        <v>267</v>
      </c>
      <c r="L79" s="1" t="s">
        <v>267</v>
      </c>
      <c r="M79" s="1" t="s">
        <v>268</v>
      </c>
      <c r="N79" s="1" t="s">
        <v>267</v>
      </c>
      <c r="O79" s="1" t="s">
        <v>267</v>
      </c>
      <c r="P79" s="1" t="s">
        <v>267</v>
      </c>
      <c r="Q79" s="1" t="s">
        <v>267</v>
      </c>
      <c r="T79" s="1" t="s">
        <v>244</v>
      </c>
      <c r="U79" s="1">
        <v>0</v>
      </c>
      <c r="V79" s="1">
        <v>0</v>
      </c>
      <c r="W79" s="1">
        <v>0</v>
      </c>
      <c r="X79" s="1" t="s">
        <v>224</v>
      </c>
      <c r="Y79" s="1">
        <v>6</v>
      </c>
      <c r="Z79" s="1">
        <v>9</v>
      </c>
      <c r="AB79" s="1">
        <v>0</v>
      </c>
      <c r="AC79" s="1">
        <v>0</v>
      </c>
      <c r="AD79" s="1">
        <v>0</v>
      </c>
      <c r="AE79" s="1">
        <f>MATCH(B79,Harvest_挂机奖励!$B$2:$B$13,1)</f>
        <v>6</v>
      </c>
      <c r="AF79" s="1">
        <f>INDEX(Harvest_挂机奖励!$D$2:$E$13,$AE79,AF$1)</f>
        <v>2250</v>
      </c>
      <c r="AG79" s="1">
        <f>INDEX(Harvest_关卡消耗!$B$2:$B$10,MATCH($B79,Harvest_关卡消耗!$A$2:$A$10,1))</f>
        <v>4</v>
      </c>
      <c r="AH79" s="1">
        <f>INDEX(Harvest_关卡消耗!$D$2:$T$28,MATCH($B79,Harvest_关卡消耗!$A$2:$A$10,1),AH$1)</f>
        <v>2000</v>
      </c>
      <c r="AI79" s="1">
        <f>INDEX(Harvest_关卡消耗!$D$2:$T$28,MATCH($B79,Harvest_关卡消耗!$A$2:$A$10,1),AI$1)</f>
        <v>2221</v>
      </c>
      <c r="AJ79" s="1">
        <f>INDEX(Harvest_关卡消耗!$D$2:$T$28,MATCH($B79,Harvest_关卡消耗!$A$2:$A$10,1),AJ$1)</f>
        <v>6000</v>
      </c>
      <c r="AK79" s="1">
        <f>INDEX(Harvest_关卡消耗!$D$2:$T$28,MATCH($B79,Harvest_关卡消耗!$A$2:$A$10,1),AK$1)</f>
        <v>3</v>
      </c>
      <c r="AL79" s="1">
        <f>INDEX(Harvest_关卡消耗!$D$2:$T$28,MATCH($B79,Harvest_关卡消耗!$A$2:$A$10,1),AL$1)</f>
        <v>500</v>
      </c>
      <c r="AM79" s="1">
        <f>INDEX(Harvest_关卡消耗!$D$2:$T$28,MATCH($B79,Harvest_关卡消耗!$A$2:$A$10,1),AM$1)</f>
        <v>0.25</v>
      </c>
      <c r="AN79" s="1">
        <f>INDEX(Harvest_关卡消耗!$D$2:$T$28,MATCH($B79,Harvest_关卡消耗!$A$2:$A$10,1),AN$1)</f>
        <v>4000</v>
      </c>
      <c r="AO79" s="1">
        <f>INDEX(Harvest_关卡消耗!$D$2:$T$28,MATCH($B79,Harvest_关卡消耗!$A$2:$A$10,1),AO$1)</f>
        <v>2</v>
      </c>
      <c r="AP79" s="1">
        <f>INDEX(Harvest_关卡消耗!$D$2:$T$28,MATCH($B79,Harvest_关卡消耗!$A$2:$A$10,1),AP$1)</f>
        <v>3300</v>
      </c>
      <c r="AQ79" s="1">
        <f>INDEX(Harvest_关卡消耗!$D$2:$T$28,MATCH($B79,Harvest_关卡消耗!$A$2:$A$10,1),AQ$1)</f>
        <v>1.65</v>
      </c>
      <c r="AR79" s="1">
        <f>INDEX(Harvest_关卡消耗!$D$2:$T$28,MATCH($B79,Harvest_关卡消耗!$A$2:$A$10,1),AR$1)</f>
        <v>4000</v>
      </c>
      <c r="AS79" s="5">
        <f t="shared" si="9"/>
        <v>2221</v>
      </c>
      <c r="AT79" s="5">
        <f t="shared" si="10"/>
        <v>2857.1428571428573</v>
      </c>
      <c r="AU79" s="5">
        <f t="shared" si="11"/>
        <v>138785</v>
      </c>
      <c r="AV79" s="5">
        <f t="shared" si="12"/>
        <v>175571.42857142867</v>
      </c>
      <c r="AW79" s="5">
        <f t="shared" si="8"/>
        <v>36786.428571428667</v>
      </c>
      <c r="AX79" s="5">
        <f t="shared" si="13"/>
        <v>17</v>
      </c>
    </row>
    <row r="80" spans="1:50">
      <c r="A80" s="1" t="s">
        <v>122</v>
      </c>
      <c r="B80" s="1">
        <v>78</v>
      </c>
      <c r="C80" s="1">
        <v>15</v>
      </c>
      <c r="D80" s="1">
        <v>35</v>
      </c>
      <c r="E80" s="4">
        <v>3.177</v>
      </c>
      <c r="F80" s="4">
        <v>4.99</v>
      </c>
      <c r="G80" s="4">
        <v>6.12</v>
      </c>
      <c r="H80" s="1">
        <v>8</v>
      </c>
      <c r="I80" s="1">
        <f t="shared" si="14"/>
        <v>1</v>
      </c>
      <c r="J80" s="1" t="s">
        <v>292</v>
      </c>
      <c r="K80" s="1" t="s">
        <v>267</v>
      </c>
      <c r="L80" s="1" t="s">
        <v>267</v>
      </c>
      <c r="M80" s="1" t="s">
        <v>267</v>
      </c>
      <c r="N80" s="1" t="s">
        <v>267</v>
      </c>
      <c r="O80" s="1" t="s">
        <v>267</v>
      </c>
      <c r="P80" s="1" t="s">
        <v>267</v>
      </c>
      <c r="Q80" s="1" t="s">
        <v>267</v>
      </c>
      <c r="U80" s="1">
        <v>0</v>
      </c>
      <c r="V80" s="1">
        <v>2</v>
      </c>
      <c r="W80" s="1">
        <v>0.7</v>
      </c>
      <c r="X80" s="1" t="s">
        <v>224</v>
      </c>
      <c r="Y80" s="1">
        <v>10</v>
      </c>
      <c r="Z80" s="1">
        <v>11</v>
      </c>
      <c r="AB80" s="1">
        <v>0</v>
      </c>
      <c r="AC80" s="1">
        <v>-740</v>
      </c>
      <c r="AD80" s="1">
        <v>-190</v>
      </c>
      <c r="AE80" s="1">
        <f>MATCH(B80,Harvest_挂机奖励!$B$2:$B$13,1)</f>
        <v>6</v>
      </c>
      <c r="AF80" s="1">
        <f>INDEX(Harvest_挂机奖励!$D$2:$E$13,$AE80,AF$1)</f>
        <v>2250</v>
      </c>
      <c r="AG80" s="1">
        <f>INDEX(Harvest_关卡消耗!$B$2:$B$10,MATCH($B80,Harvest_关卡消耗!$A$2:$A$10,1))</f>
        <v>4</v>
      </c>
      <c r="AH80" s="1">
        <f>INDEX(Harvest_关卡消耗!$D$2:$T$28,MATCH($B80,Harvest_关卡消耗!$A$2:$A$10,1),AH$1)</f>
        <v>2000</v>
      </c>
      <c r="AI80" s="1">
        <f>INDEX(Harvest_关卡消耗!$D$2:$T$28,MATCH($B80,Harvest_关卡消耗!$A$2:$A$10,1),AI$1)</f>
        <v>2221</v>
      </c>
      <c r="AJ80" s="1">
        <f>INDEX(Harvest_关卡消耗!$D$2:$T$28,MATCH($B80,Harvest_关卡消耗!$A$2:$A$10,1),AJ$1)</f>
        <v>6000</v>
      </c>
      <c r="AK80" s="1">
        <f>INDEX(Harvest_关卡消耗!$D$2:$T$28,MATCH($B80,Harvest_关卡消耗!$A$2:$A$10,1),AK$1)</f>
        <v>3</v>
      </c>
      <c r="AL80" s="1">
        <f>INDEX(Harvest_关卡消耗!$D$2:$T$28,MATCH($B80,Harvest_关卡消耗!$A$2:$A$10,1),AL$1)</f>
        <v>500</v>
      </c>
      <c r="AM80" s="1">
        <f>INDEX(Harvest_关卡消耗!$D$2:$T$28,MATCH($B80,Harvest_关卡消耗!$A$2:$A$10,1),AM$1)</f>
        <v>0.25</v>
      </c>
      <c r="AN80" s="1">
        <f>INDEX(Harvest_关卡消耗!$D$2:$T$28,MATCH($B80,Harvest_关卡消耗!$A$2:$A$10,1),AN$1)</f>
        <v>4000</v>
      </c>
      <c r="AO80" s="1">
        <f>INDEX(Harvest_关卡消耗!$D$2:$T$28,MATCH($B80,Harvest_关卡消耗!$A$2:$A$10,1),AO$1)</f>
        <v>2</v>
      </c>
      <c r="AP80" s="1">
        <f>INDEX(Harvest_关卡消耗!$D$2:$T$28,MATCH($B80,Harvest_关卡消耗!$A$2:$A$10,1),AP$1)</f>
        <v>3300</v>
      </c>
      <c r="AQ80" s="1">
        <f>INDEX(Harvest_关卡消耗!$D$2:$T$28,MATCH($B80,Harvest_关卡消耗!$A$2:$A$10,1),AQ$1)</f>
        <v>1.65</v>
      </c>
      <c r="AR80" s="1">
        <f>INDEX(Harvest_关卡消耗!$D$2:$T$28,MATCH($B80,Harvest_关卡消耗!$A$2:$A$10,1),AR$1)</f>
        <v>4000</v>
      </c>
      <c r="AS80" s="5">
        <f t="shared" si="9"/>
        <v>2221</v>
      </c>
      <c r="AT80" s="5">
        <f t="shared" si="10"/>
        <v>2857.1428571428573</v>
      </c>
      <c r="AU80" s="5">
        <f t="shared" si="11"/>
        <v>141006</v>
      </c>
      <c r="AV80" s="5">
        <f t="shared" si="12"/>
        <v>178428.57142857154</v>
      </c>
      <c r="AW80" s="5">
        <f t="shared" si="8"/>
        <v>37422.571428571537</v>
      </c>
      <c r="AX80" s="5">
        <f t="shared" si="13"/>
        <v>17</v>
      </c>
    </row>
    <row r="81" spans="1:50">
      <c r="A81" s="1" t="s">
        <v>123</v>
      </c>
      <c r="B81" s="1">
        <v>79</v>
      </c>
      <c r="C81" s="1">
        <v>15</v>
      </c>
      <c r="D81" s="1">
        <v>36</v>
      </c>
      <c r="E81" s="4">
        <v>1.782</v>
      </c>
      <c r="F81" s="4">
        <v>3.96</v>
      </c>
      <c r="G81" s="4">
        <v>5.08</v>
      </c>
      <c r="H81" s="1">
        <v>9</v>
      </c>
      <c r="I81" s="1">
        <f t="shared" si="14"/>
        <v>1</v>
      </c>
      <c r="J81" s="1" t="s">
        <v>267</v>
      </c>
      <c r="K81" s="1" t="s">
        <v>292</v>
      </c>
      <c r="L81" s="1" t="s">
        <v>267</v>
      </c>
      <c r="M81" s="1" t="s">
        <v>268</v>
      </c>
      <c r="N81" s="1" t="s">
        <v>268</v>
      </c>
      <c r="O81" s="1" t="s">
        <v>268</v>
      </c>
      <c r="P81" s="1" t="s">
        <v>268</v>
      </c>
      <c r="Q81" s="1" t="s">
        <v>268</v>
      </c>
      <c r="R81" s="1" t="s">
        <v>268</v>
      </c>
      <c r="U81" s="1">
        <v>0</v>
      </c>
      <c r="V81" s="1">
        <v>0</v>
      </c>
      <c r="W81" s="1">
        <v>0</v>
      </c>
      <c r="X81" s="1" t="s">
        <v>224</v>
      </c>
      <c r="Y81" s="1">
        <v>8</v>
      </c>
      <c r="Z81" s="1">
        <v>15</v>
      </c>
      <c r="AB81" s="1">
        <v>0</v>
      </c>
      <c r="AC81" s="1">
        <v>0</v>
      </c>
      <c r="AD81" s="1">
        <v>0</v>
      </c>
      <c r="AE81" s="1">
        <f>MATCH(B81,Harvest_挂机奖励!$B$2:$B$13,1)</f>
        <v>6</v>
      </c>
      <c r="AF81" s="1">
        <f>INDEX(Harvest_挂机奖励!$D$2:$E$13,$AE81,AF$1)</f>
        <v>2250</v>
      </c>
      <c r="AG81" s="1">
        <f>INDEX(Harvest_关卡消耗!$B$2:$B$10,MATCH($B81,Harvest_关卡消耗!$A$2:$A$10,1))</f>
        <v>4</v>
      </c>
      <c r="AH81" s="1">
        <f>INDEX(Harvest_关卡消耗!$D$2:$T$28,MATCH($B81,Harvest_关卡消耗!$A$2:$A$10,1),AH$1)</f>
        <v>2000</v>
      </c>
      <c r="AI81" s="1">
        <f>INDEX(Harvest_关卡消耗!$D$2:$T$28,MATCH($B81,Harvest_关卡消耗!$A$2:$A$10,1),AI$1)</f>
        <v>2221</v>
      </c>
      <c r="AJ81" s="1">
        <f>INDEX(Harvest_关卡消耗!$D$2:$T$28,MATCH($B81,Harvest_关卡消耗!$A$2:$A$10,1),AJ$1)</f>
        <v>6000</v>
      </c>
      <c r="AK81" s="1">
        <f>INDEX(Harvest_关卡消耗!$D$2:$T$28,MATCH($B81,Harvest_关卡消耗!$A$2:$A$10,1),AK$1)</f>
        <v>3</v>
      </c>
      <c r="AL81" s="1">
        <f>INDEX(Harvest_关卡消耗!$D$2:$T$28,MATCH($B81,Harvest_关卡消耗!$A$2:$A$10,1),AL$1)</f>
        <v>500</v>
      </c>
      <c r="AM81" s="1">
        <f>INDEX(Harvest_关卡消耗!$D$2:$T$28,MATCH($B81,Harvest_关卡消耗!$A$2:$A$10,1),AM$1)</f>
        <v>0.25</v>
      </c>
      <c r="AN81" s="1">
        <f>INDEX(Harvest_关卡消耗!$D$2:$T$28,MATCH($B81,Harvest_关卡消耗!$A$2:$A$10,1),AN$1)</f>
        <v>4000</v>
      </c>
      <c r="AO81" s="1">
        <f>INDEX(Harvest_关卡消耗!$D$2:$T$28,MATCH($B81,Harvest_关卡消耗!$A$2:$A$10,1),AO$1)</f>
        <v>2</v>
      </c>
      <c r="AP81" s="1">
        <f>INDEX(Harvest_关卡消耗!$D$2:$T$28,MATCH($B81,Harvest_关卡消耗!$A$2:$A$10,1),AP$1)</f>
        <v>3300</v>
      </c>
      <c r="AQ81" s="1">
        <f>INDEX(Harvest_关卡消耗!$D$2:$T$28,MATCH($B81,Harvest_关卡消耗!$A$2:$A$10,1),AQ$1)</f>
        <v>1.65</v>
      </c>
      <c r="AR81" s="1">
        <f>INDEX(Harvest_关卡消耗!$D$2:$T$28,MATCH($B81,Harvest_关卡消耗!$A$2:$A$10,1),AR$1)</f>
        <v>4000</v>
      </c>
      <c r="AS81" s="5">
        <f t="shared" si="9"/>
        <v>2221</v>
      </c>
      <c r="AT81" s="5">
        <f t="shared" si="10"/>
        <v>2857.1428571428573</v>
      </c>
      <c r="AU81" s="5">
        <f t="shared" si="11"/>
        <v>143227</v>
      </c>
      <c r="AV81" s="5">
        <f t="shared" si="12"/>
        <v>181285.71428571441</v>
      </c>
      <c r="AW81" s="5">
        <f t="shared" si="8"/>
        <v>38058.714285714406</v>
      </c>
      <c r="AX81" s="5">
        <f t="shared" si="13"/>
        <v>17</v>
      </c>
    </row>
    <row r="82" spans="1:50">
      <c r="A82" s="1" t="s">
        <v>232</v>
      </c>
      <c r="B82" s="1">
        <v>80</v>
      </c>
      <c r="C82" s="1">
        <v>13</v>
      </c>
      <c r="D82" s="1">
        <v>26</v>
      </c>
      <c r="E82" s="4">
        <v>3.0870001</v>
      </c>
      <c r="F82" s="4">
        <v>4.92</v>
      </c>
      <c r="G82" s="4">
        <v>5.92</v>
      </c>
      <c r="H82" s="1">
        <v>10</v>
      </c>
      <c r="I82" s="1">
        <f t="shared" si="14"/>
        <v>2</v>
      </c>
      <c r="J82" s="1" t="s">
        <v>267</v>
      </c>
      <c r="K82" s="1" t="s">
        <v>290</v>
      </c>
      <c r="L82" s="1" t="s">
        <v>268</v>
      </c>
      <c r="M82" s="1" t="s">
        <v>291</v>
      </c>
      <c r="N82" s="1" t="s">
        <v>268</v>
      </c>
      <c r="O82" s="1" t="s">
        <v>267</v>
      </c>
      <c r="P82" s="1" t="s">
        <v>268</v>
      </c>
      <c r="Q82" s="1" t="s">
        <v>267</v>
      </c>
      <c r="R82" s="1" t="s">
        <v>268</v>
      </c>
      <c r="S82" s="1" t="s">
        <v>267</v>
      </c>
      <c r="U82" s="1">
        <v>0</v>
      </c>
      <c r="V82" s="1">
        <v>0</v>
      </c>
      <c r="W82" s="1">
        <v>0</v>
      </c>
      <c r="X82" s="1" t="s">
        <v>224</v>
      </c>
      <c r="Y82" s="1">
        <v>3</v>
      </c>
      <c r="Z82" s="1">
        <v>5</v>
      </c>
      <c r="AB82" s="1">
        <v>0</v>
      </c>
      <c r="AC82" s="1">
        <v>0</v>
      </c>
      <c r="AD82" s="1">
        <v>0</v>
      </c>
      <c r="AE82" s="1">
        <f>MATCH(B82,Harvest_挂机奖励!$B$2:$B$13,1)</f>
        <v>6</v>
      </c>
      <c r="AF82" s="1">
        <f>INDEX(Harvest_挂机奖励!$D$2:$E$13,$AE82,AF$1)</f>
        <v>2250</v>
      </c>
      <c r="AG82" s="1">
        <f>INDEX(Harvest_关卡消耗!$B$2:$B$10,MATCH($B82,Harvest_关卡消耗!$A$2:$A$10,1))</f>
        <v>4</v>
      </c>
      <c r="AH82" s="1">
        <f>INDEX(Harvest_关卡消耗!$D$2:$T$28,MATCH($B82,Harvest_关卡消耗!$A$2:$A$10,1),AH$1)</f>
        <v>2000</v>
      </c>
      <c r="AI82" s="1">
        <f>INDEX(Harvest_关卡消耗!$D$2:$T$28,MATCH($B82,Harvest_关卡消耗!$A$2:$A$10,1),AI$1)</f>
        <v>2221</v>
      </c>
      <c r="AJ82" s="1">
        <f>INDEX(Harvest_关卡消耗!$D$2:$T$28,MATCH($B82,Harvest_关卡消耗!$A$2:$A$10,1),AJ$1)</f>
        <v>6000</v>
      </c>
      <c r="AK82" s="1">
        <f>INDEX(Harvest_关卡消耗!$D$2:$T$28,MATCH($B82,Harvest_关卡消耗!$A$2:$A$10,1),AK$1)</f>
        <v>3</v>
      </c>
      <c r="AL82" s="1">
        <f>INDEX(Harvest_关卡消耗!$D$2:$T$28,MATCH($B82,Harvest_关卡消耗!$A$2:$A$10,1),AL$1)</f>
        <v>500</v>
      </c>
      <c r="AM82" s="1">
        <f>INDEX(Harvest_关卡消耗!$D$2:$T$28,MATCH($B82,Harvest_关卡消耗!$A$2:$A$10,1),AM$1)</f>
        <v>0.25</v>
      </c>
      <c r="AN82" s="1">
        <f>INDEX(Harvest_关卡消耗!$D$2:$T$28,MATCH($B82,Harvest_关卡消耗!$A$2:$A$10,1),AN$1)</f>
        <v>4000</v>
      </c>
      <c r="AO82" s="1">
        <f>INDEX(Harvest_关卡消耗!$D$2:$T$28,MATCH($B82,Harvest_关卡消耗!$A$2:$A$10,1),AO$1)</f>
        <v>2</v>
      </c>
      <c r="AP82" s="1">
        <f>INDEX(Harvest_关卡消耗!$D$2:$T$28,MATCH($B82,Harvest_关卡消耗!$A$2:$A$10,1),AP$1)</f>
        <v>3300</v>
      </c>
      <c r="AQ82" s="1">
        <f>INDEX(Harvest_关卡消耗!$D$2:$T$28,MATCH($B82,Harvest_关卡消耗!$A$2:$A$10,1),AQ$1)</f>
        <v>1.65</v>
      </c>
      <c r="AR82" s="1">
        <f>INDEX(Harvest_关卡消耗!$D$2:$T$28,MATCH($B82,Harvest_关卡消耗!$A$2:$A$10,1),AR$1)</f>
        <v>4000</v>
      </c>
      <c r="AS82" s="5">
        <f t="shared" si="9"/>
        <v>2221</v>
      </c>
      <c r="AT82" s="5">
        <f t="shared" si="10"/>
        <v>2857.1428571428573</v>
      </c>
      <c r="AU82" s="5">
        <f t="shared" si="11"/>
        <v>145448</v>
      </c>
      <c r="AV82" s="5">
        <f t="shared" si="12"/>
        <v>184142.85714285728</v>
      </c>
      <c r="AW82" s="5">
        <f t="shared" si="8"/>
        <v>38694.857142857276</v>
      </c>
      <c r="AX82" s="5">
        <f t="shared" si="13"/>
        <v>18</v>
      </c>
    </row>
    <row r="83" spans="1:50">
      <c r="A83" s="1" t="s">
        <v>124</v>
      </c>
      <c r="B83" s="1">
        <v>81</v>
      </c>
      <c r="C83" s="1">
        <v>29</v>
      </c>
      <c r="D83" s="1">
        <v>66</v>
      </c>
      <c r="E83" s="4">
        <v>2.988</v>
      </c>
      <c r="F83" s="4">
        <v>4.93</v>
      </c>
      <c r="G83" s="4">
        <v>5.99</v>
      </c>
      <c r="H83" s="1">
        <v>9</v>
      </c>
      <c r="I83" s="1">
        <f t="shared" si="14"/>
        <v>1</v>
      </c>
      <c r="J83" s="1" t="s">
        <v>267</v>
      </c>
      <c r="K83" s="1" t="s">
        <v>291</v>
      </c>
      <c r="L83" s="1" t="s">
        <v>268</v>
      </c>
      <c r="M83" s="1" t="s">
        <v>268</v>
      </c>
      <c r="N83" s="1" t="s">
        <v>267</v>
      </c>
      <c r="O83" s="1" t="s">
        <v>267</v>
      </c>
      <c r="P83" s="1" t="s">
        <v>267</v>
      </c>
      <c r="Q83" s="1" t="s">
        <v>267</v>
      </c>
      <c r="R83" s="1" t="s">
        <v>268</v>
      </c>
      <c r="T83" s="1" t="s">
        <v>245</v>
      </c>
      <c r="U83" s="1">
        <v>0</v>
      </c>
      <c r="V83" s="1">
        <v>2</v>
      </c>
      <c r="W83" s="1">
        <v>0</v>
      </c>
      <c r="X83" s="1" t="s">
        <v>224</v>
      </c>
      <c r="Y83" s="1">
        <v>7</v>
      </c>
      <c r="Z83" s="1">
        <v>20</v>
      </c>
      <c r="AB83" s="1">
        <v>0</v>
      </c>
      <c r="AC83" s="1">
        <v>0</v>
      </c>
      <c r="AD83" s="1">
        <v>-390</v>
      </c>
      <c r="AE83" s="1">
        <f>MATCH(B83,Harvest_挂机奖励!$B$2:$B$13,1)</f>
        <v>6</v>
      </c>
      <c r="AF83" s="1">
        <f>INDEX(Harvest_挂机奖励!$D$2:$E$13,$AE83,AF$1)</f>
        <v>2250</v>
      </c>
      <c r="AG83" s="1">
        <f>INDEX(Harvest_关卡消耗!$B$2:$B$10,MATCH($B83,Harvest_关卡消耗!$A$2:$A$10,1))</f>
        <v>4</v>
      </c>
      <c r="AH83" s="1">
        <f>INDEX(Harvest_关卡消耗!$D$2:$T$28,MATCH($B83,Harvest_关卡消耗!$A$2:$A$10,1),AH$1)</f>
        <v>2000</v>
      </c>
      <c r="AI83" s="1">
        <f>INDEX(Harvest_关卡消耗!$D$2:$T$28,MATCH($B83,Harvest_关卡消耗!$A$2:$A$10,1),AI$1)</f>
        <v>2221</v>
      </c>
      <c r="AJ83" s="1">
        <f>INDEX(Harvest_关卡消耗!$D$2:$T$28,MATCH($B83,Harvest_关卡消耗!$A$2:$A$10,1),AJ$1)</f>
        <v>6000</v>
      </c>
      <c r="AK83" s="1">
        <f>INDEX(Harvest_关卡消耗!$D$2:$T$28,MATCH($B83,Harvest_关卡消耗!$A$2:$A$10,1),AK$1)</f>
        <v>3</v>
      </c>
      <c r="AL83" s="1">
        <f>INDEX(Harvest_关卡消耗!$D$2:$T$28,MATCH($B83,Harvest_关卡消耗!$A$2:$A$10,1),AL$1)</f>
        <v>500</v>
      </c>
      <c r="AM83" s="1">
        <f>INDEX(Harvest_关卡消耗!$D$2:$T$28,MATCH($B83,Harvest_关卡消耗!$A$2:$A$10,1),AM$1)</f>
        <v>0.25</v>
      </c>
      <c r="AN83" s="1">
        <f>INDEX(Harvest_关卡消耗!$D$2:$T$28,MATCH($B83,Harvest_关卡消耗!$A$2:$A$10,1),AN$1)</f>
        <v>4000</v>
      </c>
      <c r="AO83" s="1">
        <f>INDEX(Harvest_关卡消耗!$D$2:$T$28,MATCH($B83,Harvest_关卡消耗!$A$2:$A$10,1),AO$1)</f>
        <v>2</v>
      </c>
      <c r="AP83" s="1">
        <f>INDEX(Harvest_关卡消耗!$D$2:$T$28,MATCH($B83,Harvest_关卡消耗!$A$2:$A$10,1),AP$1)</f>
        <v>3300</v>
      </c>
      <c r="AQ83" s="1">
        <f>INDEX(Harvest_关卡消耗!$D$2:$T$28,MATCH($B83,Harvest_关卡消耗!$A$2:$A$10,1),AQ$1)</f>
        <v>1.65</v>
      </c>
      <c r="AR83" s="1">
        <f>INDEX(Harvest_关卡消耗!$D$2:$T$28,MATCH($B83,Harvest_关卡消耗!$A$2:$A$10,1),AR$1)</f>
        <v>4000</v>
      </c>
      <c r="AS83" s="5">
        <f t="shared" si="9"/>
        <v>2221</v>
      </c>
      <c r="AT83" s="5">
        <f t="shared" si="10"/>
        <v>2857.1428571428573</v>
      </c>
      <c r="AU83" s="5">
        <f t="shared" si="11"/>
        <v>147669</v>
      </c>
      <c r="AV83" s="5">
        <f t="shared" si="12"/>
        <v>187000.00000000015</v>
      </c>
      <c r="AW83" s="5">
        <f t="shared" si="8"/>
        <v>39331.000000000146</v>
      </c>
      <c r="AX83" s="5">
        <f t="shared" si="13"/>
        <v>18</v>
      </c>
    </row>
    <row r="84" spans="1:50">
      <c r="A84" s="1" t="s">
        <v>125</v>
      </c>
      <c r="B84" s="1">
        <v>82</v>
      </c>
      <c r="C84" s="1">
        <v>14</v>
      </c>
      <c r="D84" s="1">
        <v>33</v>
      </c>
      <c r="E84" s="4">
        <v>1.7549999999999999</v>
      </c>
      <c r="F84" s="4">
        <v>3.79</v>
      </c>
      <c r="G84" s="4">
        <v>4.82</v>
      </c>
      <c r="H84" s="1">
        <v>9</v>
      </c>
      <c r="I84" s="1">
        <f t="shared" si="14"/>
        <v>1</v>
      </c>
      <c r="J84" s="1" t="s">
        <v>292</v>
      </c>
      <c r="K84" s="1" t="s">
        <v>267</v>
      </c>
      <c r="L84" s="1" t="s">
        <v>267</v>
      </c>
      <c r="M84" s="1" t="s">
        <v>267</v>
      </c>
      <c r="N84" s="1" t="s">
        <v>267</v>
      </c>
      <c r="O84" s="1" t="s">
        <v>267</v>
      </c>
      <c r="P84" s="1" t="s">
        <v>267</v>
      </c>
      <c r="Q84" s="1" t="s">
        <v>267</v>
      </c>
      <c r="R84" s="1" t="s">
        <v>267</v>
      </c>
      <c r="U84" s="1">
        <v>0</v>
      </c>
      <c r="V84" s="1">
        <v>0</v>
      </c>
      <c r="W84" s="1">
        <v>0</v>
      </c>
      <c r="X84" s="1" t="s">
        <v>224</v>
      </c>
      <c r="Y84" s="1">
        <v>10</v>
      </c>
      <c r="Z84" s="1">
        <v>4</v>
      </c>
      <c r="AB84" s="1">
        <v>0</v>
      </c>
      <c r="AC84" s="1">
        <v>0</v>
      </c>
      <c r="AD84" s="1">
        <v>0</v>
      </c>
      <c r="AE84" s="1">
        <f>MATCH(B84,Harvest_挂机奖励!$B$2:$B$13,1)</f>
        <v>6</v>
      </c>
      <c r="AF84" s="1">
        <f>INDEX(Harvest_挂机奖励!$D$2:$E$13,$AE84,AF$1)</f>
        <v>2250</v>
      </c>
      <c r="AG84" s="1">
        <f>INDEX(Harvest_关卡消耗!$B$2:$B$10,MATCH($B84,Harvest_关卡消耗!$A$2:$A$10,1))</f>
        <v>4</v>
      </c>
      <c r="AH84" s="1">
        <f>INDEX(Harvest_关卡消耗!$D$2:$T$28,MATCH($B84,Harvest_关卡消耗!$A$2:$A$10,1),AH$1)</f>
        <v>2000</v>
      </c>
      <c r="AI84" s="1">
        <f>INDEX(Harvest_关卡消耗!$D$2:$T$28,MATCH($B84,Harvest_关卡消耗!$A$2:$A$10,1),AI$1)</f>
        <v>2221</v>
      </c>
      <c r="AJ84" s="1">
        <f>INDEX(Harvest_关卡消耗!$D$2:$T$28,MATCH($B84,Harvest_关卡消耗!$A$2:$A$10,1),AJ$1)</f>
        <v>6000</v>
      </c>
      <c r="AK84" s="1">
        <f>INDEX(Harvest_关卡消耗!$D$2:$T$28,MATCH($B84,Harvest_关卡消耗!$A$2:$A$10,1),AK$1)</f>
        <v>3</v>
      </c>
      <c r="AL84" s="1">
        <f>INDEX(Harvest_关卡消耗!$D$2:$T$28,MATCH($B84,Harvest_关卡消耗!$A$2:$A$10,1),AL$1)</f>
        <v>500</v>
      </c>
      <c r="AM84" s="1">
        <f>INDEX(Harvest_关卡消耗!$D$2:$T$28,MATCH($B84,Harvest_关卡消耗!$A$2:$A$10,1),AM$1)</f>
        <v>0.25</v>
      </c>
      <c r="AN84" s="1">
        <f>INDEX(Harvest_关卡消耗!$D$2:$T$28,MATCH($B84,Harvest_关卡消耗!$A$2:$A$10,1),AN$1)</f>
        <v>4000</v>
      </c>
      <c r="AO84" s="1">
        <f>INDEX(Harvest_关卡消耗!$D$2:$T$28,MATCH($B84,Harvest_关卡消耗!$A$2:$A$10,1),AO$1)</f>
        <v>2</v>
      </c>
      <c r="AP84" s="1">
        <f>INDEX(Harvest_关卡消耗!$D$2:$T$28,MATCH($B84,Harvest_关卡消耗!$A$2:$A$10,1),AP$1)</f>
        <v>3300</v>
      </c>
      <c r="AQ84" s="1">
        <f>INDEX(Harvest_关卡消耗!$D$2:$T$28,MATCH($B84,Harvest_关卡消耗!$A$2:$A$10,1),AQ$1)</f>
        <v>1.65</v>
      </c>
      <c r="AR84" s="1">
        <f>INDEX(Harvest_关卡消耗!$D$2:$T$28,MATCH($B84,Harvest_关卡消耗!$A$2:$A$10,1),AR$1)</f>
        <v>4000</v>
      </c>
      <c r="AS84" s="5">
        <f t="shared" si="9"/>
        <v>2221</v>
      </c>
      <c r="AT84" s="5">
        <f t="shared" si="10"/>
        <v>2857.1428571428573</v>
      </c>
      <c r="AU84" s="5">
        <f t="shared" si="11"/>
        <v>149890</v>
      </c>
      <c r="AV84" s="5">
        <f t="shared" si="12"/>
        <v>189857.14285714302</v>
      </c>
      <c r="AW84" s="5">
        <f t="shared" si="8"/>
        <v>39967.142857143015</v>
      </c>
      <c r="AX84" s="5">
        <f t="shared" si="13"/>
        <v>18</v>
      </c>
    </row>
    <row r="85" spans="1:50">
      <c r="A85" s="1" t="s">
        <v>126</v>
      </c>
      <c r="B85" s="1">
        <v>83</v>
      </c>
      <c r="C85" s="1">
        <v>14</v>
      </c>
      <c r="D85" s="1">
        <v>27</v>
      </c>
      <c r="E85" s="4">
        <v>2.0879998</v>
      </c>
      <c r="F85" s="4">
        <v>4.0199999999999996</v>
      </c>
      <c r="G85" s="4">
        <v>5.16</v>
      </c>
      <c r="H85" s="1">
        <v>10</v>
      </c>
      <c r="I85" s="1">
        <f t="shared" si="14"/>
        <v>1</v>
      </c>
      <c r="J85" s="1" t="s">
        <v>267</v>
      </c>
      <c r="K85" s="1" t="s">
        <v>290</v>
      </c>
      <c r="L85" s="1" t="s">
        <v>268</v>
      </c>
      <c r="M85" s="1" t="s">
        <v>267</v>
      </c>
      <c r="N85" s="1" t="s">
        <v>268</v>
      </c>
      <c r="O85" s="1" t="s">
        <v>267</v>
      </c>
      <c r="P85" s="1" t="s">
        <v>268</v>
      </c>
      <c r="Q85" s="1" t="s">
        <v>267</v>
      </c>
      <c r="R85" s="1" t="s">
        <v>268</v>
      </c>
      <c r="S85" s="1" t="s">
        <v>267</v>
      </c>
      <c r="U85" s="1">
        <v>0</v>
      </c>
      <c r="V85" s="1">
        <v>0</v>
      </c>
      <c r="W85" s="1">
        <v>0</v>
      </c>
      <c r="X85" s="1" t="s">
        <v>224</v>
      </c>
      <c r="Y85" s="1">
        <v>10</v>
      </c>
      <c r="Z85" s="1">
        <v>2</v>
      </c>
      <c r="AB85" s="1">
        <v>0</v>
      </c>
      <c r="AC85" s="1">
        <v>0</v>
      </c>
      <c r="AD85" s="1">
        <v>0</v>
      </c>
      <c r="AE85" s="1">
        <f>MATCH(B85,Harvest_挂机奖励!$B$2:$B$13,1)</f>
        <v>6</v>
      </c>
      <c r="AF85" s="1">
        <f>INDEX(Harvest_挂机奖励!$D$2:$E$13,$AE85,AF$1)</f>
        <v>2250</v>
      </c>
      <c r="AG85" s="1">
        <f>INDEX(Harvest_关卡消耗!$B$2:$B$10,MATCH($B85,Harvest_关卡消耗!$A$2:$A$10,1))</f>
        <v>4</v>
      </c>
      <c r="AH85" s="1">
        <f>INDEX(Harvest_关卡消耗!$D$2:$T$28,MATCH($B85,Harvest_关卡消耗!$A$2:$A$10,1),AH$1)</f>
        <v>2000</v>
      </c>
      <c r="AI85" s="1">
        <f>INDEX(Harvest_关卡消耗!$D$2:$T$28,MATCH($B85,Harvest_关卡消耗!$A$2:$A$10,1),AI$1)</f>
        <v>2221</v>
      </c>
      <c r="AJ85" s="1">
        <f>INDEX(Harvest_关卡消耗!$D$2:$T$28,MATCH($B85,Harvest_关卡消耗!$A$2:$A$10,1),AJ$1)</f>
        <v>6000</v>
      </c>
      <c r="AK85" s="1">
        <f>INDEX(Harvest_关卡消耗!$D$2:$T$28,MATCH($B85,Harvest_关卡消耗!$A$2:$A$10,1),AK$1)</f>
        <v>3</v>
      </c>
      <c r="AL85" s="1">
        <f>INDEX(Harvest_关卡消耗!$D$2:$T$28,MATCH($B85,Harvest_关卡消耗!$A$2:$A$10,1),AL$1)</f>
        <v>500</v>
      </c>
      <c r="AM85" s="1">
        <f>INDEX(Harvest_关卡消耗!$D$2:$T$28,MATCH($B85,Harvest_关卡消耗!$A$2:$A$10,1),AM$1)</f>
        <v>0.25</v>
      </c>
      <c r="AN85" s="1">
        <f>INDEX(Harvest_关卡消耗!$D$2:$T$28,MATCH($B85,Harvest_关卡消耗!$A$2:$A$10,1),AN$1)</f>
        <v>4000</v>
      </c>
      <c r="AO85" s="1">
        <f>INDEX(Harvest_关卡消耗!$D$2:$T$28,MATCH($B85,Harvest_关卡消耗!$A$2:$A$10,1),AO$1)</f>
        <v>2</v>
      </c>
      <c r="AP85" s="1">
        <f>INDEX(Harvest_关卡消耗!$D$2:$T$28,MATCH($B85,Harvest_关卡消耗!$A$2:$A$10,1),AP$1)</f>
        <v>3300</v>
      </c>
      <c r="AQ85" s="1">
        <f>INDEX(Harvest_关卡消耗!$D$2:$T$28,MATCH($B85,Harvest_关卡消耗!$A$2:$A$10,1),AQ$1)</f>
        <v>1.65</v>
      </c>
      <c r="AR85" s="1">
        <f>INDEX(Harvest_关卡消耗!$D$2:$T$28,MATCH($B85,Harvest_关卡消耗!$A$2:$A$10,1),AR$1)</f>
        <v>4000</v>
      </c>
      <c r="AS85" s="5">
        <f t="shared" si="9"/>
        <v>2221</v>
      </c>
      <c r="AT85" s="5">
        <f t="shared" si="10"/>
        <v>2857.1428571428573</v>
      </c>
      <c r="AU85" s="5">
        <f t="shared" si="11"/>
        <v>152111</v>
      </c>
      <c r="AV85" s="5">
        <f t="shared" si="12"/>
        <v>192714.28571428588</v>
      </c>
      <c r="AW85" s="5">
        <f t="shared" si="8"/>
        <v>40603.285714285885</v>
      </c>
      <c r="AX85" s="5">
        <f t="shared" si="13"/>
        <v>19</v>
      </c>
    </row>
    <row r="86" spans="1:50">
      <c r="A86" s="1" t="s">
        <v>127</v>
      </c>
      <c r="B86" s="1">
        <v>84</v>
      </c>
      <c r="C86" s="1">
        <v>15</v>
      </c>
      <c r="D86" s="1">
        <v>28</v>
      </c>
      <c r="E86" s="4">
        <v>2.4390000999999999</v>
      </c>
      <c r="F86" s="4">
        <v>4.24</v>
      </c>
      <c r="G86" s="4">
        <v>5.42</v>
      </c>
      <c r="H86" s="1">
        <v>9</v>
      </c>
      <c r="I86" s="1">
        <f t="shared" si="14"/>
        <v>1</v>
      </c>
      <c r="J86" s="1" t="s">
        <v>267</v>
      </c>
      <c r="K86" s="1" t="s">
        <v>290</v>
      </c>
      <c r="L86" s="1" t="s">
        <v>268</v>
      </c>
      <c r="M86" s="1" t="s">
        <v>268</v>
      </c>
      <c r="N86" s="1" t="s">
        <v>267</v>
      </c>
      <c r="O86" s="1" t="s">
        <v>267</v>
      </c>
      <c r="P86" s="1" t="s">
        <v>267</v>
      </c>
      <c r="Q86" s="1" t="s">
        <v>267</v>
      </c>
      <c r="R86" s="1" t="s">
        <v>268</v>
      </c>
      <c r="U86" s="1">
        <v>0</v>
      </c>
      <c r="V86" s="1">
        <v>2</v>
      </c>
      <c r="W86" s="1">
        <v>0</v>
      </c>
      <c r="X86" s="1" t="s">
        <v>224</v>
      </c>
      <c r="Y86" s="1">
        <v>10</v>
      </c>
      <c r="Z86" s="1">
        <v>4</v>
      </c>
      <c r="AB86" s="1">
        <v>0</v>
      </c>
      <c r="AC86" s="1">
        <v>0</v>
      </c>
      <c r="AD86" s="1">
        <v>-390</v>
      </c>
      <c r="AE86" s="1">
        <f>MATCH(B86,Harvest_挂机奖励!$B$2:$B$13,1)</f>
        <v>6</v>
      </c>
      <c r="AF86" s="1">
        <f>INDEX(Harvest_挂机奖励!$D$2:$E$13,$AE86,AF$1)</f>
        <v>2250</v>
      </c>
      <c r="AG86" s="1">
        <f>INDEX(Harvest_关卡消耗!$B$2:$B$10,MATCH($B86,Harvest_关卡消耗!$A$2:$A$10,1))</f>
        <v>4</v>
      </c>
      <c r="AH86" s="1">
        <f>INDEX(Harvest_关卡消耗!$D$2:$T$28,MATCH($B86,Harvest_关卡消耗!$A$2:$A$10,1),AH$1)</f>
        <v>2000</v>
      </c>
      <c r="AI86" s="1">
        <f>INDEX(Harvest_关卡消耗!$D$2:$T$28,MATCH($B86,Harvest_关卡消耗!$A$2:$A$10,1),AI$1)</f>
        <v>2221</v>
      </c>
      <c r="AJ86" s="1">
        <f>INDEX(Harvest_关卡消耗!$D$2:$T$28,MATCH($B86,Harvest_关卡消耗!$A$2:$A$10,1),AJ$1)</f>
        <v>6000</v>
      </c>
      <c r="AK86" s="1">
        <f>INDEX(Harvest_关卡消耗!$D$2:$T$28,MATCH($B86,Harvest_关卡消耗!$A$2:$A$10,1),AK$1)</f>
        <v>3</v>
      </c>
      <c r="AL86" s="1">
        <f>INDEX(Harvest_关卡消耗!$D$2:$T$28,MATCH($B86,Harvest_关卡消耗!$A$2:$A$10,1),AL$1)</f>
        <v>500</v>
      </c>
      <c r="AM86" s="1">
        <f>INDEX(Harvest_关卡消耗!$D$2:$T$28,MATCH($B86,Harvest_关卡消耗!$A$2:$A$10,1),AM$1)</f>
        <v>0.25</v>
      </c>
      <c r="AN86" s="1">
        <f>INDEX(Harvest_关卡消耗!$D$2:$T$28,MATCH($B86,Harvest_关卡消耗!$A$2:$A$10,1),AN$1)</f>
        <v>4000</v>
      </c>
      <c r="AO86" s="1">
        <f>INDEX(Harvest_关卡消耗!$D$2:$T$28,MATCH($B86,Harvest_关卡消耗!$A$2:$A$10,1),AO$1)</f>
        <v>2</v>
      </c>
      <c r="AP86" s="1">
        <f>INDEX(Harvest_关卡消耗!$D$2:$T$28,MATCH($B86,Harvest_关卡消耗!$A$2:$A$10,1),AP$1)</f>
        <v>3300</v>
      </c>
      <c r="AQ86" s="1">
        <f>INDEX(Harvest_关卡消耗!$D$2:$T$28,MATCH($B86,Harvest_关卡消耗!$A$2:$A$10,1),AQ$1)</f>
        <v>1.65</v>
      </c>
      <c r="AR86" s="1">
        <f>INDEX(Harvest_关卡消耗!$D$2:$T$28,MATCH($B86,Harvest_关卡消耗!$A$2:$A$10,1),AR$1)</f>
        <v>4000</v>
      </c>
      <c r="AS86" s="5">
        <f t="shared" si="9"/>
        <v>2221</v>
      </c>
      <c r="AT86" s="5">
        <f t="shared" si="10"/>
        <v>2857.1428571428573</v>
      </c>
      <c r="AU86" s="5">
        <f t="shared" si="11"/>
        <v>154332</v>
      </c>
      <c r="AV86" s="5">
        <f t="shared" si="12"/>
        <v>195571.42857142875</v>
      </c>
      <c r="AW86" s="5">
        <f t="shared" si="8"/>
        <v>41239.428571428754</v>
      </c>
      <c r="AX86" s="5">
        <f t="shared" si="13"/>
        <v>19</v>
      </c>
    </row>
    <row r="87" spans="1:50">
      <c r="A87" s="1" t="s">
        <v>128</v>
      </c>
      <c r="B87" s="1">
        <v>85</v>
      </c>
      <c r="C87" s="1">
        <v>16</v>
      </c>
      <c r="D87" s="1">
        <v>27</v>
      </c>
      <c r="E87" s="4">
        <v>1.9259999999999999</v>
      </c>
      <c r="F87" s="4">
        <v>4.2300000000000004</v>
      </c>
      <c r="G87" s="4">
        <v>5.18</v>
      </c>
      <c r="H87" s="1">
        <v>8</v>
      </c>
      <c r="I87" s="1">
        <f t="shared" si="14"/>
        <v>1</v>
      </c>
      <c r="J87" s="1" t="s">
        <v>267</v>
      </c>
      <c r="K87" s="1" t="s">
        <v>290</v>
      </c>
      <c r="L87" s="1" t="s">
        <v>267</v>
      </c>
      <c r="M87" s="1" t="s">
        <v>267</v>
      </c>
      <c r="N87" s="1" t="s">
        <v>267</v>
      </c>
      <c r="O87" s="1" t="s">
        <v>267</v>
      </c>
      <c r="P87" s="1" t="s">
        <v>267</v>
      </c>
      <c r="Q87" s="1" t="s">
        <v>267</v>
      </c>
      <c r="T87" s="1" t="s">
        <v>246</v>
      </c>
      <c r="U87" s="1">
        <v>0</v>
      </c>
      <c r="V87" s="1">
        <v>0</v>
      </c>
      <c r="W87" s="1">
        <v>0</v>
      </c>
      <c r="X87" s="1" t="s">
        <v>224</v>
      </c>
      <c r="Y87" s="1">
        <v>10</v>
      </c>
      <c r="Z87" s="1">
        <v>5</v>
      </c>
      <c r="AB87" s="1">
        <v>0</v>
      </c>
      <c r="AC87" s="1">
        <v>0</v>
      </c>
      <c r="AD87" s="1">
        <v>0</v>
      </c>
      <c r="AE87" s="1">
        <f>MATCH(B87,Harvest_挂机奖励!$B$2:$B$13,1)</f>
        <v>6</v>
      </c>
      <c r="AF87" s="1">
        <f>INDEX(Harvest_挂机奖励!$D$2:$E$13,$AE87,AF$1)</f>
        <v>2250</v>
      </c>
      <c r="AG87" s="1">
        <f>INDEX(Harvest_关卡消耗!$B$2:$B$10,MATCH($B87,Harvest_关卡消耗!$A$2:$A$10,1))</f>
        <v>4</v>
      </c>
      <c r="AH87" s="1">
        <f>INDEX(Harvest_关卡消耗!$D$2:$T$28,MATCH($B87,Harvest_关卡消耗!$A$2:$A$10,1),AH$1)</f>
        <v>2000</v>
      </c>
      <c r="AI87" s="1">
        <f>INDEX(Harvest_关卡消耗!$D$2:$T$28,MATCH($B87,Harvest_关卡消耗!$A$2:$A$10,1),AI$1)</f>
        <v>2221</v>
      </c>
      <c r="AJ87" s="1">
        <f>INDEX(Harvest_关卡消耗!$D$2:$T$28,MATCH($B87,Harvest_关卡消耗!$A$2:$A$10,1),AJ$1)</f>
        <v>6000</v>
      </c>
      <c r="AK87" s="1">
        <f>INDEX(Harvest_关卡消耗!$D$2:$T$28,MATCH($B87,Harvest_关卡消耗!$A$2:$A$10,1),AK$1)</f>
        <v>3</v>
      </c>
      <c r="AL87" s="1">
        <f>INDEX(Harvest_关卡消耗!$D$2:$T$28,MATCH($B87,Harvest_关卡消耗!$A$2:$A$10,1),AL$1)</f>
        <v>500</v>
      </c>
      <c r="AM87" s="1">
        <f>INDEX(Harvest_关卡消耗!$D$2:$T$28,MATCH($B87,Harvest_关卡消耗!$A$2:$A$10,1),AM$1)</f>
        <v>0.25</v>
      </c>
      <c r="AN87" s="1">
        <f>INDEX(Harvest_关卡消耗!$D$2:$T$28,MATCH($B87,Harvest_关卡消耗!$A$2:$A$10,1),AN$1)</f>
        <v>4000</v>
      </c>
      <c r="AO87" s="1">
        <f>INDEX(Harvest_关卡消耗!$D$2:$T$28,MATCH($B87,Harvest_关卡消耗!$A$2:$A$10,1),AO$1)</f>
        <v>2</v>
      </c>
      <c r="AP87" s="1">
        <f>INDEX(Harvest_关卡消耗!$D$2:$T$28,MATCH($B87,Harvest_关卡消耗!$A$2:$A$10,1),AP$1)</f>
        <v>3300</v>
      </c>
      <c r="AQ87" s="1">
        <f>INDEX(Harvest_关卡消耗!$D$2:$T$28,MATCH($B87,Harvest_关卡消耗!$A$2:$A$10,1),AQ$1)</f>
        <v>1.65</v>
      </c>
      <c r="AR87" s="1">
        <f>INDEX(Harvest_关卡消耗!$D$2:$T$28,MATCH($B87,Harvest_关卡消耗!$A$2:$A$10,1),AR$1)</f>
        <v>4000</v>
      </c>
      <c r="AS87" s="5">
        <f t="shared" si="9"/>
        <v>2221</v>
      </c>
      <c r="AT87" s="5">
        <f t="shared" si="10"/>
        <v>2857.1428571428573</v>
      </c>
      <c r="AU87" s="5">
        <f t="shared" si="11"/>
        <v>156553</v>
      </c>
      <c r="AV87" s="5">
        <f t="shared" si="12"/>
        <v>198428.57142857162</v>
      </c>
      <c r="AW87" s="5">
        <f t="shared" si="8"/>
        <v>41875.571428571624</v>
      </c>
      <c r="AX87" s="5">
        <f t="shared" si="13"/>
        <v>19</v>
      </c>
    </row>
    <row r="88" spans="1:50">
      <c r="A88" s="1" t="s">
        <v>129</v>
      </c>
      <c r="B88" s="1">
        <v>86</v>
      </c>
      <c r="C88" s="1">
        <v>14</v>
      </c>
      <c r="D88" s="1">
        <v>30</v>
      </c>
      <c r="E88" s="4">
        <v>2.1059999999999999</v>
      </c>
      <c r="F88" s="4">
        <v>3.7</v>
      </c>
      <c r="G88" s="4">
        <v>4.99</v>
      </c>
      <c r="H88" s="1">
        <v>9</v>
      </c>
      <c r="I88" s="1">
        <f t="shared" si="14"/>
        <v>1</v>
      </c>
      <c r="J88" s="1" t="s">
        <v>268</v>
      </c>
      <c r="K88" s="1" t="s">
        <v>292</v>
      </c>
      <c r="L88" s="1" t="s">
        <v>267</v>
      </c>
      <c r="M88" s="1" t="s">
        <v>268</v>
      </c>
      <c r="N88" s="1" t="s">
        <v>267</v>
      </c>
      <c r="O88" s="1" t="s">
        <v>268</v>
      </c>
      <c r="P88" s="1" t="s">
        <v>267</v>
      </c>
      <c r="Q88" s="1" t="s">
        <v>267</v>
      </c>
      <c r="R88" s="1" t="s">
        <v>267</v>
      </c>
      <c r="U88" s="1">
        <v>0</v>
      </c>
      <c r="V88" s="1">
        <v>0</v>
      </c>
      <c r="W88" s="1">
        <v>0.5</v>
      </c>
      <c r="X88" s="1" t="s">
        <v>224</v>
      </c>
      <c r="Y88" s="1">
        <v>10</v>
      </c>
      <c r="Z88" s="1">
        <v>5</v>
      </c>
      <c r="AB88" s="1">
        <v>0</v>
      </c>
      <c r="AC88" s="1">
        <v>0</v>
      </c>
      <c r="AD88" s="1">
        <v>0</v>
      </c>
      <c r="AE88" s="1">
        <f>MATCH(B88,Harvest_挂机奖励!$B$2:$B$13,1)</f>
        <v>6</v>
      </c>
      <c r="AF88" s="1">
        <f>INDEX(Harvest_挂机奖励!$D$2:$E$13,$AE88,AF$1)</f>
        <v>2250</v>
      </c>
      <c r="AG88" s="1">
        <f>INDEX(Harvest_关卡消耗!$B$2:$B$10,MATCH($B88,Harvest_关卡消耗!$A$2:$A$10,1))</f>
        <v>4</v>
      </c>
      <c r="AH88" s="1">
        <f>INDEX(Harvest_关卡消耗!$D$2:$T$28,MATCH($B88,Harvest_关卡消耗!$A$2:$A$10,1),AH$1)</f>
        <v>2000</v>
      </c>
      <c r="AI88" s="1">
        <f>INDEX(Harvest_关卡消耗!$D$2:$T$28,MATCH($B88,Harvest_关卡消耗!$A$2:$A$10,1),AI$1)</f>
        <v>2221</v>
      </c>
      <c r="AJ88" s="1">
        <f>INDEX(Harvest_关卡消耗!$D$2:$T$28,MATCH($B88,Harvest_关卡消耗!$A$2:$A$10,1),AJ$1)</f>
        <v>6000</v>
      </c>
      <c r="AK88" s="1">
        <f>INDEX(Harvest_关卡消耗!$D$2:$T$28,MATCH($B88,Harvest_关卡消耗!$A$2:$A$10,1),AK$1)</f>
        <v>3</v>
      </c>
      <c r="AL88" s="1">
        <f>INDEX(Harvest_关卡消耗!$D$2:$T$28,MATCH($B88,Harvest_关卡消耗!$A$2:$A$10,1),AL$1)</f>
        <v>500</v>
      </c>
      <c r="AM88" s="1">
        <f>INDEX(Harvest_关卡消耗!$D$2:$T$28,MATCH($B88,Harvest_关卡消耗!$A$2:$A$10,1),AM$1)</f>
        <v>0.25</v>
      </c>
      <c r="AN88" s="1">
        <f>INDEX(Harvest_关卡消耗!$D$2:$T$28,MATCH($B88,Harvest_关卡消耗!$A$2:$A$10,1),AN$1)</f>
        <v>4000</v>
      </c>
      <c r="AO88" s="1">
        <f>INDEX(Harvest_关卡消耗!$D$2:$T$28,MATCH($B88,Harvest_关卡消耗!$A$2:$A$10,1),AO$1)</f>
        <v>2</v>
      </c>
      <c r="AP88" s="1">
        <f>INDEX(Harvest_关卡消耗!$D$2:$T$28,MATCH($B88,Harvest_关卡消耗!$A$2:$A$10,1),AP$1)</f>
        <v>3300</v>
      </c>
      <c r="AQ88" s="1">
        <f>INDEX(Harvest_关卡消耗!$D$2:$T$28,MATCH($B88,Harvest_关卡消耗!$A$2:$A$10,1),AQ$1)</f>
        <v>1.65</v>
      </c>
      <c r="AR88" s="1">
        <f>INDEX(Harvest_关卡消耗!$D$2:$T$28,MATCH($B88,Harvest_关卡消耗!$A$2:$A$10,1),AR$1)</f>
        <v>4000</v>
      </c>
      <c r="AS88" s="5">
        <f t="shared" si="9"/>
        <v>2221</v>
      </c>
      <c r="AT88" s="5">
        <f t="shared" si="10"/>
        <v>2857.1428571428573</v>
      </c>
      <c r="AU88" s="5">
        <f t="shared" si="11"/>
        <v>158774</v>
      </c>
      <c r="AV88" s="5">
        <f t="shared" si="12"/>
        <v>201285.71428571449</v>
      </c>
      <c r="AW88" s="5">
        <f t="shared" si="8"/>
        <v>42511.714285714494</v>
      </c>
      <c r="AX88" s="5">
        <f t="shared" si="13"/>
        <v>19</v>
      </c>
    </row>
    <row r="89" spans="1:50">
      <c r="A89" s="1" t="s">
        <v>130</v>
      </c>
      <c r="B89" s="1">
        <v>87</v>
      </c>
      <c r="C89" s="1">
        <v>15</v>
      </c>
      <c r="D89" s="1">
        <v>29</v>
      </c>
      <c r="E89" s="4">
        <v>2.6549999999999998</v>
      </c>
      <c r="F89" s="4">
        <v>4.1100000000000003</v>
      </c>
      <c r="G89" s="4">
        <v>5.25</v>
      </c>
      <c r="H89" s="1">
        <v>9</v>
      </c>
      <c r="I89" s="1">
        <f t="shared" si="14"/>
        <v>1</v>
      </c>
      <c r="J89" s="1" t="s">
        <v>290</v>
      </c>
      <c r="K89" s="1" t="s">
        <v>268</v>
      </c>
      <c r="L89" s="1" t="s">
        <v>267</v>
      </c>
      <c r="M89" s="1" t="s">
        <v>268</v>
      </c>
      <c r="N89" s="1" t="s">
        <v>268</v>
      </c>
      <c r="O89" s="1" t="s">
        <v>268</v>
      </c>
      <c r="P89" s="1" t="s">
        <v>268</v>
      </c>
      <c r="Q89" s="1" t="s">
        <v>268</v>
      </c>
      <c r="R89" s="1" t="s">
        <v>268</v>
      </c>
      <c r="U89" s="1">
        <v>0</v>
      </c>
      <c r="V89" s="1">
        <v>0</v>
      </c>
      <c r="W89" s="1">
        <v>0</v>
      </c>
      <c r="X89" s="1" t="s">
        <v>224</v>
      </c>
      <c r="Y89" s="1">
        <v>8</v>
      </c>
      <c r="Z89" s="1">
        <v>15</v>
      </c>
      <c r="AB89" s="1">
        <v>0</v>
      </c>
      <c r="AC89" s="1">
        <v>0</v>
      </c>
      <c r="AD89" s="1">
        <v>0</v>
      </c>
      <c r="AE89" s="1">
        <f>MATCH(B89,Harvest_挂机奖励!$B$2:$B$13,1)</f>
        <v>7</v>
      </c>
      <c r="AF89" s="1">
        <f>INDEX(Harvest_挂机奖励!$D$2:$E$13,$AE89,AF$1)</f>
        <v>2300</v>
      </c>
      <c r="AG89" s="1">
        <f>INDEX(Harvest_关卡消耗!$B$2:$B$10,MATCH($B89,Harvest_关卡消耗!$A$2:$A$10,1))</f>
        <v>4</v>
      </c>
      <c r="AH89" s="1">
        <f>INDEX(Harvest_关卡消耗!$D$2:$T$28,MATCH($B89,Harvest_关卡消耗!$A$2:$A$10,1),AH$1)</f>
        <v>2000</v>
      </c>
      <c r="AI89" s="1">
        <f>INDEX(Harvest_关卡消耗!$D$2:$T$28,MATCH($B89,Harvest_关卡消耗!$A$2:$A$10,1),AI$1)</f>
        <v>2221</v>
      </c>
      <c r="AJ89" s="1">
        <f>INDEX(Harvest_关卡消耗!$D$2:$T$28,MATCH($B89,Harvest_关卡消耗!$A$2:$A$10,1),AJ$1)</f>
        <v>6000</v>
      </c>
      <c r="AK89" s="1">
        <f>INDEX(Harvest_关卡消耗!$D$2:$T$28,MATCH($B89,Harvest_关卡消耗!$A$2:$A$10,1),AK$1)</f>
        <v>3</v>
      </c>
      <c r="AL89" s="1">
        <f>INDEX(Harvest_关卡消耗!$D$2:$T$28,MATCH($B89,Harvest_关卡消耗!$A$2:$A$10,1),AL$1)</f>
        <v>500</v>
      </c>
      <c r="AM89" s="1">
        <f>INDEX(Harvest_关卡消耗!$D$2:$T$28,MATCH($B89,Harvest_关卡消耗!$A$2:$A$10,1),AM$1)</f>
        <v>0.25</v>
      </c>
      <c r="AN89" s="1">
        <f>INDEX(Harvest_关卡消耗!$D$2:$T$28,MATCH($B89,Harvest_关卡消耗!$A$2:$A$10,1),AN$1)</f>
        <v>4000</v>
      </c>
      <c r="AO89" s="1">
        <f>INDEX(Harvest_关卡消耗!$D$2:$T$28,MATCH($B89,Harvest_关卡消耗!$A$2:$A$10,1),AO$1)</f>
        <v>2</v>
      </c>
      <c r="AP89" s="1">
        <f>INDEX(Harvest_关卡消耗!$D$2:$T$28,MATCH($B89,Harvest_关卡消耗!$A$2:$A$10,1),AP$1)</f>
        <v>3300</v>
      </c>
      <c r="AQ89" s="1">
        <f>INDEX(Harvest_关卡消耗!$D$2:$T$28,MATCH($B89,Harvest_关卡消耗!$A$2:$A$10,1),AQ$1)</f>
        <v>1.65</v>
      </c>
      <c r="AR89" s="1">
        <f>INDEX(Harvest_关卡消耗!$D$2:$T$28,MATCH($B89,Harvest_关卡消耗!$A$2:$A$10,1),AR$1)</f>
        <v>4000</v>
      </c>
      <c r="AS89" s="5">
        <f t="shared" si="9"/>
        <v>2221</v>
      </c>
      <c r="AT89" s="5">
        <f t="shared" si="10"/>
        <v>2857.1428571428573</v>
      </c>
      <c r="AU89" s="5">
        <f t="shared" si="11"/>
        <v>160995</v>
      </c>
      <c r="AV89" s="5">
        <f t="shared" si="12"/>
        <v>204142.85714285736</v>
      </c>
      <c r="AW89" s="5">
        <f t="shared" si="8"/>
        <v>43147.857142857363</v>
      </c>
      <c r="AX89" s="5">
        <f t="shared" si="13"/>
        <v>20</v>
      </c>
    </row>
    <row r="90" spans="1:50">
      <c r="A90" s="1" t="s">
        <v>131</v>
      </c>
      <c r="B90" s="1">
        <v>88</v>
      </c>
      <c r="C90" s="1">
        <v>14</v>
      </c>
      <c r="D90" s="1">
        <v>30</v>
      </c>
      <c r="E90" s="4">
        <v>2.5920000000000001</v>
      </c>
      <c r="F90" s="4">
        <v>4.3600000000000003</v>
      </c>
      <c r="G90" s="4">
        <v>5.44</v>
      </c>
      <c r="H90" s="1">
        <v>10</v>
      </c>
      <c r="I90" s="1">
        <f t="shared" si="14"/>
        <v>1</v>
      </c>
      <c r="J90" s="1" t="s">
        <v>267</v>
      </c>
      <c r="K90" s="1" t="s">
        <v>292</v>
      </c>
      <c r="L90" s="1" t="s">
        <v>268</v>
      </c>
      <c r="M90" s="1" t="s">
        <v>267</v>
      </c>
      <c r="N90" s="1" t="s">
        <v>268</v>
      </c>
      <c r="O90" s="1" t="s">
        <v>267</v>
      </c>
      <c r="P90" s="1" t="s">
        <v>268</v>
      </c>
      <c r="Q90" s="1" t="s">
        <v>267</v>
      </c>
      <c r="R90" s="1" t="s">
        <v>268</v>
      </c>
      <c r="S90" s="1" t="s">
        <v>267</v>
      </c>
      <c r="U90" s="1">
        <v>0</v>
      </c>
      <c r="V90" s="1">
        <v>0</v>
      </c>
      <c r="W90" s="1">
        <v>0</v>
      </c>
      <c r="X90" s="1" t="s">
        <v>224</v>
      </c>
      <c r="Y90" s="1">
        <v>10</v>
      </c>
      <c r="Z90" s="1">
        <v>5</v>
      </c>
      <c r="AB90" s="1">
        <v>0</v>
      </c>
      <c r="AC90" s="1">
        <v>0</v>
      </c>
      <c r="AD90" s="1">
        <v>0</v>
      </c>
      <c r="AE90" s="1">
        <f>MATCH(B90,Harvest_挂机奖励!$B$2:$B$13,1)</f>
        <v>7</v>
      </c>
      <c r="AF90" s="1">
        <f>INDEX(Harvest_挂机奖励!$D$2:$E$13,$AE90,AF$1)</f>
        <v>2300</v>
      </c>
      <c r="AG90" s="1">
        <f>INDEX(Harvest_关卡消耗!$B$2:$B$10,MATCH($B90,Harvest_关卡消耗!$A$2:$A$10,1))</f>
        <v>4</v>
      </c>
      <c r="AH90" s="1">
        <f>INDEX(Harvest_关卡消耗!$D$2:$T$28,MATCH($B90,Harvest_关卡消耗!$A$2:$A$10,1),AH$1)</f>
        <v>2000</v>
      </c>
      <c r="AI90" s="1">
        <f>INDEX(Harvest_关卡消耗!$D$2:$T$28,MATCH($B90,Harvest_关卡消耗!$A$2:$A$10,1),AI$1)</f>
        <v>2221</v>
      </c>
      <c r="AJ90" s="1">
        <f>INDEX(Harvest_关卡消耗!$D$2:$T$28,MATCH($B90,Harvest_关卡消耗!$A$2:$A$10,1),AJ$1)</f>
        <v>6000</v>
      </c>
      <c r="AK90" s="1">
        <f>INDEX(Harvest_关卡消耗!$D$2:$T$28,MATCH($B90,Harvest_关卡消耗!$A$2:$A$10,1),AK$1)</f>
        <v>3</v>
      </c>
      <c r="AL90" s="1">
        <f>INDEX(Harvest_关卡消耗!$D$2:$T$28,MATCH($B90,Harvest_关卡消耗!$A$2:$A$10,1),AL$1)</f>
        <v>500</v>
      </c>
      <c r="AM90" s="1">
        <f>INDEX(Harvest_关卡消耗!$D$2:$T$28,MATCH($B90,Harvest_关卡消耗!$A$2:$A$10,1),AM$1)</f>
        <v>0.25</v>
      </c>
      <c r="AN90" s="1">
        <f>INDEX(Harvest_关卡消耗!$D$2:$T$28,MATCH($B90,Harvest_关卡消耗!$A$2:$A$10,1),AN$1)</f>
        <v>4000</v>
      </c>
      <c r="AO90" s="1">
        <f>INDEX(Harvest_关卡消耗!$D$2:$T$28,MATCH($B90,Harvest_关卡消耗!$A$2:$A$10,1),AO$1)</f>
        <v>2</v>
      </c>
      <c r="AP90" s="1">
        <f>INDEX(Harvest_关卡消耗!$D$2:$T$28,MATCH($B90,Harvest_关卡消耗!$A$2:$A$10,1),AP$1)</f>
        <v>3300</v>
      </c>
      <c r="AQ90" s="1">
        <f>INDEX(Harvest_关卡消耗!$D$2:$T$28,MATCH($B90,Harvest_关卡消耗!$A$2:$A$10,1),AQ$1)</f>
        <v>1.65</v>
      </c>
      <c r="AR90" s="1">
        <f>INDEX(Harvest_关卡消耗!$D$2:$T$28,MATCH($B90,Harvest_关卡消耗!$A$2:$A$10,1),AR$1)</f>
        <v>4000</v>
      </c>
      <c r="AS90" s="5">
        <f t="shared" si="9"/>
        <v>2221</v>
      </c>
      <c r="AT90" s="5">
        <f t="shared" si="10"/>
        <v>2857.1428571428573</v>
      </c>
      <c r="AU90" s="5">
        <f t="shared" si="11"/>
        <v>163216</v>
      </c>
      <c r="AV90" s="5">
        <f t="shared" si="12"/>
        <v>207000.00000000023</v>
      </c>
      <c r="AW90" s="5">
        <f t="shared" si="8"/>
        <v>43784.000000000233</v>
      </c>
      <c r="AX90" s="5">
        <f t="shared" si="13"/>
        <v>20</v>
      </c>
    </row>
    <row r="91" spans="1:50">
      <c r="A91" s="1" t="s">
        <v>132</v>
      </c>
      <c r="B91" s="1">
        <v>89</v>
      </c>
      <c r="C91" s="1">
        <v>22</v>
      </c>
      <c r="D91" s="1">
        <v>45</v>
      </c>
      <c r="E91" s="4">
        <v>2.3940000000000001</v>
      </c>
      <c r="F91" s="4">
        <v>4</v>
      </c>
      <c r="G91" s="4">
        <v>5.25</v>
      </c>
      <c r="H91" s="1">
        <v>10</v>
      </c>
      <c r="I91" s="1">
        <f t="shared" si="14"/>
        <v>1</v>
      </c>
      <c r="J91" s="1" t="s">
        <v>292</v>
      </c>
      <c r="K91" s="1" t="s">
        <v>268</v>
      </c>
      <c r="L91" s="1" t="s">
        <v>267</v>
      </c>
      <c r="M91" s="1" t="s">
        <v>267</v>
      </c>
      <c r="N91" s="1" t="s">
        <v>268</v>
      </c>
      <c r="O91" s="1" t="s">
        <v>267</v>
      </c>
      <c r="P91" s="1" t="s">
        <v>268</v>
      </c>
      <c r="Q91" s="1" t="s">
        <v>267</v>
      </c>
      <c r="R91" s="1" t="s">
        <v>268</v>
      </c>
      <c r="S91" s="1" t="s">
        <v>267</v>
      </c>
      <c r="T91" s="1" t="s">
        <v>247</v>
      </c>
      <c r="U91" s="1">
        <v>0</v>
      </c>
      <c r="V91" s="1">
        <v>0</v>
      </c>
      <c r="W91" s="1">
        <v>0.5</v>
      </c>
      <c r="X91" s="1" t="s">
        <v>231</v>
      </c>
      <c r="Y91" s="1">
        <v>10</v>
      </c>
      <c r="Z91" s="1">
        <v>8</v>
      </c>
      <c r="AB91" s="1">
        <v>0</v>
      </c>
      <c r="AC91" s="1">
        <v>0</v>
      </c>
      <c r="AD91" s="1">
        <v>0</v>
      </c>
      <c r="AE91" s="1">
        <f>MATCH(B91,Harvest_挂机奖励!$B$2:$B$13,1)</f>
        <v>7</v>
      </c>
      <c r="AF91" s="1">
        <f>INDEX(Harvest_挂机奖励!$D$2:$E$13,$AE91,AF$1)</f>
        <v>2300</v>
      </c>
      <c r="AG91" s="1">
        <f>INDEX(Harvest_关卡消耗!$B$2:$B$10,MATCH($B91,Harvest_关卡消耗!$A$2:$A$10,1))</f>
        <v>4</v>
      </c>
      <c r="AH91" s="1">
        <f>INDEX(Harvest_关卡消耗!$D$2:$T$28,MATCH($B91,Harvest_关卡消耗!$A$2:$A$10,1),AH$1)</f>
        <v>2000</v>
      </c>
      <c r="AI91" s="1">
        <f>INDEX(Harvest_关卡消耗!$D$2:$T$28,MATCH($B91,Harvest_关卡消耗!$A$2:$A$10,1),AI$1)</f>
        <v>2221</v>
      </c>
      <c r="AJ91" s="1">
        <f>INDEX(Harvest_关卡消耗!$D$2:$T$28,MATCH($B91,Harvest_关卡消耗!$A$2:$A$10,1),AJ$1)</f>
        <v>6000</v>
      </c>
      <c r="AK91" s="1">
        <f>INDEX(Harvest_关卡消耗!$D$2:$T$28,MATCH($B91,Harvest_关卡消耗!$A$2:$A$10,1),AK$1)</f>
        <v>3</v>
      </c>
      <c r="AL91" s="1">
        <f>INDEX(Harvest_关卡消耗!$D$2:$T$28,MATCH($B91,Harvest_关卡消耗!$A$2:$A$10,1),AL$1)</f>
        <v>500</v>
      </c>
      <c r="AM91" s="1">
        <f>INDEX(Harvest_关卡消耗!$D$2:$T$28,MATCH($B91,Harvest_关卡消耗!$A$2:$A$10,1),AM$1)</f>
        <v>0.25</v>
      </c>
      <c r="AN91" s="1">
        <f>INDEX(Harvest_关卡消耗!$D$2:$T$28,MATCH($B91,Harvest_关卡消耗!$A$2:$A$10,1),AN$1)</f>
        <v>4000</v>
      </c>
      <c r="AO91" s="1">
        <f>INDEX(Harvest_关卡消耗!$D$2:$T$28,MATCH($B91,Harvest_关卡消耗!$A$2:$A$10,1),AO$1)</f>
        <v>2</v>
      </c>
      <c r="AP91" s="1">
        <f>INDEX(Harvest_关卡消耗!$D$2:$T$28,MATCH($B91,Harvest_关卡消耗!$A$2:$A$10,1),AP$1)</f>
        <v>3300</v>
      </c>
      <c r="AQ91" s="1">
        <f>INDEX(Harvest_关卡消耗!$D$2:$T$28,MATCH($B91,Harvest_关卡消耗!$A$2:$A$10,1),AQ$1)</f>
        <v>1.65</v>
      </c>
      <c r="AR91" s="1">
        <f>INDEX(Harvest_关卡消耗!$D$2:$T$28,MATCH($B91,Harvest_关卡消耗!$A$2:$A$10,1),AR$1)</f>
        <v>4000</v>
      </c>
      <c r="AS91" s="5">
        <f t="shared" si="9"/>
        <v>2221</v>
      </c>
      <c r="AT91" s="5">
        <f t="shared" si="10"/>
        <v>2857.1428571428573</v>
      </c>
      <c r="AU91" s="5">
        <f t="shared" si="11"/>
        <v>165437</v>
      </c>
      <c r="AV91" s="5">
        <f t="shared" si="12"/>
        <v>209857.1428571431</v>
      </c>
      <c r="AW91" s="5">
        <f t="shared" si="8"/>
        <v>44420.142857143102</v>
      </c>
      <c r="AX91" s="5">
        <f t="shared" si="13"/>
        <v>20</v>
      </c>
    </row>
    <row r="92" spans="1:50">
      <c r="A92" s="1" t="s">
        <v>133</v>
      </c>
      <c r="B92" s="1">
        <v>90</v>
      </c>
      <c r="C92" s="1">
        <v>15</v>
      </c>
      <c r="D92" s="1">
        <v>27</v>
      </c>
      <c r="E92" s="4">
        <v>2.367</v>
      </c>
      <c r="F92" s="4">
        <v>4.6100000000000003</v>
      </c>
      <c r="G92" s="4">
        <v>5.73</v>
      </c>
      <c r="H92" s="1">
        <v>10</v>
      </c>
      <c r="I92" s="1">
        <f t="shared" si="14"/>
        <v>1</v>
      </c>
      <c r="J92" s="1" t="s">
        <v>267</v>
      </c>
      <c r="K92" s="1" t="s">
        <v>290</v>
      </c>
      <c r="L92" s="1" t="s">
        <v>268</v>
      </c>
      <c r="M92" s="1" t="s">
        <v>267</v>
      </c>
      <c r="N92" s="1" t="s">
        <v>268</v>
      </c>
      <c r="O92" s="1" t="s">
        <v>267</v>
      </c>
      <c r="P92" s="1" t="s">
        <v>268</v>
      </c>
      <c r="Q92" s="1" t="s">
        <v>267</v>
      </c>
      <c r="R92" s="1" t="s">
        <v>268</v>
      </c>
      <c r="S92" s="1" t="s">
        <v>267</v>
      </c>
      <c r="U92" s="1">
        <v>0</v>
      </c>
      <c r="V92" s="1">
        <v>0</v>
      </c>
      <c r="W92" s="1">
        <v>0</v>
      </c>
      <c r="X92" s="1" t="s">
        <v>224</v>
      </c>
      <c r="Y92" s="1">
        <v>10</v>
      </c>
      <c r="Z92" s="1">
        <v>3</v>
      </c>
      <c r="AB92" s="1">
        <v>0</v>
      </c>
      <c r="AC92" s="1">
        <v>0</v>
      </c>
      <c r="AD92" s="1">
        <v>0</v>
      </c>
      <c r="AE92" s="1">
        <f>MATCH(B92,Harvest_挂机奖励!$B$2:$B$13,1)</f>
        <v>7</v>
      </c>
      <c r="AF92" s="1">
        <f>INDEX(Harvest_挂机奖励!$D$2:$E$13,$AE92,AF$1)</f>
        <v>2300</v>
      </c>
      <c r="AG92" s="1">
        <f>INDEX(Harvest_关卡消耗!$B$2:$B$10,MATCH($B92,Harvest_关卡消耗!$A$2:$A$10,1))</f>
        <v>4</v>
      </c>
      <c r="AH92" s="1">
        <f>INDEX(Harvest_关卡消耗!$D$2:$T$28,MATCH($B92,Harvest_关卡消耗!$A$2:$A$10,1),AH$1)</f>
        <v>2000</v>
      </c>
      <c r="AI92" s="1">
        <f>INDEX(Harvest_关卡消耗!$D$2:$T$28,MATCH($B92,Harvest_关卡消耗!$A$2:$A$10,1),AI$1)</f>
        <v>2221</v>
      </c>
      <c r="AJ92" s="1">
        <f>INDEX(Harvest_关卡消耗!$D$2:$T$28,MATCH($B92,Harvest_关卡消耗!$A$2:$A$10,1),AJ$1)</f>
        <v>6000</v>
      </c>
      <c r="AK92" s="1">
        <f>INDEX(Harvest_关卡消耗!$D$2:$T$28,MATCH($B92,Harvest_关卡消耗!$A$2:$A$10,1),AK$1)</f>
        <v>3</v>
      </c>
      <c r="AL92" s="1">
        <f>INDEX(Harvest_关卡消耗!$D$2:$T$28,MATCH($B92,Harvest_关卡消耗!$A$2:$A$10,1),AL$1)</f>
        <v>500</v>
      </c>
      <c r="AM92" s="1">
        <f>INDEX(Harvest_关卡消耗!$D$2:$T$28,MATCH($B92,Harvest_关卡消耗!$A$2:$A$10,1),AM$1)</f>
        <v>0.25</v>
      </c>
      <c r="AN92" s="1">
        <f>INDEX(Harvest_关卡消耗!$D$2:$T$28,MATCH($B92,Harvest_关卡消耗!$A$2:$A$10,1),AN$1)</f>
        <v>4000</v>
      </c>
      <c r="AO92" s="1">
        <f>INDEX(Harvest_关卡消耗!$D$2:$T$28,MATCH($B92,Harvest_关卡消耗!$A$2:$A$10,1),AO$1)</f>
        <v>2</v>
      </c>
      <c r="AP92" s="1">
        <f>INDEX(Harvest_关卡消耗!$D$2:$T$28,MATCH($B92,Harvest_关卡消耗!$A$2:$A$10,1),AP$1)</f>
        <v>3300</v>
      </c>
      <c r="AQ92" s="1">
        <f>INDEX(Harvest_关卡消耗!$D$2:$T$28,MATCH($B92,Harvest_关卡消耗!$A$2:$A$10,1),AQ$1)</f>
        <v>1.65</v>
      </c>
      <c r="AR92" s="1">
        <f>INDEX(Harvest_关卡消耗!$D$2:$T$28,MATCH($B92,Harvest_关卡消耗!$A$2:$A$10,1),AR$1)</f>
        <v>4000</v>
      </c>
      <c r="AS92" s="5">
        <f t="shared" si="9"/>
        <v>2221</v>
      </c>
      <c r="AT92" s="5">
        <f t="shared" si="10"/>
        <v>2857.1428571428573</v>
      </c>
      <c r="AU92" s="5">
        <f t="shared" si="11"/>
        <v>167658</v>
      </c>
      <c r="AV92" s="5">
        <f t="shared" si="12"/>
        <v>212714.28571428597</v>
      </c>
      <c r="AW92" s="5">
        <f t="shared" si="8"/>
        <v>45056.285714285972</v>
      </c>
      <c r="AX92" s="5">
        <f t="shared" si="13"/>
        <v>20</v>
      </c>
    </row>
    <row r="93" spans="1:50">
      <c r="A93" s="1" t="s">
        <v>134</v>
      </c>
      <c r="B93" s="1">
        <v>91</v>
      </c>
      <c r="C93" s="1">
        <v>14</v>
      </c>
      <c r="D93" s="1">
        <v>27</v>
      </c>
      <c r="E93" s="4">
        <v>3.15</v>
      </c>
      <c r="F93" s="4">
        <v>5.32</v>
      </c>
      <c r="G93" s="4">
        <v>6.5</v>
      </c>
      <c r="H93" s="1">
        <v>8</v>
      </c>
      <c r="I93" s="1">
        <f t="shared" si="14"/>
        <v>1</v>
      </c>
      <c r="J93" s="1" t="s">
        <v>290</v>
      </c>
      <c r="K93" s="1" t="s">
        <v>267</v>
      </c>
      <c r="L93" s="1" t="s">
        <v>267</v>
      </c>
      <c r="M93" s="1" t="s">
        <v>267</v>
      </c>
      <c r="N93" s="1" t="s">
        <v>267</v>
      </c>
      <c r="O93" s="1" t="s">
        <v>267</v>
      </c>
      <c r="P93" s="1" t="s">
        <v>267</v>
      </c>
      <c r="Q93" s="1" t="s">
        <v>267</v>
      </c>
      <c r="U93" s="1">
        <v>0</v>
      </c>
      <c r="V93" s="1">
        <v>0</v>
      </c>
      <c r="W93" s="1">
        <v>0</v>
      </c>
      <c r="X93" s="1" t="s">
        <v>224</v>
      </c>
      <c r="Y93" s="1">
        <v>10</v>
      </c>
      <c r="Z93" s="1">
        <v>7</v>
      </c>
      <c r="AB93" s="1">
        <v>0</v>
      </c>
      <c r="AC93" s="1">
        <v>0</v>
      </c>
      <c r="AD93" s="1">
        <v>0</v>
      </c>
      <c r="AE93" s="1">
        <f>MATCH(B93,Harvest_挂机奖励!$B$2:$B$13,1)</f>
        <v>7</v>
      </c>
      <c r="AF93" s="1">
        <f>INDEX(Harvest_挂机奖励!$D$2:$E$13,$AE93,AF$1)</f>
        <v>2300</v>
      </c>
      <c r="AG93" s="1">
        <f>INDEX(Harvest_关卡消耗!$B$2:$B$10,MATCH($B93,Harvest_关卡消耗!$A$2:$A$10,1))</f>
        <v>4</v>
      </c>
      <c r="AH93" s="1">
        <f>INDEX(Harvest_关卡消耗!$D$2:$T$28,MATCH($B93,Harvest_关卡消耗!$A$2:$A$10,1),AH$1)</f>
        <v>2000</v>
      </c>
      <c r="AI93" s="1">
        <f>INDEX(Harvest_关卡消耗!$D$2:$T$28,MATCH($B93,Harvest_关卡消耗!$A$2:$A$10,1),AI$1)</f>
        <v>2221</v>
      </c>
      <c r="AJ93" s="1">
        <f>INDEX(Harvest_关卡消耗!$D$2:$T$28,MATCH($B93,Harvest_关卡消耗!$A$2:$A$10,1),AJ$1)</f>
        <v>6000</v>
      </c>
      <c r="AK93" s="1">
        <f>INDEX(Harvest_关卡消耗!$D$2:$T$28,MATCH($B93,Harvest_关卡消耗!$A$2:$A$10,1),AK$1)</f>
        <v>3</v>
      </c>
      <c r="AL93" s="1">
        <f>INDEX(Harvest_关卡消耗!$D$2:$T$28,MATCH($B93,Harvest_关卡消耗!$A$2:$A$10,1),AL$1)</f>
        <v>500</v>
      </c>
      <c r="AM93" s="1">
        <f>INDEX(Harvest_关卡消耗!$D$2:$T$28,MATCH($B93,Harvest_关卡消耗!$A$2:$A$10,1),AM$1)</f>
        <v>0.25</v>
      </c>
      <c r="AN93" s="1">
        <f>INDEX(Harvest_关卡消耗!$D$2:$T$28,MATCH($B93,Harvest_关卡消耗!$A$2:$A$10,1),AN$1)</f>
        <v>4000</v>
      </c>
      <c r="AO93" s="1">
        <f>INDEX(Harvest_关卡消耗!$D$2:$T$28,MATCH($B93,Harvest_关卡消耗!$A$2:$A$10,1),AO$1)</f>
        <v>2</v>
      </c>
      <c r="AP93" s="1">
        <f>INDEX(Harvest_关卡消耗!$D$2:$T$28,MATCH($B93,Harvest_关卡消耗!$A$2:$A$10,1),AP$1)</f>
        <v>3300</v>
      </c>
      <c r="AQ93" s="1">
        <f>INDEX(Harvest_关卡消耗!$D$2:$T$28,MATCH($B93,Harvest_关卡消耗!$A$2:$A$10,1),AQ$1)</f>
        <v>1.65</v>
      </c>
      <c r="AR93" s="1">
        <f>INDEX(Harvest_关卡消耗!$D$2:$T$28,MATCH($B93,Harvest_关卡消耗!$A$2:$A$10,1),AR$1)</f>
        <v>4000</v>
      </c>
      <c r="AS93" s="5">
        <f t="shared" si="9"/>
        <v>2221</v>
      </c>
      <c r="AT93" s="5">
        <f t="shared" si="10"/>
        <v>2857.1428571428573</v>
      </c>
      <c r="AU93" s="5">
        <f t="shared" si="11"/>
        <v>169879</v>
      </c>
      <c r="AV93" s="5">
        <f t="shared" si="12"/>
        <v>215571.42857142884</v>
      </c>
      <c r="AW93" s="5">
        <f t="shared" si="8"/>
        <v>45692.428571428842</v>
      </c>
      <c r="AX93" s="5">
        <f t="shared" si="13"/>
        <v>20</v>
      </c>
    </row>
    <row r="94" spans="1:50">
      <c r="A94" s="1" t="s">
        <v>135</v>
      </c>
      <c r="B94" s="1">
        <v>92</v>
      </c>
      <c r="C94" s="1">
        <v>11</v>
      </c>
      <c r="D94" s="1">
        <v>30</v>
      </c>
      <c r="E94" s="4">
        <v>6.8129999999999997</v>
      </c>
      <c r="F94" s="4">
        <v>11.37</v>
      </c>
      <c r="G94" s="4">
        <v>12.94</v>
      </c>
      <c r="H94" s="1">
        <v>10</v>
      </c>
      <c r="I94" s="1">
        <f t="shared" si="14"/>
        <v>1</v>
      </c>
      <c r="J94" s="1" t="s">
        <v>267</v>
      </c>
      <c r="K94" s="1" t="s">
        <v>292</v>
      </c>
      <c r="L94" s="1" t="s">
        <v>268</v>
      </c>
      <c r="M94" s="1" t="s">
        <v>267</v>
      </c>
      <c r="N94" s="1" t="s">
        <v>268</v>
      </c>
      <c r="O94" s="1" t="s">
        <v>267</v>
      </c>
      <c r="P94" s="1" t="s">
        <v>268</v>
      </c>
      <c r="Q94" s="1" t="s">
        <v>267</v>
      </c>
      <c r="R94" s="1" t="s">
        <v>268</v>
      </c>
      <c r="S94" s="1" t="s">
        <v>267</v>
      </c>
      <c r="U94" s="1">
        <v>0</v>
      </c>
      <c r="V94" s="1">
        <v>0</v>
      </c>
      <c r="W94" s="1">
        <v>0</v>
      </c>
      <c r="X94" s="1" t="s">
        <v>224</v>
      </c>
      <c r="Y94" s="1">
        <v>10</v>
      </c>
      <c r="Z94" s="1">
        <v>4</v>
      </c>
      <c r="AB94" s="1">
        <v>0</v>
      </c>
      <c r="AC94" s="1">
        <v>0</v>
      </c>
      <c r="AD94" s="1">
        <v>0</v>
      </c>
      <c r="AE94" s="1">
        <f>MATCH(B94,Harvest_挂机奖励!$B$2:$B$13,1)</f>
        <v>7</v>
      </c>
      <c r="AF94" s="1">
        <f>INDEX(Harvest_挂机奖励!$D$2:$E$13,$AE94,AF$1)</f>
        <v>2300</v>
      </c>
      <c r="AG94" s="1">
        <f>INDEX(Harvest_关卡消耗!$B$2:$B$10,MATCH($B94,Harvest_关卡消耗!$A$2:$A$10,1))</f>
        <v>4</v>
      </c>
      <c r="AH94" s="1">
        <f>INDEX(Harvest_关卡消耗!$D$2:$T$28,MATCH($B94,Harvest_关卡消耗!$A$2:$A$10,1),AH$1)</f>
        <v>2000</v>
      </c>
      <c r="AI94" s="1">
        <f>INDEX(Harvest_关卡消耗!$D$2:$T$28,MATCH($B94,Harvest_关卡消耗!$A$2:$A$10,1),AI$1)</f>
        <v>2221</v>
      </c>
      <c r="AJ94" s="1">
        <f>INDEX(Harvest_关卡消耗!$D$2:$T$28,MATCH($B94,Harvest_关卡消耗!$A$2:$A$10,1),AJ$1)</f>
        <v>6000</v>
      </c>
      <c r="AK94" s="1">
        <f>INDEX(Harvest_关卡消耗!$D$2:$T$28,MATCH($B94,Harvest_关卡消耗!$A$2:$A$10,1),AK$1)</f>
        <v>3</v>
      </c>
      <c r="AL94" s="1">
        <f>INDEX(Harvest_关卡消耗!$D$2:$T$28,MATCH($B94,Harvest_关卡消耗!$A$2:$A$10,1),AL$1)</f>
        <v>500</v>
      </c>
      <c r="AM94" s="1">
        <f>INDEX(Harvest_关卡消耗!$D$2:$T$28,MATCH($B94,Harvest_关卡消耗!$A$2:$A$10,1),AM$1)</f>
        <v>0.25</v>
      </c>
      <c r="AN94" s="1">
        <f>INDEX(Harvest_关卡消耗!$D$2:$T$28,MATCH($B94,Harvest_关卡消耗!$A$2:$A$10,1),AN$1)</f>
        <v>4000</v>
      </c>
      <c r="AO94" s="1">
        <f>INDEX(Harvest_关卡消耗!$D$2:$T$28,MATCH($B94,Harvest_关卡消耗!$A$2:$A$10,1),AO$1)</f>
        <v>2</v>
      </c>
      <c r="AP94" s="1">
        <f>INDEX(Harvest_关卡消耗!$D$2:$T$28,MATCH($B94,Harvest_关卡消耗!$A$2:$A$10,1),AP$1)</f>
        <v>3300</v>
      </c>
      <c r="AQ94" s="1">
        <f>INDEX(Harvest_关卡消耗!$D$2:$T$28,MATCH($B94,Harvest_关卡消耗!$A$2:$A$10,1),AQ$1)</f>
        <v>1.65</v>
      </c>
      <c r="AR94" s="1">
        <f>INDEX(Harvest_关卡消耗!$D$2:$T$28,MATCH($B94,Harvest_关卡消耗!$A$2:$A$10,1),AR$1)</f>
        <v>4000</v>
      </c>
      <c r="AS94" s="5">
        <f t="shared" si="9"/>
        <v>2221</v>
      </c>
      <c r="AT94" s="5">
        <f t="shared" si="10"/>
        <v>2857.1428571428573</v>
      </c>
      <c r="AU94" s="5">
        <f t="shared" si="11"/>
        <v>172100</v>
      </c>
      <c r="AV94" s="5">
        <f t="shared" si="12"/>
        <v>218428.57142857171</v>
      </c>
      <c r="AW94" s="5">
        <f t="shared" si="8"/>
        <v>46328.571428571711</v>
      </c>
      <c r="AX94" s="5">
        <f t="shared" si="13"/>
        <v>21</v>
      </c>
    </row>
    <row r="95" spans="1:50">
      <c r="A95" s="1" t="s">
        <v>136</v>
      </c>
      <c r="B95" s="1">
        <v>93</v>
      </c>
      <c r="C95" s="1">
        <v>19</v>
      </c>
      <c r="D95" s="1">
        <v>21</v>
      </c>
      <c r="E95" s="4">
        <v>2.3490000000000002</v>
      </c>
      <c r="F95" s="4">
        <v>4.4800000000000004</v>
      </c>
      <c r="G95" s="4">
        <v>5.91</v>
      </c>
      <c r="H95" s="1">
        <v>7</v>
      </c>
      <c r="I95" s="1">
        <f t="shared" si="14"/>
        <v>1</v>
      </c>
      <c r="J95" s="1" t="s">
        <v>290</v>
      </c>
      <c r="K95" s="1" t="s">
        <v>267</v>
      </c>
      <c r="L95" s="1" t="s">
        <v>267</v>
      </c>
      <c r="M95" s="1" t="s">
        <v>267</v>
      </c>
      <c r="N95" s="1" t="s">
        <v>267</v>
      </c>
      <c r="O95" s="1" t="s">
        <v>267</v>
      </c>
      <c r="P95" s="1" t="s">
        <v>267</v>
      </c>
      <c r="U95" s="1">
        <v>0</v>
      </c>
      <c r="V95" s="1">
        <v>0</v>
      </c>
      <c r="W95" s="1">
        <v>0</v>
      </c>
      <c r="X95" s="1" t="s">
        <v>224</v>
      </c>
      <c r="Y95" s="1">
        <v>4</v>
      </c>
      <c r="Z95" s="1">
        <v>15</v>
      </c>
      <c r="AB95" s="1">
        <v>0</v>
      </c>
      <c r="AC95" s="1">
        <v>0</v>
      </c>
      <c r="AD95" s="1">
        <v>0</v>
      </c>
      <c r="AE95" s="1">
        <f>MATCH(B95,Harvest_挂机奖励!$B$2:$B$13,1)</f>
        <v>7</v>
      </c>
      <c r="AF95" s="1">
        <f>INDEX(Harvest_挂机奖励!$D$2:$E$13,$AE95,AF$1)</f>
        <v>2300</v>
      </c>
      <c r="AG95" s="1">
        <f>INDEX(Harvest_关卡消耗!$B$2:$B$10,MATCH($B95,Harvest_关卡消耗!$A$2:$A$10,1))</f>
        <v>4</v>
      </c>
      <c r="AH95" s="1">
        <f>INDEX(Harvest_关卡消耗!$D$2:$T$28,MATCH($B95,Harvest_关卡消耗!$A$2:$A$10,1),AH$1)</f>
        <v>2000</v>
      </c>
      <c r="AI95" s="1">
        <f>INDEX(Harvest_关卡消耗!$D$2:$T$28,MATCH($B95,Harvest_关卡消耗!$A$2:$A$10,1),AI$1)</f>
        <v>2221</v>
      </c>
      <c r="AJ95" s="1">
        <f>INDEX(Harvest_关卡消耗!$D$2:$T$28,MATCH($B95,Harvest_关卡消耗!$A$2:$A$10,1),AJ$1)</f>
        <v>6000</v>
      </c>
      <c r="AK95" s="1">
        <f>INDEX(Harvest_关卡消耗!$D$2:$T$28,MATCH($B95,Harvest_关卡消耗!$A$2:$A$10,1),AK$1)</f>
        <v>3</v>
      </c>
      <c r="AL95" s="1">
        <f>INDEX(Harvest_关卡消耗!$D$2:$T$28,MATCH($B95,Harvest_关卡消耗!$A$2:$A$10,1),AL$1)</f>
        <v>500</v>
      </c>
      <c r="AM95" s="1">
        <f>INDEX(Harvest_关卡消耗!$D$2:$T$28,MATCH($B95,Harvest_关卡消耗!$A$2:$A$10,1),AM$1)</f>
        <v>0.25</v>
      </c>
      <c r="AN95" s="1">
        <f>INDEX(Harvest_关卡消耗!$D$2:$T$28,MATCH($B95,Harvest_关卡消耗!$A$2:$A$10,1),AN$1)</f>
        <v>4000</v>
      </c>
      <c r="AO95" s="1">
        <f>INDEX(Harvest_关卡消耗!$D$2:$T$28,MATCH($B95,Harvest_关卡消耗!$A$2:$A$10,1),AO$1)</f>
        <v>2</v>
      </c>
      <c r="AP95" s="1">
        <f>INDEX(Harvest_关卡消耗!$D$2:$T$28,MATCH($B95,Harvest_关卡消耗!$A$2:$A$10,1),AP$1)</f>
        <v>3300</v>
      </c>
      <c r="AQ95" s="1">
        <f>INDEX(Harvest_关卡消耗!$D$2:$T$28,MATCH($B95,Harvest_关卡消耗!$A$2:$A$10,1),AQ$1)</f>
        <v>1.65</v>
      </c>
      <c r="AR95" s="1">
        <f>INDEX(Harvest_关卡消耗!$D$2:$T$28,MATCH($B95,Harvest_关卡消耗!$A$2:$A$10,1),AR$1)</f>
        <v>4000</v>
      </c>
      <c r="AS95" s="5">
        <f t="shared" si="9"/>
        <v>2221</v>
      </c>
      <c r="AT95" s="5">
        <f t="shared" si="10"/>
        <v>2857.1428571428573</v>
      </c>
      <c r="AU95" s="5">
        <f t="shared" si="11"/>
        <v>174321</v>
      </c>
      <c r="AV95" s="5">
        <f t="shared" si="12"/>
        <v>221285.71428571458</v>
      </c>
      <c r="AW95" s="5">
        <f t="shared" si="8"/>
        <v>46964.714285714581</v>
      </c>
      <c r="AX95" s="5">
        <f t="shared" si="13"/>
        <v>21</v>
      </c>
    </row>
    <row r="96" spans="1:50">
      <c r="A96" s="1" t="s">
        <v>137</v>
      </c>
      <c r="B96" s="1">
        <v>94</v>
      </c>
      <c r="C96" s="1">
        <v>20</v>
      </c>
      <c r="D96" s="1">
        <v>27</v>
      </c>
      <c r="E96" s="4">
        <v>2.9249999999999998</v>
      </c>
      <c r="F96" s="4">
        <v>4.78</v>
      </c>
      <c r="G96" s="4">
        <v>5.81</v>
      </c>
      <c r="H96" s="1">
        <v>10</v>
      </c>
      <c r="I96" s="1">
        <f t="shared" si="14"/>
        <v>1</v>
      </c>
      <c r="J96" s="1" t="s">
        <v>290</v>
      </c>
      <c r="K96" s="1" t="s">
        <v>268</v>
      </c>
      <c r="L96" s="1" t="s">
        <v>267</v>
      </c>
      <c r="M96" s="1" t="s">
        <v>267</v>
      </c>
      <c r="N96" s="1" t="s">
        <v>268</v>
      </c>
      <c r="O96" s="1" t="s">
        <v>267</v>
      </c>
      <c r="P96" s="1" t="s">
        <v>268</v>
      </c>
      <c r="Q96" s="1" t="s">
        <v>267</v>
      </c>
      <c r="R96" s="1" t="s">
        <v>268</v>
      </c>
      <c r="S96" s="1" t="s">
        <v>267</v>
      </c>
      <c r="U96" s="1">
        <v>0</v>
      </c>
      <c r="V96" s="1">
        <v>2</v>
      </c>
      <c r="W96" s="1">
        <v>0.7</v>
      </c>
      <c r="X96" s="1" t="s">
        <v>224</v>
      </c>
      <c r="Y96" s="1">
        <v>3</v>
      </c>
      <c r="Z96" s="1">
        <v>20</v>
      </c>
      <c r="AB96" s="1">
        <v>0</v>
      </c>
      <c r="AC96" s="1">
        <v>-1020</v>
      </c>
      <c r="AD96" s="1">
        <v>-310</v>
      </c>
      <c r="AE96" s="1">
        <f>MATCH(B96,Harvest_挂机奖励!$B$2:$B$13,1)</f>
        <v>7</v>
      </c>
      <c r="AF96" s="1">
        <f>INDEX(Harvest_挂机奖励!$D$2:$E$13,$AE96,AF$1)</f>
        <v>2300</v>
      </c>
      <c r="AG96" s="1">
        <f>INDEX(Harvest_关卡消耗!$B$2:$B$10,MATCH($B96,Harvest_关卡消耗!$A$2:$A$10,1))</f>
        <v>4</v>
      </c>
      <c r="AH96" s="1">
        <f>INDEX(Harvest_关卡消耗!$D$2:$T$28,MATCH($B96,Harvest_关卡消耗!$A$2:$A$10,1),AH$1)</f>
        <v>2000</v>
      </c>
      <c r="AI96" s="1">
        <f>INDEX(Harvest_关卡消耗!$D$2:$T$28,MATCH($B96,Harvest_关卡消耗!$A$2:$A$10,1),AI$1)</f>
        <v>2221</v>
      </c>
      <c r="AJ96" s="1">
        <f>INDEX(Harvest_关卡消耗!$D$2:$T$28,MATCH($B96,Harvest_关卡消耗!$A$2:$A$10,1),AJ$1)</f>
        <v>6000</v>
      </c>
      <c r="AK96" s="1">
        <f>INDEX(Harvest_关卡消耗!$D$2:$T$28,MATCH($B96,Harvest_关卡消耗!$A$2:$A$10,1),AK$1)</f>
        <v>3</v>
      </c>
      <c r="AL96" s="1">
        <f>INDEX(Harvest_关卡消耗!$D$2:$T$28,MATCH($B96,Harvest_关卡消耗!$A$2:$A$10,1),AL$1)</f>
        <v>500</v>
      </c>
      <c r="AM96" s="1">
        <f>INDEX(Harvest_关卡消耗!$D$2:$T$28,MATCH($B96,Harvest_关卡消耗!$A$2:$A$10,1),AM$1)</f>
        <v>0.25</v>
      </c>
      <c r="AN96" s="1">
        <f>INDEX(Harvest_关卡消耗!$D$2:$T$28,MATCH($B96,Harvest_关卡消耗!$A$2:$A$10,1),AN$1)</f>
        <v>4000</v>
      </c>
      <c r="AO96" s="1">
        <f>INDEX(Harvest_关卡消耗!$D$2:$T$28,MATCH($B96,Harvest_关卡消耗!$A$2:$A$10,1),AO$1)</f>
        <v>2</v>
      </c>
      <c r="AP96" s="1">
        <f>INDEX(Harvest_关卡消耗!$D$2:$T$28,MATCH($B96,Harvest_关卡消耗!$A$2:$A$10,1),AP$1)</f>
        <v>3300</v>
      </c>
      <c r="AQ96" s="1">
        <f>INDEX(Harvest_关卡消耗!$D$2:$T$28,MATCH($B96,Harvest_关卡消耗!$A$2:$A$10,1),AQ$1)</f>
        <v>1.65</v>
      </c>
      <c r="AR96" s="1">
        <f>INDEX(Harvest_关卡消耗!$D$2:$T$28,MATCH($B96,Harvest_关卡消耗!$A$2:$A$10,1),AR$1)</f>
        <v>4000</v>
      </c>
      <c r="AS96" s="5">
        <f t="shared" si="9"/>
        <v>2221</v>
      </c>
      <c r="AT96" s="5">
        <f t="shared" si="10"/>
        <v>2857.1428571428573</v>
      </c>
      <c r="AU96" s="5">
        <f t="shared" si="11"/>
        <v>176542</v>
      </c>
      <c r="AV96" s="5">
        <f t="shared" si="12"/>
        <v>224142.85714285745</v>
      </c>
      <c r="AW96" s="5">
        <f t="shared" si="8"/>
        <v>47600.857142857451</v>
      </c>
      <c r="AX96" s="5">
        <f t="shared" si="13"/>
        <v>21</v>
      </c>
    </row>
    <row r="97" spans="1:50">
      <c r="A97" s="1" t="s">
        <v>138</v>
      </c>
      <c r="B97" s="1">
        <v>95</v>
      </c>
      <c r="C97" s="1">
        <v>14</v>
      </c>
      <c r="D97" s="1">
        <v>35</v>
      </c>
      <c r="E97" s="4">
        <v>1.8089999999999999</v>
      </c>
      <c r="F97" s="4">
        <v>3.94</v>
      </c>
      <c r="G97" s="4">
        <v>5.35</v>
      </c>
      <c r="H97" s="1">
        <v>9</v>
      </c>
      <c r="I97" s="1">
        <f t="shared" si="14"/>
        <v>1</v>
      </c>
      <c r="J97" s="1" t="s">
        <v>267</v>
      </c>
      <c r="K97" s="1" t="s">
        <v>292</v>
      </c>
      <c r="L97" s="1" t="s">
        <v>268</v>
      </c>
      <c r="M97" s="1" t="s">
        <v>268</v>
      </c>
      <c r="N97" s="1" t="s">
        <v>267</v>
      </c>
      <c r="O97" s="1" t="s">
        <v>267</v>
      </c>
      <c r="P97" s="1" t="s">
        <v>267</v>
      </c>
      <c r="Q97" s="1" t="s">
        <v>267</v>
      </c>
      <c r="R97" s="1" t="s">
        <v>268</v>
      </c>
      <c r="U97" s="1">
        <v>0</v>
      </c>
      <c r="V97" s="1">
        <v>2</v>
      </c>
      <c r="W97" s="1">
        <v>0</v>
      </c>
      <c r="X97" s="1" t="s">
        <v>224</v>
      </c>
      <c r="Y97" s="1">
        <v>10</v>
      </c>
      <c r="Z97" s="1">
        <v>10</v>
      </c>
      <c r="AB97" s="1">
        <v>0</v>
      </c>
      <c r="AC97" s="1">
        <v>900</v>
      </c>
      <c r="AD97" s="1">
        <v>50</v>
      </c>
      <c r="AE97" s="1">
        <f>MATCH(B97,Harvest_挂机奖励!$B$2:$B$13,1)</f>
        <v>7</v>
      </c>
      <c r="AF97" s="1">
        <f>INDEX(Harvest_挂机奖励!$D$2:$E$13,$AE97,AF$1)</f>
        <v>2300</v>
      </c>
      <c r="AG97" s="1">
        <f>INDEX(Harvest_关卡消耗!$B$2:$B$10,MATCH($B97,Harvest_关卡消耗!$A$2:$A$10,1))</f>
        <v>4</v>
      </c>
      <c r="AH97" s="1">
        <f>INDEX(Harvest_关卡消耗!$D$2:$T$28,MATCH($B97,Harvest_关卡消耗!$A$2:$A$10,1),AH$1)</f>
        <v>2000</v>
      </c>
      <c r="AI97" s="1">
        <f>INDEX(Harvest_关卡消耗!$D$2:$T$28,MATCH($B97,Harvest_关卡消耗!$A$2:$A$10,1),AI$1)</f>
        <v>2221</v>
      </c>
      <c r="AJ97" s="1">
        <f>INDEX(Harvest_关卡消耗!$D$2:$T$28,MATCH($B97,Harvest_关卡消耗!$A$2:$A$10,1),AJ$1)</f>
        <v>6000</v>
      </c>
      <c r="AK97" s="1">
        <f>INDEX(Harvest_关卡消耗!$D$2:$T$28,MATCH($B97,Harvest_关卡消耗!$A$2:$A$10,1),AK$1)</f>
        <v>3</v>
      </c>
      <c r="AL97" s="1">
        <f>INDEX(Harvest_关卡消耗!$D$2:$T$28,MATCH($B97,Harvest_关卡消耗!$A$2:$A$10,1),AL$1)</f>
        <v>500</v>
      </c>
      <c r="AM97" s="1">
        <f>INDEX(Harvest_关卡消耗!$D$2:$T$28,MATCH($B97,Harvest_关卡消耗!$A$2:$A$10,1),AM$1)</f>
        <v>0.25</v>
      </c>
      <c r="AN97" s="1">
        <f>INDEX(Harvest_关卡消耗!$D$2:$T$28,MATCH($B97,Harvest_关卡消耗!$A$2:$A$10,1),AN$1)</f>
        <v>4000</v>
      </c>
      <c r="AO97" s="1">
        <f>INDEX(Harvest_关卡消耗!$D$2:$T$28,MATCH($B97,Harvest_关卡消耗!$A$2:$A$10,1),AO$1)</f>
        <v>2</v>
      </c>
      <c r="AP97" s="1">
        <f>INDEX(Harvest_关卡消耗!$D$2:$T$28,MATCH($B97,Harvest_关卡消耗!$A$2:$A$10,1),AP$1)</f>
        <v>3300</v>
      </c>
      <c r="AQ97" s="1">
        <f>INDEX(Harvest_关卡消耗!$D$2:$T$28,MATCH($B97,Harvest_关卡消耗!$A$2:$A$10,1),AQ$1)</f>
        <v>1.65</v>
      </c>
      <c r="AR97" s="1">
        <f>INDEX(Harvest_关卡消耗!$D$2:$T$28,MATCH($B97,Harvest_关卡消耗!$A$2:$A$10,1),AR$1)</f>
        <v>4000</v>
      </c>
      <c r="AS97" s="5">
        <f t="shared" si="9"/>
        <v>2221</v>
      </c>
      <c r="AT97" s="5">
        <f t="shared" si="10"/>
        <v>2857.1428571428573</v>
      </c>
      <c r="AU97" s="5">
        <f t="shared" si="11"/>
        <v>178763</v>
      </c>
      <c r="AV97" s="5">
        <f t="shared" si="12"/>
        <v>227000.00000000032</v>
      </c>
      <c r="AW97" s="5">
        <f t="shared" si="8"/>
        <v>48237.00000000032</v>
      </c>
      <c r="AX97" s="5">
        <f t="shared" si="13"/>
        <v>21</v>
      </c>
    </row>
    <row r="98" spans="1:50">
      <c r="A98" s="1" t="s">
        <v>139</v>
      </c>
      <c r="B98" s="1">
        <v>96</v>
      </c>
      <c r="C98" s="1">
        <v>18</v>
      </c>
      <c r="D98" s="1">
        <v>22</v>
      </c>
      <c r="E98" s="4">
        <v>3.8250000000000002</v>
      </c>
      <c r="F98" s="4">
        <v>5.68</v>
      </c>
      <c r="G98" s="4">
        <v>6.77</v>
      </c>
      <c r="H98" s="1">
        <v>9</v>
      </c>
      <c r="I98" s="1">
        <f t="shared" si="14"/>
        <v>1</v>
      </c>
      <c r="J98" s="1" t="s">
        <v>290</v>
      </c>
      <c r="K98" s="1" t="s">
        <v>267</v>
      </c>
      <c r="L98" s="1" t="s">
        <v>268</v>
      </c>
      <c r="M98" s="1" t="s">
        <v>267</v>
      </c>
      <c r="N98" s="1" t="s">
        <v>267</v>
      </c>
      <c r="O98" s="1" t="s">
        <v>268</v>
      </c>
      <c r="P98" s="1" t="s">
        <v>267</v>
      </c>
      <c r="Q98" s="1" t="s">
        <v>267</v>
      </c>
      <c r="R98" s="1" t="s">
        <v>268</v>
      </c>
      <c r="U98" s="1">
        <v>0</v>
      </c>
      <c r="V98" s="1">
        <v>0</v>
      </c>
      <c r="W98" s="1">
        <v>0.5</v>
      </c>
      <c r="X98" s="1" t="s">
        <v>224</v>
      </c>
      <c r="Y98" s="1">
        <v>10</v>
      </c>
      <c r="Z98" s="1">
        <v>7</v>
      </c>
      <c r="AB98" s="1">
        <v>0</v>
      </c>
      <c r="AC98" s="1">
        <v>0</v>
      </c>
      <c r="AD98" s="1">
        <v>0</v>
      </c>
      <c r="AE98" s="1">
        <f>MATCH(B98,Harvest_挂机奖励!$B$2:$B$13,1)</f>
        <v>7</v>
      </c>
      <c r="AF98" s="1">
        <f>INDEX(Harvest_挂机奖励!$D$2:$E$13,$AE98,AF$1)</f>
        <v>2300</v>
      </c>
      <c r="AG98" s="1">
        <f>INDEX(Harvest_关卡消耗!$B$2:$B$10,MATCH($B98,Harvest_关卡消耗!$A$2:$A$10,1))</f>
        <v>4</v>
      </c>
      <c r="AH98" s="1">
        <f>INDEX(Harvest_关卡消耗!$D$2:$T$28,MATCH($B98,Harvest_关卡消耗!$A$2:$A$10,1),AH$1)</f>
        <v>2000</v>
      </c>
      <c r="AI98" s="1">
        <f>INDEX(Harvest_关卡消耗!$D$2:$T$28,MATCH($B98,Harvest_关卡消耗!$A$2:$A$10,1),AI$1)</f>
        <v>2221</v>
      </c>
      <c r="AJ98" s="1">
        <f>INDEX(Harvest_关卡消耗!$D$2:$T$28,MATCH($B98,Harvest_关卡消耗!$A$2:$A$10,1),AJ$1)</f>
        <v>6000</v>
      </c>
      <c r="AK98" s="1">
        <f>INDEX(Harvest_关卡消耗!$D$2:$T$28,MATCH($B98,Harvest_关卡消耗!$A$2:$A$10,1),AK$1)</f>
        <v>3</v>
      </c>
      <c r="AL98" s="1">
        <f>INDEX(Harvest_关卡消耗!$D$2:$T$28,MATCH($B98,Harvest_关卡消耗!$A$2:$A$10,1),AL$1)</f>
        <v>500</v>
      </c>
      <c r="AM98" s="1">
        <f>INDEX(Harvest_关卡消耗!$D$2:$T$28,MATCH($B98,Harvest_关卡消耗!$A$2:$A$10,1),AM$1)</f>
        <v>0.25</v>
      </c>
      <c r="AN98" s="1">
        <f>INDEX(Harvest_关卡消耗!$D$2:$T$28,MATCH($B98,Harvest_关卡消耗!$A$2:$A$10,1),AN$1)</f>
        <v>4000</v>
      </c>
      <c r="AO98" s="1">
        <f>INDEX(Harvest_关卡消耗!$D$2:$T$28,MATCH($B98,Harvest_关卡消耗!$A$2:$A$10,1),AO$1)</f>
        <v>2</v>
      </c>
      <c r="AP98" s="1">
        <f>INDEX(Harvest_关卡消耗!$D$2:$T$28,MATCH($B98,Harvest_关卡消耗!$A$2:$A$10,1),AP$1)</f>
        <v>3300</v>
      </c>
      <c r="AQ98" s="1">
        <f>INDEX(Harvest_关卡消耗!$D$2:$T$28,MATCH($B98,Harvest_关卡消耗!$A$2:$A$10,1),AQ$1)</f>
        <v>1.65</v>
      </c>
      <c r="AR98" s="1">
        <f>INDEX(Harvest_关卡消耗!$D$2:$T$28,MATCH($B98,Harvest_关卡消耗!$A$2:$A$10,1),AR$1)</f>
        <v>4000</v>
      </c>
      <c r="AS98" s="5">
        <f t="shared" si="9"/>
        <v>2221</v>
      </c>
      <c r="AT98" s="5">
        <f t="shared" si="10"/>
        <v>2857.1428571428573</v>
      </c>
      <c r="AU98" s="5">
        <f t="shared" si="11"/>
        <v>180984</v>
      </c>
      <c r="AV98" s="5">
        <f t="shared" si="12"/>
        <v>229857.14285714319</v>
      </c>
      <c r="AW98" s="5">
        <f t="shared" si="8"/>
        <v>48873.14285714319</v>
      </c>
      <c r="AX98" s="5">
        <f t="shared" si="13"/>
        <v>22</v>
      </c>
    </row>
    <row r="99" spans="1:50">
      <c r="A99" s="1" t="s">
        <v>140</v>
      </c>
      <c r="B99" s="1">
        <v>97</v>
      </c>
      <c r="C99" s="1">
        <v>10</v>
      </c>
      <c r="D99" s="1">
        <v>44</v>
      </c>
      <c r="E99" s="4">
        <v>2.7810000000000001</v>
      </c>
      <c r="F99" s="4">
        <v>4.62</v>
      </c>
      <c r="G99" s="4">
        <v>5.72</v>
      </c>
      <c r="H99" s="1">
        <v>9</v>
      </c>
      <c r="I99" s="1">
        <f t="shared" si="14"/>
        <v>1</v>
      </c>
      <c r="J99" s="1" t="s">
        <v>267</v>
      </c>
      <c r="K99" s="1" t="s">
        <v>291</v>
      </c>
      <c r="L99" s="1" t="s">
        <v>268</v>
      </c>
      <c r="M99" s="1" t="s">
        <v>268</v>
      </c>
      <c r="N99" s="1" t="s">
        <v>267</v>
      </c>
      <c r="O99" s="1" t="s">
        <v>267</v>
      </c>
      <c r="P99" s="1" t="s">
        <v>267</v>
      </c>
      <c r="Q99" s="1" t="s">
        <v>267</v>
      </c>
      <c r="R99" s="1" t="s">
        <v>268</v>
      </c>
      <c r="U99" s="1">
        <v>0</v>
      </c>
      <c r="V99" s="1">
        <v>2</v>
      </c>
      <c r="W99" s="1">
        <v>0</v>
      </c>
      <c r="X99" s="1" t="s">
        <v>224</v>
      </c>
      <c r="Y99" s="1">
        <v>7</v>
      </c>
      <c r="Z99" s="1">
        <v>14</v>
      </c>
      <c r="AB99" s="1">
        <v>0</v>
      </c>
      <c r="AC99" s="1">
        <v>0</v>
      </c>
      <c r="AD99" s="1">
        <v>-390</v>
      </c>
      <c r="AE99" s="1">
        <f>MATCH(B99,Harvest_挂机奖励!$B$2:$B$13,1)</f>
        <v>7</v>
      </c>
      <c r="AF99" s="1">
        <f>INDEX(Harvest_挂机奖励!$D$2:$E$13,$AE99,AF$1)</f>
        <v>2300</v>
      </c>
      <c r="AG99" s="1">
        <f>INDEX(Harvest_关卡消耗!$B$2:$B$10,MATCH($B99,Harvest_关卡消耗!$A$2:$A$10,1))</f>
        <v>4</v>
      </c>
      <c r="AH99" s="1">
        <f>INDEX(Harvest_关卡消耗!$D$2:$T$28,MATCH($B99,Harvest_关卡消耗!$A$2:$A$10,1),AH$1)</f>
        <v>2000</v>
      </c>
      <c r="AI99" s="1">
        <f>INDEX(Harvest_关卡消耗!$D$2:$T$28,MATCH($B99,Harvest_关卡消耗!$A$2:$A$10,1),AI$1)</f>
        <v>2221</v>
      </c>
      <c r="AJ99" s="1">
        <f>INDEX(Harvest_关卡消耗!$D$2:$T$28,MATCH($B99,Harvest_关卡消耗!$A$2:$A$10,1),AJ$1)</f>
        <v>6000</v>
      </c>
      <c r="AK99" s="1">
        <f>INDEX(Harvest_关卡消耗!$D$2:$T$28,MATCH($B99,Harvest_关卡消耗!$A$2:$A$10,1),AK$1)</f>
        <v>3</v>
      </c>
      <c r="AL99" s="1">
        <f>INDEX(Harvest_关卡消耗!$D$2:$T$28,MATCH($B99,Harvest_关卡消耗!$A$2:$A$10,1),AL$1)</f>
        <v>500</v>
      </c>
      <c r="AM99" s="1">
        <f>INDEX(Harvest_关卡消耗!$D$2:$T$28,MATCH($B99,Harvest_关卡消耗!$A$2:$A$10,1),AM$1)</f>
        <v>0.25</v>
      </c>
      <c r="AN99" s="1">
        <f>INDEX(Harvest_关卡消耗!$D$2:$T$28,MATCH($B99,Harvest_关卡消耗!$A$2:$A$10,1),AN$1)</f>
        <v>4000</v>
      </c>
      <c r="AO99" s="1">
        <f>INDEX(Harvest_关卡消耗!$D$2:$T$28,MATCH($B99,Harvest_关卡消耗!$A$2:$A$10,1),AO$1)</f>
        <v>2</v>
      </c>
      <c r="AP99" s="1">
        <f>INDEX(Harvest_关卡消耗!$D$2:$T$28,MATCH($B99,Harvest_关卡消耗!$A$2:$A$10,1),AP$1)</f>
        <v>3300</v>
      </c>
      <c r="AQ99" s="1">
        <f>INDEX(Harvest_关卡消耗!$D$2:$T$28,MATCH($B99,Harvest_关卡消耗!$A$2:$A$10,1),AQ$1)</f>
        <v>1.65</v>
      </c>
      <c r="AR99" s="1">
        <f>INDEX(Harvest_关卡消耗!$D$2:$T$28,MATCH($B99,Harvest_关卡消耗!$A$2:$A$10,1),AR$1)</f>
        <v>4000</v>
      </c>
      <c r="AS99" s="5">
        <f t="shared" si="9"/>
        <v>2221</v>
      </c>
      <c r="AT99" s="5">
        <f t="shared" si="10"/>
        <v>2857.1428571428573</v>
      </c>
      <c r="AU99" s="5">
        <f t="shared" si="11"/>
        <v>183205</v>
      </c>
      <c r="AV99" s="5">
        <f t="shared" si="12"/>
        <v>232714.28571428606</v>
      </c>
      <c r="AW99" s="5">
        <f t="shared" ref="AW99:AW130" si="15">AV99-AU99</f>
        <v>49509.285714286059</v>
      </c>
      <c r="AX99" s="5">
        <f t="shared" si="13"/>
        <v>22</v>
      </c>
    </row>
    <row r="100" spans="1:50">
      <c r="A100" s="1" t="s">
        <v>141</v>
      </c>
      <c r="B100" s="1">
        <v>98</v>
      </c>
      <c r="C100" s="1">
        <v>17</v>
      </c>
      <c r="D100" s="1">
        <v>52</v>
      </c>
      <c r="E100" s="4">
        <v>1.899</v>
      </c>
      <c r="F100" s="4">
        <v>4.0199999999999996</v>
      </c>
      <c r="G100" s="4">
        <v>5.49</v>
      </c>
      <c r="H100" s="1">
        <v>10</v>
      </c>
      <c r="I100" s="1">
        <f t="shared" si="14"/>
        <v>1</v>
      </c>
      <c r="J100" s="1" t="s">
        <v>291</v>
      </c>
      <c r="K100" s="1" t="s">
        <v>268</v>
      </c>
      <c r="L100" s="1" t="s">
        <v>267</v>
      </c>
      <c r="M100" s="1" t="s">
        <v>267</v>
      </c>
      <c r="N100" s="1" t="s">
        <v>268</v>
      </c>
      <c r="O100" s="1" t="s">
        <v>267</v>
      </c>
      <c r="P100" s="1" t="s">
        <v>268</v>
      </c>
      <c r="Q100" s="1" t="s">
        <v>267</v>
      </c>
      <c r="R100" s="1" t="s">
        <v>268</v>
      </c>
      <c r="S100" s="1" t="s">
        <v>267</v>
      </c>
      <c r="U100" s="1">
        <v>0</v>
      </c>
      <c r="V100" s="1">
        <v>0</v>
      </c>
      <c r="W100" s="1">
        <v>0.5</v>
      </c>
      <c r="X100" s="1" t="s">
        <v>224</v>
      </c>
      <c r="Y100" s="1">
        <v>6</v>
      </c>
      <c r="Z100" s="1">
        <v>25</v>
      </c>
      <c r="AB100" s="1">
        <v>0</v>
      </c>
      <c r="AC100" s="1">
        <v>0</v>
      </c>
      <c r="AD100" s="1">
        <v>0</v>
      </c>
      <c r="AE100" s="1">
        <f>MATCH(B100,Harvest_挂机奖励!$B$2:$B$13,1)</f>
        <v>7</v>
      </c>
      <c r="AF100" s="1">
        <f>INDEX(Harvest_挂机奖励!$D$2:$E$13,$AE100,AF$1)</f>
        <v>2300</v>
      </c>
      <c r="AG100" s="1">
        <f>INDEX(Harvest_关卡消耗!$B$2:$B$10,MATCH($B100,Harvest_关卡消耗!$A$2:$A$10,1))</f>
        <v>4</v>
      </c>
      <c r="AH100" s="1">
        <f>INDEX(Harvest_关卡消耗!$D$2:$T$28,MATCH($B100,Harvest_关卡消耗!$A$2:$A$10,1),AH$1)</f>
        <v>2000</v>
      </c>
      <c r="AI100" s="1">
        <f>INDEX(Harvest_关卡消耗!$D$2:$T$28,MATCH($B100,Harvest_关卡消耗!$A$2:$A$10,1),AI$1)</f>
        <v>2221</v>
      </c>
      <c r="AJ100" s="1">
        <f>INDEX(Harvest_关卡消耗!$D$2:$T$28,MATCH($B100,Harvest_关卡消耗!$A$2:$A$10,1),AJ$1)</f>
        <v>6000</v>
      </c>
      <c r="AK100" s="1">
        <f>INDEX(Harvest_关卡消耗!$D$2:$T$28,MATCH($B100,Harvest_关卡消耗!$A$2:$A$10,1),AK$1)</f>
        <v>3</v>
      </c>
      <c r="AL100" s="1">
        <f>INDEX(Harvest_关卡消耗!$D$2:$T$28,MATCH($B100,Harvest_关卡消耗!$A$2:$A$10,1),AL$1)</f>
        <v>500</v>
      </c>
      <c r="AM100" s="1">
        <f>INDEX(Harvest_关卡消耗!$D$2:$T$28,MATCH($B100,Harvest_关卡消耗!$A$2:$A$10,1),AM$1)</f>
        <v>0.25</v>
      </c>
      <c r="AN100" s="1">
        <f>INDEX(Harvest_关卡消耗!$D$2:$T$28,MATCH($B100,Harvest_关卡消耗!$A$2:$A$10,1),AN$1)</f>
        <v>4000</v>
      </c>
      <c r="AO100" s="1">
        <f>INDEX(Harvest_关卡消耗!$D$2:$T$28,MATCH($B100,Harvest_关卡消耗!$A$2:$A$10,1),AO$1)</f>
        <v>2</v>
      </c>
      <c r="AP100" s="1">
        <f>INDEX(Harvest_关卡消耗!$D$2:$T$28,MATCH($B100,Harvest_关卡消耗!$A$2:$A$10,1),AP$1)</f>
        <v>3300</v>
      </c>
      <c r="AQ100" s="1">
        <f>INDEX(Harvest_关卡消耗!$D$2:$T$28,MATCH($B100,Harvest_关卡消耗!$A$2:$A$10,1),AQ$1)</f>
        <v>1.65</v>
      </c>
      <c r="AR100" s="1">
        <f>INDEX(Harvest_关卡消耗!$D$2:$T$28,MATCH($B100,Harvest_关卡消耗!$A$2:$A$10,1),AR$1)</f>
        <v>4000</v>
      </c>
      <c r="AS100" s="5">
        <f t="shared" si="9"/>
        <v>2221</v>
      </c>
      <c r="AT100" s="5">
        <f t="shared" si="10"/>
        <v>2857.1428571428573</v>
      </c>
      <c r="AU100" s="5">
        <f t="shared" si="11"/>
        <v>185426</v>
      </c>
      <c r="AV100" s="5">
        <f t="shared" si="12"/>
        <v>235571.42857142893</v>
      </c>
      <c r="AW100" s="5">
        <f t="shared" si="15"/>
        <v>50145.428571428929</v>
      </c>
      <c r="AX100" s="5">
        <f t="shared" si="13"/>
        <v>22</v>
      </c>
    </row>
    <row r="101" spans="1:50">
      <c r="A101" s="1" t="s">
        <v>142</v>
      </c>
      <c r="B101" s="1">
        <v>99</v>
      </c>
      <c r="C101" s="1">
        <v>15</v>
      </c>
      <c r="D101" s="1">
        <v>20</v>
      </c>
      <c r="E101" s="4">
        <v>2.9249999999999998</v>
      </c>
      <c r="F101" s="4">
        <v>4.92</v>
      </c>
      <c r="G101" s="4">
        <v>6.06</v>
      </c>
      <c r="H101" s="1">
        <v>9</v>
      </c>
      <c r="I101" s="1">
        <f t="shared" si="14"/>
        <v>1</v>
      </c>
      <c r="J101" s="1" t="s">
        <v>290</v>
      </c>
      <c r="K101" s="1" t="s">
        <v>267</v>
      </c>
      <c r="L101" s="1" t="s">
        <v>268</v>
      </c>
      <c r="M101" s="1" t="s">
        <v>267</v>
      </c>
      <c r="N101" s="1" t="s">
        <v>268</v>
      </c>
      <c r="O101" s="1" t="s">
        <v>267</v>
      </c>
      <c r="P101" s="1" t="s">
        <v>268</v>
      </c>
      <c r="Q101" s="1" t="s">
        <v>267</v>
      </c>
      <c r="R101" s="1" t="s">
        <v>268</v>
      </c>
      <c r="U101" s="1">
        <v>0</v>
      </c>
      <c r="V101" s="1">
        <v>0</v>
      </c>
      <c r="W101" s="1">
        <v>0</v>
      </c>
      <c r="X101" s="1" t="s">
        <v>224</v>
      </c>
      <c r="Y101" s="1">
        <v>10</v>
      </c>
      <c r="Z101" s="1">
        <v>5</v>
      </c>
      <c r="AB101" s="1">
        <v>0</v>
      </c>
      <c r="AC101" s="1">
        <v>0</v>
      </c>
      <c r="AD101" s="1">
        <v>0</v>
      </c>
      <c r="AE101" s="1">
        <f>MATCH(B101,Harvest_挂机奖励!$B$2:$B$13,1)</f>
        <v>7</v>
      </c>
      <c r="AF101" s="1">
        <f>INDEX(Harvest_挂机奖励!$D$2:$E$13,$AE101,AF$1)</f>
        <v>2300</v>
      </c>
      <c r="AG101" s="1">
        <f>INDEX(Harvest_关卡消耗!$B$2:$B$10,MATCH($B101,Harvest_关卡消耗!$A$2:$A$10,1))</f>
        <v>4</v>
      </c>
      <c r="AH101" s="1">
        <f>INDEX(Harvest_关卡消耗!$D$2:$T$28,MATCH($B101,Harvest_关卡消耗!$A$2:$A$10,1),AH$1)</f>
        <v>2000</v>
      </c>
      <c r="AI101" s="1">
        <f>INDEX(Harvest_关卡消耗!$D$2:$T$28,MATCH($B101,Harvest_关卡消耗!$A$2:$A$10,1),AI$1)</f>
        <v>2221</v>
      </c>
      <c r="AJ101" s="1">
        <f>INDEX(Harvest_关卡消耗!$D$2:$T$28,MATCH($B101,Harvest_关卡消耗!$A$2:$A$10,1),AJ$1)</f>
        <v>6000</v>
      </c>
      <c r="AK101" s="1">
        <f>INDEX(Harvest_关卡消耗!$D$2:$T$28,MATCH($B101,Harvest_关卡消耗!$A$2:$A$10,1),AK$1)</f>
        <v>3</v>
      </c>
      <c r="AL101" s="1">
        <f>INDEX(Harvest_关卡消耗!$D$2:$T$28,MATCH($B101,Harvest_关卡消耗!$A$2:$A$10,1),AL$1)</f>
        <v>500</v>
      </c>
      <c r="AM101" s="1">
        <f>INDEX(Harvest_关卡消耗!$D$2:$T$28,MATCH($B101,Harvest_关卡消耗!$A$2:$A$10,1),AM$1)</f>
        <v>0.25</v>
      </c>
      <c r="AN101" s="1">
        <f>INDEX(Harvest_关卡消耗!$D$2:$T$28,MATCH($B101,Harvest_关卡消耗!$A$2:$A$10,1),AN$1)</f>
        <v>4000</v>
      </c>
      <c r="AO101" s="1">
        <f>INDEX(Harvest_关卡消耗!$D$2:$T$28,MATCH($B101,Harvest_关卡消耗!$A$2:$A$10,1),AO$1)</f>
        <v>2</v>
      </c>
      <c r="AP101" s="1">
        <f>INDEX(Harvest_关卡消耗!$D$2:$T$28,MATCH($B101,Harvest_关卡消耗!$A$2:$A$10,1),AP$1)</f>
        <v>3300</v>
      </c>
      <c r="AQ101" s="1">
        <f>INDEX(Harvest_关卡消耗!$D$2:$T$28,MATCH($B101,Harvest_关卡消耗!$A$2:$A$10,1),AQ$1)</f>
        <v>1.65</v>
      </c>
      <c r="AR101" s="1">
        <f>INDEX(Harvest_关卡消耗!$D$2:$T$28,MATCH($B101,Harvest_关卡消耗!$A$2:$A$10,1),AR$1)</f>
        <v>4000</v>
      </c>
      <c r="AS101" s="5">
        <f t="shared" si="9"/>
        <v>2221</v>
      </c>
      <c r="AT101" s="5">
        <f t="shared" si="10"/>
        <v>2857.1428571428573</v>
      </c>
      <c r="AU101" s="5">
        <f t="shared" si="11"/>
        <v>187647</v>
      </c>
      <c r="AV101" s="5">
        <f t="shared" si="12"/>
        <v>238428.5714285718</v>
      </c>
      <c r="AW101" s="5">
        <f t="shared" si="15"/>
        <v>50781.571428571799</v>
      </c>
      <c r="AX101" s="5">
        <f t="shared" si="13"/>
        <v>23</v>
      </c>
    </row>
    <row r="102" spans="1:50">
      <c r="A102" s="1" t="s">
        <v>233</v>
      </c>
      <c r="B102" s="1">
        <v>100</v>
      </c>
      <c r="C102" s="1">
        <v>13</v>
      </c>
      <c r="D102" s="1">
        <v>30</v>
      </c>
      <c r="E102" s="4">
        <v>1.9259999999999999</v>
      </c>
      <c r="F102" s="4">
        <v>3.82</v>
      </c>
      <c r="G102" s="4">
        <v>4.92</v>
      </c>
      <c r="H102" s="1">
        <v>10</v>
      </c>
      <c r="I102" s="1">
        <f t="shared" si="14"/>
        <v>2</v>
      </c>
      <c r="J102" s="1" t="s">
        <v>267</v>
      </c>
      <c r="K102" s="1" t="s">
        <v>292</v>
      </c>
      <c r="L102" s="1" t="s">
        <v>268</v>
      </c>
      <c r="M102" s="1" t="s">
        <v>267</v>
      </c>
      <c r="N102" s="1" t="s">
        <v>292</v>
      </c>
      <c r="O102" s="1" t="s">
        <v>268</v>
      </c>
      <c r="P102" s="1" t="s">
        <v>268</v>
      </c>
      <c r="Q102" s="1" t="s">
        <v>267</v>
      </c>
      <c r="R102" s="1" t="s">
        <v>268</v>
      </c>
      <c r="S102" s="1" t="s">
        <v>267</v>
      </c>
      <c r="U102" s="1">
        <v>0</v>
      </c>
      <c r="V102" s="1">
        <v>0</v>
      </c>
      <c r="W102" s="1">
        <v>0</v>
      </c>
      <c r="X102" s="1" t="s">
        <v>224</v>
      </c>
      <c r="Y102" s="1">
        <v>4</v>
      </c>
      <c r="Z102" s="1">
        <v>5</v>
      </c>
      <c r="AB102" s="1">
        <v>0</v>
      </c>
      <c r="AC102" s="1">
        <v>0</v>
      </c>
      <c r="AD102" s="1">
        <v>0</v>
      </c>
      <c r="AE102" s="1">
        <f>MATCH(B102,Harvest_挂机奖励!$B$2:$B$13,1)</f>
        <v>7</v>
      </c>
      <c r="AF102" s="1">
        <f>INDEX(Harvest_挂机奖励!$D$2:$E$13,$AE102,AF$1)</f>
        <v>2300</v>
      </c>
      <c r="AG102" s="1">
        <f>INDEX(Harvest_关卡消耗!$B$2:$B$10,MATCH($B102,Harvest_关卡消耗!$A$2:$A$10,1))</f>
        <v>5</v>
      </c>
      <c r="AH102" s="1">
        <f>INDEX(Harvest_关卡消耗!$D$2:$T$28,MATCH($B102,Harvest_关卡消耗!$A$2:$A$10,1),AH$1)</f>
        <v>2200</v>
      </c>
      <c r="AI102" s="1">
        <f>INDEX(Harvest_关卡消耗!$D$2:$T$28,MATCH($B102,Harvest_关卡消耗!$A$2:$A$10,1),AI$1)</f>
        <v>2442</v>
      </c>
      <c r="AJ102" s="1">
        <f>INDEX(Harvest_关卡消耗!$D$2:$T$28,MATCH($B102,Harvest_关卡消耗!$A$2:$A$10,1),AJ$1)</f>
        <v>6600</v>
      </c>
      <c r="AK102" s="1">
        <f>INDEX(Harvest_关卡消耗!$D$2:$T$28,MATCH($B102,Harvest_关卡消耗!$A$2:$A$10,1),AK$1)</f>
        <v>3</v>
      </c>
      <c r="AL102" s="1">
        <f>INDEX(Harvest_关卡消耗!$D$2:$T$28,MATCH($B102,Harvest_关卡消耗!$A$2:$A$10,1),AL$1)</f>
        <v>550</v>
      </c>
      <c r="AM102" s="1">
        <f>INDEX(Harvest_关卡消耗!$D$2:$T$28,MATCH($B102,Harvest_关卡消耗!$A$2:$A$10,1),AM$1)</f>
        <v>0.25</v>
      </c>
      <c r="AN102" s="1">
        <f>INDEX(Harvest_关卡消耗!$D$2:$T$28,MATCH($B102,Harvest_关卡消耗!$A$2:$A$10,1),AN$1)</f>
        <v>4400</v>
      </c>
      <c r="AO102" s="1">
        <f>INDEX(Harvest_关卡消耗!$D$2:$T$28,MATCH($B102,Harvest_关卡消耗!$A$2:$A$10,1),AO$1)</f>
        <v>2</v>
      </c>
      <c r="AP102" s="1">
        <f>INDEX(Harvest_关卡消耗!$D$2:$T$28,MATCH($B102,Harvest_关卡消耗!$A$2:$A$10,1),AP$1)</f>
        <v>3700</v>
      </c>
      <c r="AQ102" s="1">
        <f>INDEX(Harvest_关卡消耗!$D$2:$T$28,MATCH($B102,Harvest_关卡消耗!$A$2:$A$10,1),AQ$1)</f>
        <v>1.6818181818181819</v>
      </c>
      <c r="AR102" s="1">
        <f>INDEX(Harvest_关卡消耗!$D$2:$T$28,MATCH($B102,Harvest_关卡消耗!$A$2:$A$10,1),AR$1)</f>
        <v>4400</v>
      </c>
      <c r="AS102" s="5">
        <f t="shared" si="9"/>
        <v>2442</v>
      </c>
      <c r="AT102" s="5">
        <f t="shared" si="10"/>
        <v>3142.8571428571431</v>
      </c>
      <c r="AU102" s="5">
        <f t="shared" si="11"/>
        <v>190089</v>
      </c>
      <c r="AV102" s="5">
        <f t="shared" si="12"/>
        <v>241571.42857142893</v>
      </c>
      <c r="AW102" s="5">
        <f t="shared" si="15"/>
        <v>51482.428571428929</v>
      </c>
      <c r="AX102" s="5">
        <f t="shared" si="13"/>
        <v>23</v>
      </c>
    </row>
    <row r="103" spans="1:50">
      <c r="A103" s="1" t="s">
        <v>143</v>
      </c>
      <c r="B103" s="1">
        <v>101</v>
      </c>
      <c r="C103" s="1">
        <v>16</v>
      </c>
      <c r="D103" s="1">
        <v>33</v>
      </c>
      <c r="E103" s="4">
        <v>3.0510000000000002</v>
      </c>
      <c r="F103" s="4">
        <v>5.2</v>
      </c>
      <c r="G103" s="4">
        <v>6.34</v>
      </c>
      <c r="H103" s="1">
        <v>10</v>
      </c>
      <c r="I103" s="1">
        <f t="shared" si="14"/>
        <v>1</v>
      </c>
      <c r="J103" s="1" t="s">
        <v>267</v>
      </c>
      <c r="K103" s="1" t="s">
        <v>292</v>
      </c>
      <c r="L103" s="1" t="s">
        <v>268</v>
      </c>
      <c r="M103" s="1" t="s">
        <v>267</v>
      </c>
      <c r="N103" s="1" t="s">
        <v>267</v>
      </c>
      <c r="O103" s="1" t="s">
        <v>268</v>
      </c>
      <c r="P103" s="1" t="s">
        <v>267</v>
      </c>
      <c r="Q103" s="1" t="s">
        <v>268</v>
      </c>
      <c r="R103" s="1" t="s">
        <v>267</v>
      </c>
      <c r="S103" s="1" t="s">
        <v>268</v>
      </c>
      <c r="U103" s="1">
        <v>0</v>
      </c>
      <c r="V103" s="1">
        <v>0</v>
      </c>
      <c r="W103" s="1">
        <v>0</v>
      </c>
      <c r="X103" s="1" t="s">
        <v>224</v>
      </c>
      <c r="Y103" s="1">
        <v>10</v>
      </c>
      <c r="Z103" s="1">
        <v>10</v>
      </c>
      <c r="AB103" s="1">
        <v>0</v>
      </c>
      <c r="AC103" s="1">
        <v>0</v>
      </c>
      <c r="AD103" s="1">
        <v>0</v>
      </c>
      <c r="AE103" s="1">
        <f>MATCH(B103,Harvest_挂机奖励!$B$2:$B$13,1)</f>
        <v>7</v>
      </c>
      <c r="AF103" s="1">
        <f>INDEX(Harvest_挂机奖励!$D$2:$E$13,$AE103,AF$1)</f>
        <v>2300</v>
      </c>
      <c r="AG103" s="1">
        <f>INDEX(Harvest_关卡消耗!$B$2:$B$10,MATCH($B103,Harvest_关卡消耗!$A$2:$A$10,1))</f>
        <v>5</v>
      </c>
      <c r="AH103" s="1">
        <f>INDEX(Harvest_关卡消耗!$D$2:$T$28,MATCH($B103,Harvest_关卡消耗!$A$2:$A$10,1),AH$1)</f>
        <v>2200</v>
      </c>
      <c r="AI103" s="1">
        <f>INDEX(Harvest_关卡消耗!$D$2:$T$28,MATCH($B103,Harvest_关卡消耗!$A$2:$A$10,1),AI$1)</f>
        <v>2442</v>
      </c>
      <c r="AJ103" s="1">
        <f>INDEX(Harvest_关卡消耗!$D$2:$T$28,MATCH($B103,Harvest_关卡消耗!$A$2:$A$10,1),AJ$1)</f>
        <v>6600</v>
      </c>
      <c r="AK103" s="1">
        <f>INDEX(Harvest_关卡消耗!$D$2:$T$28,MATCH($B103,Harvest_关卡消耗!$A$2:$A$10,1),AK$1)</f>
        <v>3</v>
      </c>
      <c r="AL103" s="1">
        <f>INDEX(Harvest_关卡消耗!$D$2:$T$28,MATCH($B103,Harvest_关卡消耗!$A$2:$A$10,1),AL$1)</f>
        <v>550</v>
      </c>
      <c r="AM103" s="1">
        <f>INDEX(Harvest_关卡消耗!$D$2:$T$28,MATCH($B103,Harvest_关卡消耗!$A$2:$A$10,1),AM$1)</f>
        <v>0.25</v>
      </c>
      <c r="AN103" s="1">
        <f>INDEX(Harvest_关卡消耗!$D$2:$T$28,MATCH($B103,Harvest_关卡消耗!$A$2:$A$10,1),AN$1)</f>
        <v>4400</v>
      </c>
      <c r="AO103" s="1">
        <f>INDEX(Harvest_关卡消耗!$D$2:$T$28,MATCH($B103,Harvest_关卡消耗!$A$2:$A$10,1),AO$1)</f>
        <v>2</v>
      </c>
      <c r="AP103" s="1">
        <f>INDEX(Harvest_关卡消耗!$D$2:$T$28,MATCH($B103,Harvest_关卡消耗!$A$2:$A$10,1),AP$1)</f>
        <v>3700</v>
      </c>
      <c r="AQ103" s="1">
        <f>INDEX(Harvest_关卡消耗!$D$2:$T$28,MATCH($B103,Harvest_关卡消耗!$A$2:$A$10,1),AQ$1)</f>
        <v>1.6818181818181819</v>
      </c>
      <c r="AR103" s="1">
        <f>INDEX(Harvest_关卡消耗!$D$2:$T$28,MATCH($B103,Harvest_关卡消耗!$A$2:$A$10,1),AR$1)</f>
        <v>4400</v>
      </c>
      <c r="AS103" s="5">
        <f t="shared" si="9"/>
        <v>2442</v>
      </c>
      <c r="AT103" s="5">
        <f t="shared" si="10"/>
        <v>3142.8571428571431</v>
      </c>
      <c r="AU103" s="5">
        <f t="shared" si="11"/>
        <v>192531</v>
      </c>
      <c r="AV103" s="5">
        <f t="shared" si="12"/>
        <v>244714.28571428606</v>
      </c>
      <c r="AW103" s="5">
        <f t="shared" si="15"/>
        <v>52183.285714286059</v>
      </c>
      <c r="AX103" s="5">
        <f t="shared" si="13"/>
        <v>23</v>
      </c>
    </row>
    <row r="104" spans="1:50">
      <c r="A104" s="1" t="s">
        <v>144</v>
      </c>
      <c r="B104" s="1">
        <v>102</v>
      </c>
      <c r="C104" s="1">
        <v>11</v>
      </c>
      <c r="D104" s="1">
        <v>32</v>
      </c>
      <c r="E104" s="4">
        <v>2.8260002000000002</v>
      </c>
      <c r="F104" s="4">
        <v>4.62</v>
      </c>
      <c r="G104" s="4">
        <v>5.56</v>
      </c>
      <c r="H104" s="1">
        <v>7</v>
      </c>
      <c r="I104" s="1">
        <f t="shared" si="14"/>
        <v>1</v>
      </c>
      <c r="J104" s="1" t="s">
        <v>268</v>
      </c>
      <c r="K104" s="1" t="s">
        <v>292</v>
      </c>
      <c r="L104" s="1" t="s">
        <v>267</v>
      </c>
      <c r="M104" s="1" t="s">
        <v>268</v>
      </c>
      <c r="N104" s="1" t="s">
        <v>267</v>
      </c>
      <c r="O104" s="1" t="s">
        <v>267</v>
      </c>
      <c r="P104" s="1" t="s">
        <v>267</v>
      </c>
      <c r="U104" s="1">
        <v>0</v>
      </c>
      <c r="V104" s="1">
        <v>0</v>
      </c>
      <c r="W104" s="1">
        <v>0</v>
      </c>
      <c r="X104" s="1" t="s">
        <v>224</v>
      </c>
      <c r="Y104" s="1">
        <v>10</v>
      </c>
      <c r="Z104" s="1">
        <v>7</v>
      </c>
      <c r="AB104" s="1">
        <v>0</v>
      </c>
      <c r="AC104" s="1">
        <v>0</v>
      </c>
      <c r="AD104" s="1">
        <v>0</v>
      </c>
      <c r="AE104" s="1">
        <f>MATCH(B104,Harvest_挂机奖励!$B$2:$B$13,1)</f>
        <v>7</v>
      </c>
      <c r="AF104" s="1">
        <f>INDEX(Harvest_挂机奖励!$D$2:$E$13,$AE104,AF$1)</f>
        <v>2300</v>
      </c>
      <c r="AG104" s="1">
        <f>INDEX(Harvest_关卡消耗!$B$2:$B$10,MATCH($B104,Harvest_关卡消耗!$A$2:$A$10,1))</f>
        <v>5</v>
      </c>
      <c r="AH104" s="1">
        <f>INDEX(Harvest_关卡消耗!$D$2:$T$28,MATCH($B104,Harvest_关卡消耗!$A$2:$A$10,1),AH$1)</f>
        <v>2200</v>
      </c>
      <c r="AI104" s="1">
        <f>INDEX(Harvest_关卡消耗!$D$2:$T$28,MATCH($B104,Harvest_关卡消耗!$A$2:$A$10,1),AI$1)</f>
        <v>2442</v>
      </c>
      <c r="AJ104" s="1">
        <f>INDEX(Harvest_关卡消耗!$D$2:$T$28,MATCH($B104,Harvest_关卡消耗!$A$2:$A$10,1),AJ$1)</f>
        <v>6600</v>
      </c>
      <c r="AK104" s="1">
        <f>INDEX(Harvest_关卡消耗!$D$2:$T$28,MATCH($B104,Harvest_关卡消耗!$A$2:$A$10,1),AK$1)</f>
        <v>3</v>
      </c>
      <c r="AL104" s="1">
        <f>INDEX(Harvest_关卡消耗!$D$2:$T$28,MATCH($B104,Harvest_关卡消耗!$A$2:$A$10,1),AL$1)</f>
        <v>550</v>
      </c>
      <c r="AM104" s="1">
        <f>INDEX(Harvest_关卡消耗!$D$2:$T$28,MATCH($B104,Harvest_关卡消耗!$A$2:$A$10,1),AM$1)</f>
        <v>0.25</v>
      </c>
      <c r="AN104" s="1">
        <f>INDEX(Harvest_关卡消耗!$D$2:$T$28,MATCH($B104,Harvest_关卡消耗!$A$2:$A$10,1),AN$1)</f>
        <v>4400</v>
      </c>
      <c r="AO104" s="1">
        <f>INDEX(Harvest_关卡消耗!$D$2:$T$28,MATCH($B104,Harvest_关卡消耗!$A$2:$A$10,1),AO$1)</f>
        <v>2</v>
      </c>
      <c r="AP104" s="1">
        <f>INDEX(Harvest_关卡消耗!$D$2:$T$28,MATCH($B104,Harvest_关卡消耗!$A$2:$A$10,1),AP$1)</f>
        <v>3700</v>
      </c>
      <c r="AQ104" s="1">
        <f>INDEX(Harvest_关卡消耗!$D$2:$T$28,MATCH($B104,Harvest_关卡消耗!$A$2:$A$10,1),AQ$1)</f>
        <v>1.6818181818181819</v>
      </c>
      <c r="AR104" s="1">
        <f>INDEX(Harvest_关卡消耗!$D$2:$T$28,MATCH($B104,Harvest_关卡消耗!$A$2:$A$10,1),AR$1)</f>
        <v>4400</v>
      </c>
      <c r="AS104" s="5">
        <f t="shared" si="9"/>
        <v>2442</v>
      </c>
      <c r="AT104" s="5">
        <f t="shared" si="10"/>
        <v>3142.8571428571431</v>
      </c>
      <c r="AU104" s="5">
        <f t="shared" si="11"/>
        <v>194973</v>
      </c>
      <c r="AV104" s="5">
        <f t="shared" si="12"/>
        <v>247857.14285714319</v>
      </c>
      <c r="AW104" s="5">
        <f t="shared" si="15"/>
        <v>52884.14285714319</v>
      </c>
      <c r="AX104" s="5">
        <f t="shared" si="13"/>
        <v>23</v>
      </c>
    </row>
    <row r="105" spans="1:50">
      <c r="A105" s="1" t="s">
        <v>145</v>
      </c>
      <c r="B105" s="1">
        <v>103</v>
      </c>
      <c r="C105" s="1">
        <v>15</v>
      </c>
      <c r="D105" s="1">
        <v>29</v>
      </c>
      <c r="E105" s="4">
        <v>2.1869999999999998</v>
      </c>
      <c r="F105" s="4">
        <v>5.43</v>
      </c>
      <c r="G105" s="4">
        <v>7.05</v>
      </c>
      <c r="H105" s="1">
        <v>10</v>
      </c>
      <c r="I105" s="1">
        <f t="shared" si="14"/>
        <v>1</v>
      </c>
      <c r="J105" s="1" t="s">
        <v>267</v>
      </c>
      <c r="K105" s="1" t="s">
        <v>290</v>
      </c>
      <c r="L105" s="1" t="s">
        <v>267</v>
      </c>
      <c r="M105" s="1" t="s">
        <v>268</v>
      </c>
      <c r="N105" s="1" t="s">
        <v>267</v>
      </c>
      <c r="O105" s="1" t="s">
        <v>267</v>
      </c>
      <c r="P105" s="1" t="s">
        <v>267</v>
      </c>
      <c r="Q105" s="1" t="s">
        <v>268</v>
      </c>
      <c r="R105" s="1" t="s">
        <v>267</v>
      </c>
      <c r="S105" s="1" t="s">
        <v>268</v>
      </c>
      <c r="U105" s="1">
        <v>0</v>
      </c>
      <c r="V105" s="1">
        <v>0</v>
      </c>
      <c r="W105" s="1">
        <v>0.5</v>
      </c>
      <c r="X105" s="1" t="s">
        <v>224</v>
      </c>
      <c r="Y105" s="1">
        <v>5</v>
      </c>
      <c r="Z105" s="1">
        <v>9</v>
      </c>
      <c r="AB105" s="1">
        <v>0</v>
      </c>
      <c r="AC105" s="1">
        <v>0</v>
      </c>
      <c r="AD105" s="1">
        <v>0</v>
      </c>
      <c r="AE105" s="1">
        <f>MATCH(B105,Harvest_挂机奖励!$B$2:$B$13,1)</f>
        <v>7</v>
      </c>
      <c r="AF105" s="1">
        <f>INDEX(Harvest_挂机奖励!$D$2:$E$13,$AE105,AF$1)</f>
        <v>2300</v>
      </c>
      <c r="AG105" s="1">
        <f>INDEX(Harvest_关卡消耗!$B$2:$B$10,MATCH($B105,Harvest_关卡消耗!$A$2:$A$10,1))</f>
        <v>5</v>
      </c>
      <c r="AH105" s="1">
        <f>INDEX(Harvest_关卡消耗!$D$2:$T$28,MATCH($B105,Harvest_关卡消耗!$A$2:$A$10,1),AH$1)</f>
        <v>2200</v>
      </c>
      <c r="AI105" s="1">
        <f>INDEX(Harvest_关卡消耗!$D$2:$T$28,MATCH($B105,Harvest_关卡消耗!$A$2:$A$10,1),AI$1)</f>
        <v>2442</v>
      </c>
      <c r="AJ105" s="1">
        <f>INDEX(Harvest_关卡消耗!$D$2:$T$28,MATCH($B105,Harvest_关卡消耗!$A$2:$A$10,1),AJ$1)</f>
        <v>6600</v>
      </c>
      <c r="AK105" s="1">
        <f>INDEX(Harvest_关卡消耗!$D$2:$T$28,MATCH($B105,Harvest_关卡消耗!$A$2:$A$10,1),AK$1)</f>
        <v>3</v>
      </c>
      <c r="AL105" s="1">
        <f>INDEX(Harvest_关卡消耗!$D$2:$T$28,MATCH($B105,Harvest_关卡消耗!$A$2:$A$10,1),AL$1)</f>
        <v>550</v>
      </c>
      <c r="AM105" s="1">
        <f>INDEX(Harvest_关卡消耗!$D$2:$T$28,MATCH($B105,Harvest_关卡消耗!$A$2:$A$10,1),AM$1)</f>
        <v>0.25</v>
      </c>
      <c r="AN105" s="1">
        <f>INDEX(Harvest_关卡消耗!$D$2:$T$28,MATCH($B105,Harvest_关卡消耗!$A$2:$A$10,1),AN$1)</f>
        <v>4400</v>
      </c>
      <c r="AO105" s="1">
        <f>INDEX(Harvest_关卡消耗!$D$2:$T$28,MATCH($B105,Harvest_关卡消耗!$A$2:$A$10,1),AO$1)</f>
        <v>2</v>
      </c>
      <c r="AP105" s="1">
        <f>INDEX(Harvest_关卡消耗!$D$2:$T$28,MATCH($B105,Harvest_关卡消耗!$A$2:$A$10,1),AP$1)</f>
        <v>3700</v>
      </c>
      <c r="AQ105" s="1">
        <f>INDEX(Harvest_关卡消耗!$D$2:$T$28,MATCH($B105,Harvest_关卡消耗!$A$2:$A$10,1),AQ$1)</f>
        <v>1.6818181818181819</v>
      </c>
      <c r="AR105" s="1">
        <f>INDEX(Harvest_关卡消耗!$D$2:$T$28,MATCH($B105,Harvest_关卡消耗!$A$2:$A$10,1),AR$1)</f>
        <v>4400</v>
      </c>
      <c r="AS105" s="5">
        <f t="shared" si="9"/>
        <v>2442</v>
      </c>
      <c r="AT105" s="5">
        <f t="shared" si="10"/>
        <v>3142.8571428571431</v>
      </c>
      <c r="AU105" s="5">
        <f t="shared" si="11"/>
        <v>197415</v>
      </c>
      <c r="AV105" s="5">
        <f t="shared" si="12"/>
        <v>251000.00000000032</v>
      </c>
      <c r="AW105" s="5">
        <f t="shared" si="15"/>
        <v>53585.00000000032</v>
      </c>
      <c r="AX105" s="5">
        <f t="shared" si="13"/>
        <v>24</v>
      </c>
    </row>
    <row r="106" spans="1:50">
      <c r="A106" s="1" t="s">
        <v>146</v>
      </c>
      <c r="B106" s="1">
        <v>104</v>
      </c>
      <c r="C106" s="1">
        <v>11</v>
      </c>
      <c r="D106" s="1">
        <v>18</v>
      </c>
      <c r="E106" s="4">
        <v>3.4020000000000001</v>
      </c>
      <c r="F106" s="4">
        <v>5.34</v>
      </c>
      <c r="G106" s="4">
        <v>6.48</v>
      </c>
      <c r="H106" s="1">
        <v>8</v>
      </c>
      <c r="I106" s="1">
        <f t="shared" si="14"/>
        <v>1</v>
      </c>
      <c r="J106" s="1" t="s">
        <v>267</v>
      </c>
      <c r="K106" s="1" t="s">
        <v>290</v>
      </c>
      <c r="L106" s="1" t="s">
        <v>267</v>
      </c>
      <c r="M106" s="1" t="s">
        <v>267</v>
      </c>
      <c r="N106" s="1" t="s">
        <v>267</v>
      </c>
      <c r="O106" s="1" t="s">
        <v>267</v>
      </c>
      <c r="P106" s="1" t="s">
        <v>267</v>
      </c>
      <c r="Q106" s="1" t="s">
        <v>267</v>
      </c>
      <c r="U106" s="1">
        <v>0</v>
      </c>
      <c r="V106" s="1">
        <v>1</v>
      </c>
      <c r="W106" s="1">
        <v>0</v>
      </c>
      <c r="X106" s="1" t="s">
        <v>234</v>
      </c>
      <c r="Y106" s="1">
        <v>5</v>
      </c>
      <c r="Z106" s="1">
        <v>10</v>
      </c>
      <c r="AB106" s="1">
        <v>0</v>
      </c>
      <c r="AC106" s="1">
        <v>-730</v>
      </c>
      <c r="AD106" s="1">
        <v>-160</v>
      </c>
      <c r="AE106" s="1">
        <f>MATCH(B106,Harvest_挂机奖励!$B$2:$B$13,1)</f>
        <v>7</v>
      </c>
      <c r="AF106" s="1">
        <f>INDEX(Harvest_挂机奖励!$D$2:$E$13,$AE106,AF$1)</f>
        <v>2300</v>
      </c>
      <c r="AG106" s="1">
        <f>INDEX(Harvest_关卡消耗!$B$2:$B$10,MATCH($B106,Harvest_关卡消耗!$A$2:$A$10,1))</f>
        <v>5</v>
      </c>
      <c r="AH106" s="1">
        <f>INDEX(Harvest_关卡消耗!$D$2:$T$28,MATCH($B106,Harvest_关卡消耗!$A$2:$A$10,1),AH$1)</f>
        <v>2200</v>
      </c>
      <c r="AI106" s="1">
        <f>INDEX(Harvest_关卡消耗!$D$2:$T$28,MATCH($B106,Harvest_关卡消耗!$A$2:$A$10,1),AI$1)</f>
        <v>2442</v>
      </c>
      <c r="AJ106" s="1">
        <f>INDEX(Harvest_关卡消耗!$D$2:$T$28,MATCH($B106,Harvest_关卡消耗!$A$2:$A$10,1),AJ$1)</f>
        <v>6600</v>
      </c>
      <c r="AK106" s="1">
        <f>INDEX(Harvest_关卡消耗!$D$2:$T$28,MATCH($B106,Harvest_关卡消耗!$A$2:$A$10,1),AK$1)</f>
        <v>3</v>
      </c>
      <c r="AL106" s="1">
        <f>INDEX(Harvest_关卡消耗!$D$2:$T$28,MATCH($B106,Harvest_关卡消耗!$A$2:$A$10,1),AL$1)</f>
        <v>550</v>
      </c>
      <c r="AM106" s="1">
        <f>INDEX(Harvest_关卡消耗!$D$2:$T$28,MATCH($B106,Harvest_关卡消耗!$A$2:$A$10,1),AM$1)</f>
        <v>0.25</v>
      </c>
      <c r="AN106" s="1">
        <f>INDEX(Harvest_关卡消耗!$D$2:$T$28,MATCH($B106,Harvest_关卡消耗!$A$2:$A$10,1),AN$1)</f>
        <v>4400</v>
      </c>
      <c r="AO106" s="1">
        <f>INDEX(Harvest_关卡消耗!$D$2:$T$28,MATCH($B106,Harvest_关卡消耗!$A$2:$A$10,1),AO$1)</f>
        <v>2</v>
      </c>
      <c r="AP106" s="1">
        <f>INDEX(Harvest_关卡消耗!$D$2:$T$28,MATCH($B106,Harvest_关卡消耗!$A$2:$A$10,1),AP$1)</f>
        <v>3700</v>
      </c>
      <c r="AQ106" s="1">
        <f>INDEX(Harvest_关卡消耗!$D$2:$T$28,MATCH($B106,Harvest_关卡消耗!$A$2:$A$10,1),AQ$1)</f>
        <v>1.6818181818181819</v>
      </c>
      <c r="AR106" s="1">
        <f>INDEX(Harvest_关卡消耗!$D$2:$T$28,MATCH($B106,Harvest_关卡消耗!$A$2:$A$10,1),AR$1)</f>
        <v>4400</v>
      </c>
      <c r="AS106" s="5">
        <f t="shared" si="9"/>
        <v>2442</v>
      </c>
      <c r="AT106" s="5">
        <f t="shared" si="10"/>
        <v>3142.8571428571431</v>
      </c>
      <c r="AU106" s="5">
        <f t="shared" si="11"/>
        <v>199857</v>
      </c>
      <c r="AV106" s="5">
        <f t="shared" si="12"/>
        <v>254142.85714285745</v>
      </c>
      <c r="AW106" s="5">
        <f t="shared" si="15"/>
        <v>54285.857142857451</v>
      </c>
      <c r="AX106" s="5">
        <f t="shared" si="13"/>
        <v>24</v>
      </c>
    </row>
    <row r="107" spans="1:50">
      <c r="A107" s="1" t="s">
        <v>147</v>
      </c>
      <c r="B107" s="1">
        <v>105</v>
      </c>
      <c r="C107" s="1">
        <v>14</v>
      </c>
      <c r="D107" s="1">
        <v>36</v>
      </c>
      <c r="E107" s="4">
        <v>2.4209999999999998</v>
      </c>
      <c r="F107" s="4">
        <v>4.34</v>
      </c>
      <c r="G107" s="4">
        <v>5.28</v>
      </c>
      <c r="H107" s="1">
        <v>8</v>
      </c>
      <c r="I107" s="1">
        <f t="shared" si="14"/>
        <v>1</v>
      </c>
      <c r="J107" s="1" t="s">
        <v>292</v>
      </c>
      <c r="K107" s="1" t="s">
        <v>267</v>
      </c>
      <c r="L107" s="1" t="s">
        <v>267</v>
      </c>
      <c r="M107" s="1" t="s">
        <v>267</v>
      </c>
      <c r="N107" s="1" t="s">
        <v>267</v>
      </c>
      <c r="O107" s="1" t="s">
        <v>268</v>
      </c>
      <c r="P107" s="1" t="s">
        <v>268</v>
      </c>
      <c r="Q107" s="1" t="s">
        <v>268</v>
      </c>
      <c r="U107" s="1">
        <v>0</v>
      </c>
      <c r="V107" s="1">
        <v>1</v>
      </c>
      <c r="W107" s="1">
        <v>0.7</v>
      </c>
      <c r="X107" s="1" t="s">
        <v>224</v>
      </c>
      <c r="Y107" s="1">
        <v>7</v>
      </c>
      <c r="Z107" s="1">
        <v>15</v>
      </c>
      <c r="AB107" s="1">
        <v>0</v>
      </c>
      <c r="AC107" s="1">
        <v>920</v>
      </c>
      <c r="AD107" s="1">
        <v>-260</v>
      </c>
      <c r="AE107" s="1">
        <f>MATCH(B107,Harvest_挂机奖励!$B$2:$B$13,1)</f>
        <v>7</v>
      </c>
      <c r="AF107" s="1">
        <f>INDEX(Harvest_挂机奖励!$D$2:$E$13,$AE107,AF$1)</f>
        <v>2300</v>
      </c>
      <c r="AG107" s="1">
        <f>INDEX(Harvest_关卡消耗!$B$2:$B$10,MATCH($B107,Harvest_关卡消耗!$A$2:$A$10,1))</f>
        <v>5</v>
      </c>
      <c r="AH107" s="1">
        <f>INDEX(Harvest_关卡消耗!$D$2:$T$28,MATCH($B107,Harvest_关卡消耗!$A$2:$A$10,1),AH$1)</f>
        <v>2200</v>
      </c>
      <c r="AI107" s="1">
        <f>INDEX(Harvest_关卡消耗!$D$2:$T$28,MATCH($B107,Harvest_关卡消耗!$A$2:$A$10,1),AI$1)</f>
        <v>2442</v>
      </c>
      <c r="AJ107" s="1">
        <f>INDEX(Harvest_关卡消耗!$D$2:$T$28,MATCH($B107,Harvest_关卡消耗!$A$2:$A$10,1),AJ$1)</f>
        <v>6600</v>
      </c>
      <c r="AK107" s="1">
        <f>INDEX(Harvest_关卡消耗!$D$2:$T$28,MATCH($B107,Harvest_关卡消耗!$A$2:$A$10,1),AK$1)</f>
        <v>3</v>
      </c>
      <c r="AL107" s="1">
        <f>INDEX(Harvest_关卡消耗!$D$2:$T$28,MATCH($B107,Harvest_关卡消耗!$A$2:$A$10,1),AL$1)</f>
        <v>550</v>
      </c>
      <c r="AM107" s="1">
        <f>INDEX(Harvest_关卡消耗!$D$2:$T$28,MATCH($B107,Harvest_关卡消耗!$A$2:$A$10,1),AM$1)</f>
        <v>0.25</v>
      </c>
      <c r="AN107" s="1">
        <f>INDEX(Harvest_关卡消耗!$D$2:$T$28,MATCH($B107,Harvest_关卡消耗!$A$2:$A$10,1),AN$1)</f>
        <v>4400</v>
      </c>
      <c r="AO107" s="1">
        <f>INDEX(Harvest_关卡消耗!$D$2:$T$28,MATCH($B107,Harvest_关卡消耗!$A$2:$A$10,1),AO$1)</f>
        <v>2</v>
      </c>
      <c r="AP107" s="1">
        <f>INDEX(Harvest_关卡消耗!$D$2:$T$28,MATCH($B107,Harvest_关卡消耗!$A$2:$A$10,1),AP$1)</f>
        <v>3700</v>
      </c>
      <c r="AQ107" s="1">
        <f>INDEX(Harvest_关卡消耗!$D$2:$T$28,MATCH($B107,Harvest_关卡消耗!$A$2:$A$10,1),AQ$1)</f>
        <v>1.6818181818181819</v>
      </c>
      <c r="AR107" s="1">
        <f>INDEX(Harvest_关卡消耗!$D$2:$T$28,MATCH($B107,Harvest_关卡消耗!$A$2:$A$10,1),AR$1)</f>
        <v>4400</v>
      </c>
      <c r="AS107" s="5">
        <f t="shared" si="9"/>
        <v>2442</v>
      </c>
      <c r="AT107" s="5">
        <f t="shared" si="10"/>
        <v>3142.8571428571431</v>
      </c>
      <c r="AU107" s="5">
        <f t="shared" si="11"/>
        <v>202299</v>
      </c>
      <c r="AV107" s="5">
        <f t="shared" si="12"/>
        <v>257285.71428571458</v>
      </c>
      <c r="AW107" s="5">
        <f t="shared" si="15"/>
        <v>54986.714285714581</v>
      </c>
      <c r="AX107" s="5">
        <f t="shared" si="13"/>
        <v>24</v>
      </c>
    </row>
    <row r="108" spans="1:50">
      <c r="A108" s="1" t="s">
        <v>148</v>
      </c>
      <c r="B108" s="1">
        <v>106</v>
      </c>
      <c r="C108" s="1">
        <v>15</v>
      </c>
      <c r="D108" s="1">
        <v>32</v>
      </c>
      <c r="E108" s="4">
        <v>1.8089999999999999</v>
      </c>
      <c r="F108" s="4">
        <v>4.12</v>
      </c>
      <c r="G108" s="4">
        <v>5.34</v>
      </c>
      <c r="H108" s="1">
        <v>9</v>
      </c>
      <c r="I108" s="1">
        <f t="shared" si="14"/>
        <v>1</v>
      </c>
      <c r="J108" s="1" t="s">
        <v>267</v>
      </c>
      <c r="K108" s="1" t="s">
        <v>267</v>
      </c>
      <c r="L108" s="1" t="s">
        <v>292</v>
      </c>
      <c r="M108" s="1" t="s">
        <v>268</v>
      </c>
      <c r="N108" s="1" t="s">
        <v>268</v>
      </c>
      <c r="O108" s="1" t="s">
        <v>268</v>
      </c>
      <c r="P108" s="1" t="s">
        <v>268</v>
      </c>
      <c r="Q108" s="1" t="s">
        <v>268</v>
      </c>
      <c r="R108" s="1" t="s">
        <v>268</v>
      </c>
      <c r="U108" s="1">
        <v>0</v>
      </c>
      <c r="V108" s="1">
        <v>0</v>
      </c>
      <c r="W108" s="1">
        <v>0</v>
      </c>
      <c r="X108" s="1" t="s">
        <v>224</v>
      </c>
      <c r="Y108" s="1">
        <v>10</v>
      </c>
      <c r="Z108" s="1">
        <v>6</v>
      </c>
      <c r="AB108" s="1">
        <v>0</v>
      </c>
      <c r="AC108" s="1">
        <v>-880</v>
      </c>
      <c r="AD108" s="1">
        <v>50</v>
      </c>
      <c r="AE108" s="1">
        <f>MATCH(B108,Harvest_挂机奖励!$B$2:$B$13,1)</f>
        <v>7</v>
      </c>
      <c r="AF108" s="1">
        <f>INDEX(Harvest_挂机奖励!$D$2:$E$13,$AE108,AF$1)</f>
        <v>2300</v>
      </c>
      <c r="AG108" s="1">
        <f>INDEX(Harvest_关卡消耗!$B$2:$B$10,MATCH($B108,Harvest_关卡消耗!$A$2:$A$10,1))</f>
        <v>5</v>
      </c>
      <c r="AH108" s="1">
        <f>INDEX(Harvest_关卡消耗!$D$2:$T$28,MATCH($B108,Harvest_关卡消耗!$A$2:$A$10,1),AH$1)</f>
        <v>2200</v>
      </c>
      <c r="AI108" s="1">
        <f>INDEX(Harvest_关卡消耗!$D$2:$T$28,MATCH($B108,Harvest_关卡消耗!$A$2:$A$10,1),AI$1)</f>
        <v>2442</v>
      </c>
      <c r="AJ108" s="1">
        <f>INDEX(Harvest_关卡消耗!$D$2:$T$28,MATCH($B108,Harvest_关卡消耗!$A$2:$A$10,1),AJ$1)</f>
        <v>6600</v>
      </c>
      <c r="AK108" s="1">
        <f>INDEX(Harvest_关卡消耗!$D$2:$T$28,MATCH($B108,Harvest_关卡消耗!$A$2:$A$10,1),AK$1)</f>
        <v>3</v>
      </c>
      <c r="AL108" s="1">
        <f>INDEX(Harvest_关卡消耗!$D$2:$T$28,MATCH($B108,Harvest_关卡消耗!$A$2:$A$10,1),AL$1)</f>
        <v>550</v>
      </c>
      <c r="AM108" s="1">
        <f>INDEX(Harvest_关卡消耗!$D$2:$T$28,MATCH($B108,Harvest_关卡消耗!$A$2:$A$10,1),AM$1)</f>
        <v>0.25</v>
      </c>
      <c r="AN108" s="1">
        <f>INDEX(Harvest_关卡消耗!$D$2:$T$28,MATCH($B108,Harvest_关卡消耗!$A$2:$A$10,1),AN$1)</f>
        <v>4400</v>
      </c>
      <c r="AO108" s="1">
        <f>INDEX(Harvest_关卡消耗!$D$2:$T$28,MATCH($B108,Harvest_关卡消耗!$A$2:$A$10,1),AO$1)</f>
        <v>2</v>
      </c>
      <c r="AP108" s="1">
        <f>INDEX(Harvest_关卡消耗!$D$2:$T$28,MATCH($B108,Harvest_关卡消耗!$A$2:$A$10,1),AP$1)</f>
        <v>3700</v>
      </c>
      <c r="AQ108" s="1">
        <f>INDEX(Harvest_关卡消耗!$D$2:$T$28,MATCH($B108,Harvest_关卡消耗!$A$2:$A$10,1),AQ$1)</f>
        <v>1.6818181818181819</v>
      </c>
      <c r="AR108" s="1">
        <f>INDEX(Harvest_关卡消耗!$D$2:$T$28,MATCH($B108,Harvest_关卡消耗!$A$2:$A$10,1),AR$1)</f>
        <v>4400</v>
      </c>
      <c r="AS108" s="5">
        <f t="shared" si="9"/>
        <v>2442</v>
      </c>
      <c r="AT108" s="5">
        <f t="shared" si="10"/>
        <v>3142.8571428571431</v>
      </c>
      <c r="AU108" s="5">
        <f t="shared" si="11"/>
        <v>204741</v>
      </c>
      <c r="AV108" s="5">
        <f t="shared" si="12"/>
        <v>260428.57142857171</v>
      </c>
      <c r="AW108" s="5">
        <f t="shared" si="15"/>
        <v>55687.571428571711</v>
      </c>
      <c r="AX108" s="5">
        <f t="shared" si="13"/>
        <v>25</v>
      </c>
    </row>
    <row r="109" spans="1:50">
      <c r="A109" s="1" t="s">
        <v>149</v>
      </c>
      <c r="B109" s="1">
        <v>107</v>
      </c>
      <c r="C109" s="1">
        <v>17</v>
      </c>
      <c r="D109" s="1">
        <v>24</v>
      </c>
      <c r="E109" s="4">
        <v>6.9480000000000004</v>
      </c>
      <c r="F109" s="4">
        <v>8.31</v>
      </c>
      <c r="G109" s="4">
        <v>8.32</v>
      </c>
      <c r="H109" s="1">
        <v>8</v>
      </c>
      <c r="I109" s="1">
        <f t="shared" si="14"/>
        <v>1</v>
      </c>
      <c r="J109" s="1" t="s">
        <v>267</v>
      </c>
      <c r="K109" s="1" t="s">
        <v>290</v>
      </c>
      <c r="L109" s="1" t="s">
        <v>267</v>
      </c>
      <c r="M109" s="1" t="s">
        <v>268</v>
      </c>
      <c r="N109" s="1" t="s">
        <v>267</v>
      </c>
      <c r="O109" s="1" t="s">
        <v>268</v>
      </c>
      <c r="P109" s="1" t="s">
        <v>268</v>
      </c>
      <c r="Q109" s="1" t="s">
        <v>268</v>
      </c>
      <c r="T109" s="1" t="s">
        <v>248</v>
      </c>
      <c r="U109" s="1">
        <v>0</v>
      </c>
      <c r="V109" s="1">
        <v>0</v>
      </c>
      <c r="W109" s="1">
        <v>0.5</v>
      </c>
      <c r="X109" s="1" t="s">
        <v>224</v>
      </c>
      <c r="Y109" s="1">
        <v>10</v>
      </c>
      <c r="Z109" s="1">
        <v>8</v>
      </c>
      <c r="AB109" s="1">
        <v>0</v>
      </c>
      <c r="AC109" s="1">
        <v>0</v>
      </c>
      <c r="AD109" s="1">
        <v>0</v>
      </c>
      <c r="AE109" s="1">
        <f>MATCH(B109,Harvest_挂机奖励!$B$2:$B$13,1)</f>
        <v>8</v>
      </c>
      <c r="AF109" s="1">
        <f>INDEX(Harvest_挂机奖励!$D$2:$E$13,$AE109,AF$1)</f>
        <v>2350</v>
      </c>
      <c r="AG109" s="1">
        <f>INDEX(Harvest_关卡消耗!$B$2:$B$10,MATCH($B109,Harvest_关卡消耗!$A$2:$A$10,1))</f>
        <v>5</v>
      </c>
      <c r="AH109" s="1">
        <f>INDEX(Harvest_关卡消耗!$D$2:$T$28,MATCH($B109,Harvest_关卡消耗!$A$2:$A$10,1),AH$1)</f>
        <v>2200</v>
      </c>
      <c r="AI109" s="1">
        <f>INDEX(Harvest_关卡消耗!$D$2:$T$28,MATCH($B109,Harvest_关卡消耗!$A$2:$A$10,1),AI$1)</f>
        <v>2442</v>
      </c>
      <c r="AJ109" s="1">
        <f>INDEX(Harvest_关卡消耗!$D$2:$T$28,MATCH($B109,Harvest_关卡消耗!$A$2:$A$10,1),AJ$1)</f>
        <v>6600</v>
      </c>
      <c r="AK109" s="1">
        <f>INDEX(Harvest_关卡消耗!$D$2:$T$28,MATCH($B109,Harvest_关卡消耗!$A$2:$A$10,1),AK$1)</f>
        <v>3</v>
      </c>
      <c r="AL109" s="1">
        <f>INDEX(Harvest_关卡消耗!$D$2:$T$28,MATCH($B109,Harvest_关卡消耗!$A$2:$A$10,1),AL$1)</f>
        <v>550</v>
      </c>
      <c r="AM109" s="1">
        <f>INDEX(Harvest_关卡消耗!$D$2:$T$28,MATCH($B109,Harvest_关卡消耗!$A$2:$A$10,1),AM$1)</f>
        <v>0.25</v>
      </c>
      <c r="AN109" s="1">
        <f>INDEX(Harvest_关卡消耗!$D$2:$T$28,MATCH($B109,Harvest_关卡消耗!$A$2:$A$10,1),AN$1)</f>
        <v>4400</v>
      </c>
      <c r="AO109" s="1">
        <f>INDEX(Harvest_关卡消耗!$D$2:$T$28,MATCH($B109,Harvest_关卡消耗!$A$2:$A$10,1),AO$1)</f>
        <v>2</v>
      </c>
      <c r="AP109" s="1">
        <f>INDEX(Harvest_关卡消耗!$D$2:$T$28,MATCH($B109,Harvest_关卡消耗!$A$2:$A$10,1),AP$1)</f>
        <v>3700</v>
      </c>
      <c r="AQ109" s="1">
        <f>INDEX(Harvest_关卡消耗!$D$2:$T$28,MATCH($B109,Harvest_关卡消耗!$A$2:$A$10,1),AQ$1)</f>
        <v>1.6818181818181819</v>
      </c>
      <c r="AR109" s="1">
        <f>INDEX(Harvest_关卡消耗!$D$2:$T$28,MATCH($B109,Harvest_关卡消耗!$A$2:$A$10,1),AR$1)</f>
        <v>4400</v>
      </c>
      <c r="AS109" s="5">
        <f t="shared" si="9"/>
        <v>2442</v>
      </c>
      <c r="AT109" s="5">
        <f t="shared" si="10"/>
        <v>3142.8571428571431</v>
      </c>
      <c r="AU109" s="5">
        <f t="shared" si="11"/>
        <v>207183</v>
      </c>
      <c r="AV109" s="5">
        <f t="shared" si="12"/>
        <v>263571.42857142887</v>
      </c>
      <c r="AW109" s="5">
        <f t="shared" si="15"/>
        <v>56388.428571428871</v>
      </c>
      <c r="AX109" s="5">
        <f t="shared" si="13"/>
        <v>25</v>
      </c>
    </row>
    <row r="110" spans="1:50">
      <c r="A110" s="1" t="s">
        <v>235</v>
      </c>
      <c r="B110" s="1">
        <v>108</v>
      </c>
      <c r="C110" s="1">
        <v>16</v>
      </c>
      <c r="D110" s="1">
        <v>17</v>
      </c>
      <c r="E110" s="4">
        <v>1.9890000000000001</v>
      </c>
      <c r="F110" s="4">
        <v>4.3099999999999996</v>
      </c>
      <c r="G110" s="4">
        <v>5.83</v>
      </c>
      <c r="H110" s="1">
        <v>10</v>
      </c>
      <c r="I110" s="1">
        <f t="shared" si="14"/>
        <v>1</v>
      </c>
      <c r="J110" s="1" t="s">
        <v>290</v>
      </c>
      <c r="K110" s="1" t="s">
        <v>267</v>
      </c>
      <c r="L110" s="1" t="s">
        <v>267</v>
      </c>
      <c r="M110" s="1" t="s">
        <v>267</v>
      </c>
      <c r="N110" s="1" t="s">
        <v>267</v>
      </c>
      <c r="O110" s="1" t="s">
        <v>267</v>
      </c>
      <c r="P110" s="1" t="s">
        <v>267</v>
      </c>
      <c r="Q110" s="1" t="s">
        <v>267</v>
      </c>
      <c r="R110" s="1" t="s">
        <v>267</v>
      </c>
      <c r="S110" s="1" t="s">
        <v>267</v>
      </c>
      <c r="U110" s="1">
        <v>0</v>
      </c>
      <c r="V110" s="1">
        <v>0</v>
      </c>
      <c r="W110" s="1">
        <v>0</v>
      </c>
      <c r="X110" s="1" t="s">
        <v>224</v>
      </c>
      <c r="Y110" s="1">
        <v>10</v>
      </c>
      <c r="Z110" s="1">
        <v>4</v>
      </c>
      <c r="AB110" s="1">
        <v>0</v>
      </c>
      <c r="AC110" s="1">
        <v>0</v>
      </c>
      <c r="AD110" s="1">
        <v>0</v>
      </c>
      <c r="AE110" s="1">
        <f>MATCH(B110,Harvest_挂机奖励!$B$2:$B$13,1)</f>
        <v>8</v>
      </c>
      <c r="AF110" s="1">
        <f>INDEX(Harvest_挂机奖励!$D$2:$E$13,$AE110,AF$1)</f>
        <v>2350</v>
      </c>
      <c r="AG110" s="1">
        <f>INDEX(Harvest_关卡消耗!$B$2:$B$10,MATCH($B110,Harvest_关卡消耗!$A$2:$A$10,1))</f>
        <v>5</v>
      </c>
      <c r="AH110" s="1">
        <f>INDEX(Harvest_关卡消耗!$D$2:$T$28,MATCH($B110,Harvest_关卡消耗!$A$2:$A$10,1),AH$1)</f>
        <v>2200</v>
      </c>
      <c r="AI110" s="1">
        <f>INDEX(Harvest_关卡消耗!$D$2:$T$28,MATCH($B110,Harvest_关卡消耗!$A$2:$A$10,1),AI$1)</f>
        <v>2442</v>
      </c>
      <c r="AJ110" s="1">
        <f>INDEX(Harvest_关卡消耗!$D$2:$T$28,MATCH($B110,Harvest_关卡消耗!$A$2:$A$10,1),AJ$1)</f>
        <v>6600</v>
      </c>
      <c r="AK110" s="1">
        <f>INDEX(Harvest_关卡消耗!$D$2:$T$28,MATCH($B110,Harvest_关卡消耗!$A$2:$A$10,1),AK$1)</f>
        <v>3</v>
      </c>
      <c r="AL110" s="1">
        <f>INDEX(Harvest_关卡消耗!$D$2:$T$28,MATCH($B110,Harvest_关卡消耗!$A$2:$A$10,1),AL$1)</f>
        <v>550</v>
      </c>
      <c r="AM110" s="1">
        <f>INDEX(Harvest_关卡消耗!$D$2:$T$28,MATCH($B110,Harvest_关卡消耗!$A$2:$A$10,1),AM$1)</f>
        <v>0.25</v>
      </c>
      <c r="AN110" s="1">
        <f>INDEX(Harvest_关卡消耗!$D$2:$T$28,MATCH($B110,Harvest_关卡消耗!$A$2:$A$10,1),AN$1)</f>
        <v>4400</v>
      </c>
      <c r="AO110" s="1">
        <f>INDEX(Harvest_关卡消耗!$D$2:$T$28,MATCH($B110,Harvest_关卡消耗!$A$2:$A$10,1),AO$1)</f>
        <v>2</v>
      </c>
      <c r="AP110" s="1">
        <f>INDEX(Harvest_关卡消耗!$D$2:$T$28,MATCH($B110,Harvest_关卡消耗!$A$2:$A$10,1),AP$1)</f>
        <v>3700</v>
      </c>
      <c r="AQ110" s="1">
        <f>INDEX(Harvest_关卡消耗!$D$2:$T$28,MATCH($B110,Harvest_关卡消耗!$A$2:$A$10,1),AQ$1)</f>
        <v>1.6818181818181819</v>
      </c>
      <c r="AR110" s="1">
        <f>INDEX(Harvest_关卡消耗!$D$2:$T$28,MATCH($B110,Harvest_关卡消耗!$A$2:$A$10,1),AR$1)</f>
        <v>4400</v>
      </c>
      <c r="AS110" s="5">
        <f t="shared" si="9"/>
        <v>2442</v>
      </c>
      <c r="AT110" s="5">
        <f t="shared" si="10"/>
        <v>3142.8571428571431</v>
      </c>
      <c r="AU110" s="5">
        <f t="shared" si="11"/>
        <v>209625</v>
      </c>
      <c r="AV110" s="5">
        <f t="shared" si="12"/>
        <v>266714.28571428603</v>
      </c>
      <c r="AW110" s="5">
        <f t="shared" si="15"/>
        <v>57089.28571428603</v>
      </c>
      <c r="AX110" s="5">
        <f t="shared" si="13"/>
        <v>25</v>
      </c>
    </row>
    <row r="111" spans="1:50">
      <c r="A111" s="1" t="s">
        <v>150</v>
      </c>
      <c r="B111" s="1">
        <v>109</v>
      </c>
      <c r="C111" s="1">
        <v>12</v>
      </c>
      <c r="D111" s="1">
        <v>19</v>
      </c>
      <c r="E111" s="4">
        <v>2.6549999999999998</v>
      </c>
      <c r="F111" s="4">
        <v>4.41</v>
      </c>
      <c r="G111" s="4">
        <v>5.81</v>
      </c>
      <c r="H111" s="1">
        <v>9</v>
      </c>
      <c r="I111" s="1">
        <f t="shared" si="14"/>
        <v>1</v>
      </c>
      <c r="J111" s="1" t="s">
        <v>268</v>
      </c>
      <c r="K111" s="1" t="s">
        <v>290</v>
      </c>
      <c r="L111" s="1" t="s">
        <v>268</v>
      </c>
      <c r="M111" s="1" t="s">
        <v>267</v>
      </c>
      <c r="N111" s="1" t="s">
        <v>268</v>
      </c>
      <c r="O111" s="1" t="s">
        <v>268</v>
      </c>
      <c r="P111" s="1" t="s">
        <v>267</v>
      </c>
      <c r="Q111" s="1" t="s">
        <v>268</v>
      </c>
      <c r="R111" s="1" t="s">
        <v>268</v>
      </c>
      <c r="U111" s="1">
        <v>0</v>
      </c>
      <c r="V111" s="1">
        <v>2</v>
      </c>
      <c r="W111" s="1">
        <v>0</v>
      </c>
      <c r="X111" s="1" t="s">
        <v>224</v>
      </c>
      <c r="Y111" s="1">
        <v>10</v>
      </c>
      <c r="Z111" s="1">
        <v>10</v>
      </c>
      <c r="AB111" s="1">
        <v>0</v>
      </c>
      <c r="AC111" s="1">
        <v>-910</v>
      </c>
      <c r="AD111" s="1">
        <v>50</v>
      </c>
      <c r="AE111" s="1">
        <f>MATCH(B111,Harvest_挂机奖励!$B$2:$B$13,1)</f>
        <v>8</v>
      </c>
      <c r="AF111" s="1">
        <f>INDEX(Harvest_挂机奖励!$D$2:$E$13,$AE111,AF$1)</f>
        <v>2350</v>
      </c>
      <c r="AG111" s="1">
        <f>INDEX(Harvest_关卡消耗!$B$2:$B$10,MATCH($B111,Harvest_关卡消耗!$A$2:$A$10,1))</f>
        <v>5</v>
      </c>
      <c r="AH111" s="1">
        <f>INDEX(Harvest_关卡消耗!$D$2:$T$28,MATCH($B111,Harvest_关卡消耗!$A$2:$A$10,1),AH$1)</f>
        <v>2200</v>
      </c>
      <c r="AI111" s="1">
        <f>INDEX(Harvest_关卡消耗!$D$2:$T$28,MATCH($B111,Harvest_关卡消耗!$A$2:$A$10,1),AI$1)</f>
        <v>2442</v>
      </c>
      <c r="AJ111" s="1">
        <f>INDEX(Harvest_关卡消耗!$D$2:$T$28,MATCH($B111,Harvest_关卡消耗!$A$2:$A$10,1),AJ$1)</f>
        <v>6600</v>
      </c>
      <c r="AK111" s="1">
        <f>INDEX(Harvest_关卡消耗!$D$2:$T$28,MATCH($B111,Harvest_关卡消耗!$A$2:$A$10,1),AK$1)</f>
        <v>3</v>
      </c>
      <c r="AL111" s="1">
        <f>INDEX(Harvest_关卡消耗!$D$2:$T$28,MATCH($B111,Harvest_关卡消耗!$A$2:$A$10,1),AL$1)</f>
        <v>550</v>
      </c>
      <c r="AM111" s="1">
        <f>INDEX(Harvest_关卡消耗!$D$2:$T$28,MATCH($B111,Harvest_关卡消耗!$A$2:$A$10,1),AM$1)</f>
        <v>0.25</v>
      </c>
      <c r="AN111" s="1">
        <f>INDEX(Harvest_关卡消耗!$D$2:$T$28,MATCH($B111,Harvest_关卡消耗!$A$2:$A$10,1),AN$1)</f>
        <v>4400</v>
      </c>
      <c r="AO111" s="1">
        <f>INDEX(Harvest_关卡消耗!$D$2:$T$28,MATCH($B111,Harvest_关卡消耗!$A$2:$A$10,1),AO$1)</f>
        <v>2</v>
      </c>
      <c r="AP111" s="1">
        <f>INDEX(Harvest_关卡消耗!$D$2:$T$28,MATCH($B111,Harvest_关卡消耗!$A$2:$A$10,1),AP$1)</f>
        <v>3700</v>
      </c>
      <c r="AQ111" s="1">
        <f>INDEX(Harvest_关卡消耗!$D$2:$T$28,MATCH($B111,Harvest_关卡消耗!$A$2:$A$10,1),AQ$1)</f>
        <v>1.6818181818181819</v>
      </c>
      <c r="AR111" s="1">
        <f>INDEX(Harvest_关卡消耗!$D$2:$T$28,MATCH($B111,Harvest_关卡消耗!$A$2:$A$10,1),AR$1)</f>
        <v>4400</v>
      </c>
      <c r="AS111" s="5">
        <f t="shared" si="9"/>
        <v>2442</v>
      </c>
      <c r="AT111" s="5">
        <f t="shared" si="10"/>
        <v>3142.8571428571431</v>
      </c>
      <c r="AU111" s="5">
        <f t="shared" si="11"/>
        <v>212067</v>
      </c>
      <c r="AV111" s="5">
        <f t="shared" si="12"/>
        <v>269857.14285714319</v>
      </c>
      <c r="AW111" s="5">
        <f t="shared" si="15"/>
        <v>57790.14285714319</v>
      </c>
      <c r="AX111" s="5">
        <f t="shared" si="13"/>
        <v>25</v>
      </c>
    </row>
    <row r="112" spans="1:50">
      <c r="A112" s="1" t="s">
        <v>151</v>
      </c>
      <c r="B112" s="1">
        <v>110</v>
      </c>
      <c r="C112" s="1">
        <v>16</v>
      </c>
      <c r="D112" s="1">
        <v>28</v>
      </c>
      <c r="E112" s="4">
        <v>2.9969999999999999</v>
      </c>
      <c r="F112" s="4">
        <v>5.22</v>
      </c>
      <c r="G112" s="4">
        <v>6.37</v>
      </c>
      <c r="H112" s="1">
        <v>10</v>
      </c>
      <c r="I112" s="1">
        <f t="shared" si="14"/>
        <v>1</v>
      </c>
      <c r="J112" s="1" t="s">
        <v>267</v>
      </c>
      <c r="K112" s="1" t="s">
        <v>290</v>
      </c>
      <c r="L112" s="1" t="s">
        <v>268</v>
      </c>
      <c r="M112" s="1" t="s">
        <v>267</v>
      </c>
      <c r="N112" s="1" t="s">
        <v>268</v>
      </c>
      <c r="O112" s="1" t="s">
        <v>267</v>
      </c>
      <c r="P112" s="1" t="s">
        <v>268</v>
      </c>
      <c r="Q112" s="1" t="s">
        <v>267</v>
      </c>
      <c r="R112" s="1" t="s">
        <v>268</v>
      </c>
      <c r="S112" s="1" t="s">
        <v>267</v>
      </c>
      <c r="U112" s="1">
        <v>0</v>
      </c>
      <c r="V112" s="1">
        <v>0</v>
      </c>
      <c r="W112" s="1">
        <v>0</v>
      </c>
      <c r="X112" s="1" t="s">
        <v>224</v>
      </c>
      <c r="Y112" s="1">
        <v>10</v>
      </c>
      <c r="Z112" s="1">
        <v>5</v>
      </c>
      <c r="AB112" s="1">
        <v>0</v>
      </c>
      <c r="AC112" s="1">
        <v>0</v>
      </c>
      <c r="AD112" s="1">
        <v>0</v>
      </c>
      <c r="AE112" s="1">
        <f>MATCH(B112,Harvest_挂机奖励!$B$2:$B$13,1)</f>
        <v>8</v>
      </c>
      <c r="AF112" s="1">
        <f>INDEX(Harvest_挂机奖励!$D$2:$E$13,$AE112,AF$1)</f>
        <v>2350</v>
      </c>
      <c r="AG112" s="1">
        <f>INDEX(Harvest_关卡消耗!$B$2:$B$10,MATCH($B112,Harvest_关卡消耗!$A$2:$A$10,1))</f>
        <v>5</v>
      </c>
      <c r="AH112" s="1">
        <f>INDEX(Harvest_关卡消耗!$D$2:$T$28,MATCH($B112,Harvest_关卡消耗!$A$2:$A$10,1),AH$1)</f>
        <v>2200</v>
      </c>
      <c r="AI112" s="1">
        <f>INDEX(Harvest_关卡消耗!$D$2:$T$28,MATCH($B112,Harvest_关卡消耗!$A$2:$A$10,1),AI$1)</f>
        <v>2442</v>
      </c>
      <c r="AJ112" s="1">
        <f>INDEX(Harvest_关卡消耗!$D$2:$T$28,MATCH($B112,Harvest_关卡消耗!$A$2:$A$10,1),AJ$1)</f>
        <v>6600</v>
      </c>
      <c r="AK112" s="1">
        <f>INDEX(Harvest_关卡消耗!$D$2:$T$28,MATCH($B112,Harvest_关卡消耗!$A$2:$A$10,1),AK$1)</f>
        <v>3</v>
      </c>
      <c r="AL112" s="1">
        <f>INDEX(Harvest_关卡消耗!$D$2:$T$28,MATCH($B112,Harvest_关卡消耗!$A$2:$A$10,1),AL$1)</f>
        <v>550</v>
      </c>
      <c r="AM112" s="1">
        <f>INDEX(Harvest_关卡消耗!$D$2:$T$28,MATCH($B112,Harvest_关卡消耗!$A$2:$A$10,1),AM$1)</f>
        <v>0.25</v>
      </c>
      <c r="AN112" s="1">
        <f>INDEX(Harvest_关卡消耗!$D$2:$T$28,MATCH($B112,Harvest_关卡消耗!$A$2:$A$10,1),AN$1)</f>
        <v>4400</v>
      </c>
      <c r="AO112" s="1">
        <f>INDEX(Harvest_关卡消耗!$D$2:$T$28,MATCH($B112,Harvest_关卡消耗!$A$2:$A$10,1),AO$1)</f>
        <v>2</v>
      </c>
      <c r="AP112" s="1">
        <f>INDEX(Harvest_关卡消耗!$D$2:$T$28,MATCH($B112,Harvest_关卡消耗!$A$2:$A$10,1),AP$1)</f>
        <v>3700</v>
      </c>
      <c r="AQ112" s="1">
        <f>INDEX(Harvest_关卡消耗!$D$2:$T$28,MATCH($B112,Harvest_关卡消耗!$A$2:$A$10,1),AQ$1)</f>
        <v>1.6818181818181819</v>
      </c>
      <c r="AR112" s="1">
        <f>INDEX(Harvest_关卡消耗!$D$2:$T$28,MATCH($B112,Harvest_关卡消耗!$A$2:$A$10,1),AR$1)</f>
        <v>4400</v>
      </c>
      <c r="AS112" s="5">
        <f t="shared" si="9"/>
        <v>2442</v>
      </c>
      <c r="AT112" s="5">
        <f t="shared" si="10"/>
        <v>3142.8571428571431</v>
      </c>
      <c r="AU112" s="5">
        <f t="shared" si="11"/>
        <v>214509</v>
      </c>
      <c r="AV112" s="5">
        <f t="shared" si="12"/>
        <v>273000.00000000035</v>
      </c>
      <c r="AW112" s="5">
        <f t="shared" si="15"/>
        <v>58491.000000000349</v>
      </c>
      <c r="AX112" s="5">
        <f t="shared" si="13"/>
        <v>25</v>
      </c>
    </row>
    <row r="113" spans="1:50">
      <c r="A113" s="1" t="s">
        <v>152</v>
      </c>
      <c r="B113" s="1">
        <v>111</v>
      </c>
      <c r="C113" s="1">
        <v>14</v>
      </c>
      <c r="D113" s="1">
        <v>36</v>
      </c>
      <c r="E113" s="4">
        <v>3.2040000000000002</v>
      </c>
      <c r="F113" s="4">
        <v>5.48</v>
      </c>
      <c r="G113" s="4">
        <v>6.73</v>
      </c>
      <c r="H113" s="1">
        <v>8</v>
      </c>
      <c r="I113" s="1">
        <f t="shared" si="14"/>
        <v>1</v>
      </c>
      <c r="J113" s="1" t="s">
        <v>267</v>
      </c>
      <c r="K113" s="1" t="s">
        <v>292</v>
      </c>
      <c r="L113" s="1" t="s">
        <v>268</v>
      </c>
      <c r="M113" s="1" t="s">
        <v>268</v>
      </c>
      <c r="N113" s="1" t="s">
        <v>268</v>
      </c>
      <c r="O113" s="1" t="s">
        <v>268</v>
      </c>
      <c r="P113" s="1" t="s">
        <v>268</v>
      </c>
      <c r="Q113" s="1" t="s">
        <v>268</v>
      </c>
      <c r="U113" s="1">
        <v>0</v>
      </c>
      <c r="V113" s="1">
        <v>0</v>
      </c>
      <c r="W113" s="1">
        <v>0</v>
      </c>
      <c r="X113" s="1" t="s">
        <v>224</v>
      </c>
      <c r="Y113" s="1">
        <v>3</v>
      </c>
      <c r="Z113" s="1">
        <v>40</v>
      </c>
      <c r="AB113" s="1">
        <v>0</v>
      </c>
      <c r="AC113" s="1">
        <v>0</v>
      </c>
      <c r="AD113" s="1">
        <v>0</v>
      </c>
      <c r="AE113" s="1">
        <f>MATCH(B113,Harvest_挂机奖励!$B$2:$B$13,1)</f>
        <v>8</v>
      </c>
      <c r="AF113" s="1">
        <f>INDEX(Harvest_挂机奖励!$D$2:$E$13,$AE113,AF$1)</f>
        <v>2350</v>
      </c>
      <c r="AG113" s="1">
        <f>INDEX(Harvest_关卡消耗!$B$2:$B$10,MATCH($B113,Harvest_关卡消耗!$A$2:$A$10,1))</f>
        <v>5</v>
      </c>
      <c r="AH113" s="1">
        <f>INDEX(Harvest_关卡消耗!$D$2:$T$28,MATCH($B113,Harvest_关卡消耗!$A$2:$A$10,1),AH$1)</f>
        <v>2200</v>
      </c>
      <c r="AI113" s="1">
        <f>INDEX(Harvest_关卡消耗!$D$2:$T$28,MATCH($B113,Harvest_关卡消耗!$A$2:$A$10,1),AI$1)</f>
        <v>2442</v>
      </c>
      <c r="AJ113" s="1">
        <f>INDEX(Harvest_关卡消耗!$D$2:$T$28,MATCH($B113,Harvest_关卡消耗!$A$2:$A$10,1),AJ$1)</f>
        <v>6600</v>
      </c>
      <c r="AK113" s="1">
        <f>INDEX(Harvest_关卡消耗!$D$2:$T$28,MATCH($B113,Harvest_关卡消耗!$A$2:$A$10,1),AK$1)</f>
        <v>3</v>
      </c>
      <c r="AL113" s="1">
        <f>INDEX(Harvest_关卡消耗!$D$2:$T$28,MATCH($B113,Harvest_关卡消耗!$A$2:$A$10,1),AL$1)</f>
        <v>550</v>
      </c>
      <c r="AM113" s="1">
        <f>INDEX(Harvest_关卡消耗!$D$2:$T$28,MATCH($B113,Harvest_关卡消耗!$A$2:$A$10,1),AM$1)</f>
        <v>0.25</v>
      </c>
      <c r="AN113" s="1">
        <f>INDEX(Harvest_关卡消耗!$D$2:$T$28,MATCH($B113,Harvest_关卡消耗!$A$2:$A$10,1),AN$1)</f>
        <v>4400</v>
      </c>
      <c r="AO113" s="1">
        <f>INDEX(Harvest_关卡消耗!$D$2:$T$28,MATCH($B113,Harvest_关卡消耗!$A$2:$A$10,1),AO$1)</f>
        <v>2</v>
      </c>
      <c r="AP113" s="1">
        <f>INDEX(Harvest_关卡消耗!$D$2:$T$28,MATCH($B113,Harvest_关卡消耗!$A$2:$A$10,1),AP$1)</f>
        <v>3700</v>
      </c>
      <c r="AQ113" s="1">
        <f>INDEX(Harvest_关卡消耗!$D$2:$T$28,MATCH($B113,Harvest_关卡消耗!$A$2:$A$10,1),AQ$1)</f>
        <v>1.6818181818181819</v>
      </c>
      <c r="AR113" s="1">
        <f>INDEX(Harvest_关卡消耗!$D$2:$T$28,MATCH($B113,Harvest_关卡消耗!$A$2:$A$10,1),AR$1)</f>
        <v>4400</v>
      </c>
      <c r="AS113" s="5">
        <f t="shared" si="9"/>
        <v>2442</v>
      </c>
      <c r="AT113" s="5">
        <f t="shared" si="10"/>
        <v>3142.8571428571431</v>
      </c>
      <c r="AU113" s="5">
        <f t="shared" si="11"/>
        <v>216951</v>
      </c>
      <c r="AV113" s="5">
        <f t="shared" si="12"/>
        <v>276142.85714285751</v>
      </c>
      <c r="AW113" s="5">
        <f t="shared" si="15"/>
        <v>59191.857142857509</v>
      </c>
      <c r="AX113" s="5">
        <f t="shared" si="13"/>
        <v>26</v>
      </c>
    </row>
    <row r="114" spans="1:50">
      <c r="A114" s="1" t="s">
        <v>153</v>
      </c>
      <c r="B114" s="1">
        <v>112</v>
      </c>
      <c r="C114" s="1">
        <v>11</v>
      </c>
      <c r="D114" s="1">
        <v>29</v>
      </c>
      <c r="E114" s="4">
        <v>1.8540000000000001</v>
      </c>
      <c r="F114" s="4">
        <v>3.87</v>
      </c>
      <c r="G114" s="4">
        <v>5.1100000000000003</v>
      </c>
      <c r="H114" s="1">
        <v>10</v>
      </c>
      <c r="I114" s="1">
        <f t="shared" si="14"/>
        <v>1</v>
      </c>
      <c r="J114" s="1" t="s">
        <v>267</v>
      </c>
      <c r="K114" s="1" t="s">
        <v>292</v>
      </c>
      <c r="L114" s="1" t="s">
        <v>268</v>
      </c>
      <c r="M114" s="1" t="s">
        <v>267</v>
      </c>
      <c r="N114" s="1" t="s">
        <v>268</v>
      </c>
      <c r="O114" s="1" t="s">
        <v>267</v>
      </c>
      <c r="P114" s="1" t="s">
        <v>268</v>
      </c>
      <c r="Q114" s="1" t="s">
        <v>267</v>
      </c>
      <c r="R114" s="1" t="s">
        <v>268</v>
      </c>
      <c r="S114" s="1" t="s">
        <v>267</v>
      </c>
      <c r="U114" s="1">
        <v>0</v>
      </c>
      <c r="V114" s="1">
        <v>0</v>
      </c>
      <c r="W114" s="1">
        <v>0</v>
      </c>
      <c r="X114" s="1" t="s">
        <v>224</v>
      </c>
      <c r="Y114" s="1">
        <v>10</v>
      </c>
      <c r="Z114" s="1">
        <v>4</v>
      </c>
      <c r="AB114" s="1">
        <v>0</v>
      </c>
      <c r="AC114" s="1">
        <v>0</v>
      </c>
      <c r="AD114" s="1">
        <v>0</v>
      </c>
      <c r="AE114" s="1">
        <f>MATCH(B114,Harvest_挂机奖励!$B$2:$B$13,1)</f>
        <v>8</v>
      </c>
      <c r="AF114" s="1">
        <f>INDEX(Harvest_挂机奖励!$D$2:$E$13,$AE114,AF$1)</f>
        <v>2350</v>
      </c>
      <c r="AG114" s="1">
        <f>INDEX(Harvest_关卡消耗!$B$2:$B$10,MATCH($B114,Harvest_关卡消耗!$A$2:$A$10,1))</f>
        <v>5</v>
      </c>
      <c r="AH114" s="1">
        <f>INDEX(Harvest_关卡消耗!$D$2:$T$28,MATCH($B114,Harvest_关卡消耗!$A$2:$A$10,1),AH$1)</f>
        <v>2200</v>
      </c>
      <c r="AI114" s="1">
        <f>INDEX(Harvest_关卡消耗!$D$2:$T$28,MATCH($B114,Harvest_关卡消耗!$A$2:$A$10,1),AI$1)</f>
        <v>2442</v>
      </c>
      <c r="AJ114" s="1">
        <f>INDEX(Harvest_关卡消耗!$D$2:$T$28,MATCH($B114,Harvest_关卡消耗!$A$2:$A$10,1),AJ$1)</f>
        <v>6600</v>
      </c>
      <c r="AK114" s="1">
        <f>INDEX(Harvest_关卡消耗!$D$2:$T$28,MATCH($B114,Harvest_关卡消耗!$A$2:$A$10,1),AK$1)</f>
        <v>3</v>
      </c>
      <c r="AL114" s="1">
        <f>INDEX(Harvest_关卡消耗!$D$2:$T$28,MATCH($B114,Harvest_关卡消耗!$A$2:$A$10,1),AL$1)</f>
        <v>550</v>
      </c>
      <c r="AM114" s="1">
        <f>INDEX(Harvest_关卡消耗!$D$2:$T$28,MATCH($B114,Harvest_关卡消耗!$A$2:$A$10,1),AM$1)</f>
        <v>0.25</v>
      </c>
      <c r="AN114" s="1">
        <f>INDEX(Harvest_关卡消耗!$D$2:$T$28,MATCH($B114,Harvest_关卡消耗!$A$2:$A$10,1),AN$1)</f>
        <v>4400</v>
      </c>
      <c r="AO114" s="1">
        <f>INDEX(Harvest_关卡消耗!$D$2:$T$28,MATCH($B114,Harvest_关卡消耗!$A$2:$A$10,1),AO$1)</f>
        <v>2</v>
      </c>
      <c r="AP114" s="1">
        <f>INDEX(Harvest_关卡消耗!$D$2:$T$28,MATCH($B114,Harvest_关卡消耗!$A$2:$A$10,1),AP$1)</f>
        <v>3700</v>
      </c>
      <c r="AQ114" s="1">
        <f>INDEX(Harvest_关卡消耗!$D$2:$T$28,MATCH($B114,Harvest_关卡消耗!$A$2:$A$10,1),AQ$1)</f>
        <v>1.6818181818181819</v>
      </c>
      <c r="AR114" s="1">
        <f>INDEX(Harvest_关卡消耗!$D$2:$T$28,MATCH($B114,Harvest_关卡消耗!$A$2:$A$10,1),AR$1)</f>
        <v>4400</v>
      </c>
      <c r="AS114" s="5">
        <f t="shared" si="9"/>
        <v>2442</v>
      </c>
      <c r="AT114" s="5">
        <f t="shared" si="10"/>
        <v>3142.8571428571431</v>
      </c>
      <c r="AU114" s="5">
        <f t="shared" si="11"/>
        <v>219393</v>
      </c>
      <c r="AV114" s="5">
        <f t="shared" si="12"/>
        <v>279285.71428571467</v>
      </c>
      <c r="AW114" s="5">
        <f t="shared" si="15"/>
        <v>59892.714285714668</v>
      </c>
      <c r="AX114" s="5">
        <f t="shared" si="13"/>
        <v>26</v>
      </c>
    </row>
    <row r="115" spans="1:50">
      <c r="A115" s="1" t="s">
        <v>154</v>
      </c>
      <c r="B115" s="1">
        <v>113</v>
      </c>
      <c r="C115" s="1">
        <v>16</v>
      </c>
      <c r="D115" s="1">
        <v>20</v>
      </c>
      <c r="E115" s="4">
        <v>2.8170001999999998</v>
      </c>
      <c r="F115" s="4">
        <v>4.82</v>
      </c>
      <c r="G115" s="4">
        <v>5.99</v>
      </c>
      <c r="H115" s="1">
        <v>8</v>
      </c>
      <c r="I115" s="1">
        <f t="shared" si="14"/>
        <v>1</v>
      </c>
      <c r="J115" s="1" t="s">
        <v>267</v>
      </c>
      <c r="K115" s="1" t="s">
        <v>290</v>
      </c>
      <c r="L115" s="1" t="s">
        <v>268</v>
      </c>
      <c r="M115" s="1" t="s">
        <v>267</v>
      </c>
      <c r="N115" s="1" t="s">
        <v>268</v>
      </c>
      <c r="O115" s="1" t="s">
        <v>267</v>
      </c>
      <c r="P115" s="1" t="s">
        <v>268</v>
      </c>
      <c r="Q115" s="1" t="s">
        <v>267</v>
      </c>
      <c r="U115" s="1">
        <v>0</v>
      </c>
      <c r="V115" s="1">
        <v>2</v>
      </c>
      <c r="W115" s="1">
        <v>0</v>
      </c>
      <c r="X115" s="1" t="s">
        <v>224</v>
      </c>
      <c r="Y115" s="1">
        <v>10</v>
      </c>
      <c r="Z115" s="1">
        <v>5</v>
      </c>
      <c r="AB115" s="1">
        <v>0</v>
      </c>
      <c r="AC115" s="1">
        <v>-860</v>
      </c>
      <c r="AD115" s="1">
        <v>50</v>
      </c>
      <c r="AE115" s="1">
        <f>MATCH(B115,Harvest_挂机奖励!$B$2:$B$13,1)</f>
        <v>8</v>
      </c>
      <c r="AF115" s="1">
        <f>INDEX(Harvest_挂机奖励!$D$2:$E$13,$AE115,AF$1)</f>
        <v>2350</v>
      </c>
      <c r="AG115" s="1">
        <f>INDEX(Harvest_关卡消耗!$B$2:$B$10,MATCH($B115,Harvest_关卡消耗!$A$2:$A$10,1))</f>
        <v>5</v>
      </c>
      <c r="AH115" s="1">
        <f>INDEX(Harvest_关卡消耗!$D$2:$T$28,MATCH($B115,Harvest_关卡消耗!$A$2:$A$10,1),AH$1)</f>
        <v>2200</v>
      </c>
      <c r="AI115" s="1">
        <f>INDEX(Harvest_关卡消耗!$D$2:$T$28,MATCH($B115,Harvest_关卡消耗!$A$2:$A$10,1),AI$1)</f>
        <v>2442</v>
      </c>
      <c r="AJ115" s="1">
        <f>INDEX(Harvest_关卡消耗!$D$2:$T$28,MATCH($B115,Harvest_关卡消耗!$A$2:$A$10,1),AJ$1)</f>
        <v>6600</v>
      </c>
      <c r="AK115" s="1">
        <f>INDEX(Harvest_关卡消耗!$D$2:$T$28,MATCH($B115,Harvest_关卡消耗!$A$2:$A$10,1),AK$1)</f>
        <v>3</v>
      </c>
      <c r="AL115" s="1">
        <f>INDEX(Harvest_关卡消耗!$D$2:$T$28,MATCH($B115,Harvest_关卡消耗!$A$2:$A$10,1),AL$1)</f>
        <v>550</v>
      </c>
      <c r="AM115" s="1">
        <f>INDEX(Harvest_关卡消耗!$D$2:$T$28,MATCH($B115,Harvest_关卡消耗!$A$2:$A$10,1),AM$1)</f>
        <v>0.25</v>
      </c>
      <c r="AN115" s="1">
        <f>INDEX(Harvest_关卡消耗!$D$2:$T$28,MATCH($B115,Harvest_关卡消耗!$A$2:$A$10,1),AN$1)</f>
        <v>4400</v>
      </c>
      <c r="AO115" s="1">
        <f>INDEX(Harvest_关卡消耗!$D$2:$T$28,MATCH($B115,Harvest_关卡消耗!$A$2:$A$10,1),AO$1)</f>
        <v>2</v>
      </c>
      <c r="AP115" s="1">
        <f>INDEX(Harvest_关卡消耗!$D$2:$T$28,MATCH($B115,Harvest_关卡消耗!$A$2:$A$10,1),AP$1)</f>
        <v>3700</v>
      </c>
      <c r="AQ115" s="1">
        <f>INDEX(Harvest_关卡消耗!$D$2:$T$28,MATCH($B115,Harvest_关卡消耗!$A$2:$A$10,1),AQ$1)</f>
        <v>1.6818181818181819</v>
      </c>
      <c r="AR115" s="1">
        <f>INDEX(Harvest_关卡消耗!$D$2:$T$28,MATCH($B115,Harvest_关卡消耗!$A$2:$A$10,1),AR$1)</f>
        <v>4400</v>
      </c>
      <c r="AS115" s="5">
        <f t="shared" si="9"/>
        <v>2442</v>
      </c>
      <c r="AT115" s="5">
        <f t="shared" si="10"/>
        <v>3142.8571428571431</v>
      </c>
      <c r="AU115" s="5">
        <f t="shared" si="11"/>
        <v>221835</v>
      </c>
      <c r="AV115" s="5">
        <f t="shared" si="12"/>
        <v>282428.57142857183</v>
      </c>
      <c r="AW115" s="5">
        <f t="shared" si="15"/>
        <v>60593.571428571828</v>
      </c>
      <c r="AX115" s="5">
        <f t="shared" si="13"/>
        <v>26</v>
      </c>
    </row>
    <row r="116" spans="1:50">
      <c r="A116" s="1" t="s">
        <v>155</v>
      </c>
      <c r="B116" s="1">
        <v>114</v>
      </c>
      <c r="C116" s="1">
        <v>12</v>
      </c>
      <c r="D116" s="1">
        <v>24</v>
      </c>
      <c r="E116" s="4">
        <v>1.593</v>
      </c>
      <c r="F116" s="4">
        <v>3.48</v>
      </c>
      <c r="G116" s="4">
        <v>5.0199999999999996</v>
      </c>
      <c r="H116" s="1">
        <v>9</v>
      </c>
      <c r="I116" s="1">
        <f t="shared" si="14"/>
        <v>1</v>
      </c>
      <c r="J116" s="1" t="s">
        <v>267</v>
      </c>
      <c r="K116" s="1" t="s">
        <v>290</v>
      </c>
      <c r="L116" s="1" t="s">
        <v>267</v>
      </c>
      <c r="M116" s="1" t="s">
        <v>267</v>
      </c>
      <c r="N116" s="1" t="s">
        <v>267</v>
      </c>
      <c r="O116" s="1" t="s">
        <v>268</v>
      </c>
      <c r="P116" s="1" t="s">
        <v>268</v>
      </c>
      <c r="Q116" s="1" t="s">
        <v>268</v>
      </c>
      <c r="R116" s="1" t="s">
        <v>268</v>
      </c>
      <c r="U116" s="1">
        <v>0</v>
      </c>
      <c r="V116" s="1">
        <v>2</v>
      </c>
      <c r="W116" s="1">
        <v>0</v>
      </c>
      <c r="X116" s="1" t="s">
        <v>224</v>
      </c>
      <c r="Y116" s="1">
        <v>10</v>
      </c>
      <c r="Z116" s="1">
        <v>2</v>
      </c>
      <c r="AB116" s="1">
        <v>0</v>
      </c>
      <c r="AC116" s="1">
        <v>0</v>
      </c>
      <c r="AD116" s="1">
        <v>60</v>
      </c>
      <c r="AE116" s="1">
        <f>MATCH(B116,Harvest_挂机奖励!$B$2:$B$13,1)</f>
        <v>8</v>
      </c>
      <c r="AF116" s="1">
        <f>INDEX(Harvest_挂机奖励!$D$2:$E$13,$AE116,AF$1)</f>
        <v>2350</v>
      </c>
      <c r="AG116" s="1">
        <f>INDEX(Harvest_关卡消耗!$B$2:$B$10,MATCH($B116,Harvest_关卡消耗!$A$2:$A$10,1))</f>
        <v>5</v>
      </c>
      <c r="AH116" s="1">
        <f>INDEX(Harvest_关卡消耗!$D$2:$T$28,MATCH($B116,Harvest_关卡消耗!$A$2:$A$10,1),AH$1)</f>
        <v>2200</v>
      </c>
      <c r="AI116" s="1">
        <f>INDEX(Harvest_关卡消耗!$D$2:$T$28,MATCH($B116,Harvest_关卡消耗!$A$2:$A$10,1),AI$1)</f>
        <v>2442</v>
      </c>
      <c r="AJ116" s="1">
        <f>INDEX(Harvest_关卡消耗!$D$2:$T$28,MATCH($B116,Harvest_关卡消耗!$A$2:$A$10,1),AJ$1)</f>
        <v>6600</v>
      </c>
      <c r="AK116" s="1">
        <f>INDEX(Harvest_关卡消耗!$D$2:$T$28,MATCH($B116,Harvest_关卡消耗!$A$2:$A$10,1),AK$1)</f>
        <v>3</v>
      </c>
      <c r="AL116" s="1">
        <f>INDEX(Harvest_关卡消耗!$D$2:$T$28,MATCH($B116,Harvest_关卡消耗!$A$2:$A$10,1),AL$1)</f>
        <v>550</v>
      </c>
      <c r="AM116" s="1">
        <f>INDEX(Harvest_关卡消耗!$D$2:$T$28,MATCH($B116,Harvest_关卡消耗!$A$2:$A$10,1),AM$1)</f>
        <v>0.25</v>
      </c>
      <c r="AN116" s="1">
        <f>INDEX(Harvest_关卡消耗!$D$2:$T$28,MATCH($B116,Harvest_关卡消耗!$A$2:$A$10,1),AN$1)</f>
        <v>4400</v>
      </c>
      <c r="AO116" s="1">
        <f>INDEX(Harvest_关卡消耗!$D$2:$T$28,MATCH($B116,Harvest_关卡消耗!$A$2:$A$10,1),AO$1)</f>
        <v>2</v>
      </c>
      <c r="AP116" s="1">
        <f>INDEX(Harvest_关卡消耗!$D$2:$T$28,MATCH($B116,Harvest_关卡消耗!$A$2:$A$10,1),AP$1)</f>
        <v>3700</v>
      </c>
      <c r="AQ116" s="1">
        <f>INDEX(Harvest_关卡消耗!$D$2:$T$28,MATCH($B116,Harvest_关卡消耗!$A$2:$A$10,1),AQ$1)</f>
        <v>1.6818181818181819</v>
      </c>
      <c r="AR116" s="1">
        <f>INDEX(Harvest_关卡消耗!$D$2:$T$28,MATCH($B116,Harvest_关卡消耗!$A$2:$A$10,1),AR$1)</f>
        <v>4400</v>
      </c>
      <c r="AS116" s="5">
        <f t="shared" si="9"/>
        <v>2442</v>
      </c>
      <c r="AT116" s="5">
        <f t="shared" si="10"/>
        <v>3142.8571428571431</v>
      </c>
      <c r="AU116" s="5">
        <f t="shared" si="11"/>
        <v>224277</v>
      </c>
      <c r="AV116" s="5">
        <f t="shared" si="12"/>
        <v>285571.42857142899</v>
      </c>
      <c r="AW116" s="5">
        <f t="shared" si="15"/>
        <v>61294.428571428987</v>
      </c>
      <c r="AX116" s="5">
        <f t="shared" si="13"/>
        <v>27</v>
      </c>
    </row>
    <row r="117" spans="1:50">
      <c r="A117" s="1" t="s">
        <v>156</v>
      </c>
      <c r="B117" s="1">
        <v>115</v>
      </c>
      <c r="C117" s="1">
        <v>18</v>
      </c>
      <c r="D117" s="1">
        <v>26</v>
      </c>
      <c r="E117" s="4">
        <v>1.9079999999999999</v>
      </c>
      <c r="F117" s="4">
        <v>4.6100000000000003</v>
      </c>
      <c r="G117" s="4">
        <v>6.11</v>
      </c>
      <c r="H117" s="1">
        <v>7</v>
      </c>
      <c r="I117" s="1">
        <f t="shared" si="14"/>
        <v>1</v>
      </c>
      <c r="J117" s="1" t="s">
        <v>267</v>
      </c>
      <c r="K117" s="1" t="s">
        <v>290</v>
      </c>
      <c r="L117" s="1" t="s">
        <v>268</v>
      </c>
      <c r="M117" s="1" t="s">
        <v>267</v>
      </c>
      <c r="N117" s="1" t="s">
        <v>267</v>
      </c>
      <c r="O117" s="1" t="s">
        <v>267</v>
      </c>
      <c r="P117" s="1" t="s">
        <v>267</v>
      </c>
      <c r="U117" s="1">
        <v>0</v>
      </c>
      <c r="V117" s="1">
        <v>2</v>
      </c>
      <c r="W117" s="1">
        <v>0.6</v>
      </c>
      <c r="X117" s="1" t="s">
        <v>224</v>
      </c>
      <c r="Y117" s="1">
        <v>10</v>
      </c>
      <c r="Z117" s="1">
        <v>5</v>
      </c>
      <c r="AB117" s="1">
        <v>0</v>
      </c>
      <c r="AC117" s="1">
        <v>-920</v>
      </c>
      <c r="AD117" s="1">
        <v>60</v>
      </c>
      <c r="AE117" s="1">
        <f>MATCH(B117,Harvest_挂机奖励!$B$2:$B$13,1)</f>
        <v>8</v>
      </c>
      <c r="AF117" s="1">
        <f>INDEX(Harvest_挂机奖励!$D$2:$E$13,$AE117,AF$1)</f>
        <v>2350</v>
      </c>
      <c r="AG117" s="1">
        <f>INDEX(Harvest_关卡消耗!$B$2:$B$10,MATCH($B117,Harvest_关卡消耗!$A$2:$A$10,1))</f>
        <v>5</v>
      </c>
      <c r="AH117" s="1">
        <f>INDEX(Harvest_关卡消耗!$D$2:$T$28,MATCH($B117,Harvest_关卡消耗!$A$2:$A$10,1),AH$1)</f>
        <v>2200</v>
      </c>
      <c r="AI117" s="1">
        <f>INDEX(Harvest_关卡消耗!$D$2:$T$28,MATCH($B117,Harvest_关卡消耗!$A$2:$A$10,1),AI$1)</f>
        <v>2442</v>
      </c>
      <c r="AJ117" s="1">
        <f>INDEX(Harvest_关卡消耗!$D$2:$T$28,MATCH($B117,Harvest_关卡消耗!$A$2:$A$10,1),AJ$1)</f>
        <v>6600</v>
      </c>
      <c r="AK117" s="1">
        <f>INDEX(Harvest_关卡消耗!$D$2:$T$28,MATCH($B117,Harvest_关卡消耗!$A$2:$A$10,1),AK$1)</f>
        <v>3</v>
      </c>
      <c r="AL117" s="1">
        <f>INDEX(Harvest_关卡消耗!$D$2:$T$28,MATCH($B117,Harvest_关卡消耗!$A$2:$A$10,1),AL$1)</f>
        <v>550</v>
      </c>
      <c r="AM117" s="1">
        <f>INDEX(Harvest_关卡消耗!$D$2:$T$28,MATCH($B117,Harvest_关卡消耗!$A$2:$A$10,1),AM$1)</f>
        <v>0.25</v>
      </c>
      <c r="AN117" s="1">
        <f>INDEX(Harvest_关卡消耗!$D$2:$T$28,MATCH($B117,Harvest_关卡消耗!$A$2:$A$10,1),AN$1)</f>
        <v>4400</v>
      </c>
      <c r="AO117" s="1">
        <f>INDEX(Harvest_关卡消耗!$D$2:$T$28,MATCH($B117,Harvest_关卡消耗!$A$2:$A$10,1),AO$1)</f>
        <v>2</v>
      </c>
      <c r="AP117" s="1">
        <f>INDEX(Harvest_关卡消耗!$D$2:$T$28,MATCH($B117,Harvest_关卡消耗!$A$2:$A$10,1),AP$1)</f>
        <v>3700</v>
      </c>
      <c r="AQ117" s="1">
        <f>INDEX(Harvest_关卡消耗!$D$2:$T$28,MATCH($B117,Harvest_关卡消耗!$A$2:$A$10,1),AQ$1)</f>
        <v>1.6818181818181819</v>
      </c>
      <c r="AR117" s="1">
        <f>INDEX(Harvest_关卡消耗!$D$2:$T$28,MATCH($B117,Harvest_关卡消耗!$A$2:$A$10,1),AR$1)</f>
        <v>4400</v>
      </c>
      <c r="AS117" s="5">
        <f t="shared" si="9"/>
        <v>2442</v>
      </c>
      <c r="AT117" s="5">
        <f t="shared" si="10"/>
        <v>3142.8571428571431</v>
      </c>
      <c r="AU117" s="5">
        <f t="shared" si="11"/>
        <v>226719</v>
      </c>
      <c r="AV117" s="5">
        <f t="shared" si="12"/>
        <v>288714.28571428615</v>
      </c>
      <c r="AW117" s="5">
        <f t="shared" si="15"/>
        <v>61995.285714286147</v>
      </c>
      <c r="AX117" s="5">
        <f t="shared" si="13"/>
        <v>27</v>
      </c>
    </row>
    <row r="118" spans="1:50">
      <c r="A118" s="1" t="s">
        <v>157</v>
      </c>
      <c r="B118" s="1">
        <v>116</v>
      </c>
      <c r="C118" s="1">
        <v>16</v>
      </c>
      <c r="D118" s="1">
        <v>20</v>
      </c>
      <c r="E118" s="4">
        <v>1.7729999999999999</v>
      </c>
      <c r="F118" s="4">
        <v>3.77</v>
      </c>
      <c r="G118" s="4">
        <v>4.79</v>
      </c>
      <c r="H118" s="1">
        <v>9</v>
      </c>
      <c r="I118" s="1">
        <f t="shared" si="14"/>
        <v>1</v>
      </c>
      <c r="J118" s="1" t="s">
        <v>268</v>
      </c>
      <c r="K118" s="1" t="s">
        <v>290</v>
      </c>
      <c r="L118" s="1" t="s">
        <v>268</v>
      </c>
      <c r="M118" s="1" t="s">
        <v>267</v>
      </c>
      <c r="N118" s="1" t="s">
        <v>268</v>
      </c>
      <c r="O118" s="1" t="s">
        <v>267</v>
      </c>
      <c r="P118" s="1" t="s">
        <v>268</v>
      </c>
      <c r="Q118" s="1" t="s">
        <v>267</v>
      </c>
      <c r="R118" s="1" t="s">
        <v>268</v>
      </c>
      <c r="U118" s="1">
        <v>0</v>
      </c>
      <c r="V118" s="1">
        <v>2</v>
      </c>
      <c r="W118" s="1">
        <v>0</v>
      </c>
      <c r="X118" s="1" t="s">
        <v>224</v>
      </c>
      <c r="Y118" s="1">
        <v>10</v>
      </c>
      <c r="Z118" s="1">
        <v>8</v>
      </c>
      <c r="AB118" s="1">
        <v>0</v>
      </c>
      <c r="AC118" s="1">
        <v>-890</v>
      </c>
      <c r="AD118" s="1">
        <v>50</v>
      </c>
      <c r="AE118" s="1">
        <f>MATCH(B118,Harvest_挂机奖励!$B$2:$B$13,1)</f>
        <v>8</v>
      </c>
      <c r="AF118" s="1">
        <f>INDEX(Harvest_挂机奖励!$D$2:$E$13,$AE118,AF$1)</f>
        <v>2350</v>
      </c>
      <c r="AG118" s="1">
        <f>INDEX(Harvest_关卡消耗!$B$2:$B$10,MATCH($B118,Harvest_关卡消耗!$A$2:$A$10,1))</f>
        <v>5</v>
      </c>
      <c r="AH118" s="1">
        <f>INDEX(Harvest_关卡消耗!$D$2:$T$28,MATCH($B118,Harvest_关卡消耗!$A$2:$A$10,1),AH$1)</f>
        <v>2200</v>
      </c>
      <c r="AI118" s="1">
        <f>INDEX(Harvest_关卡消耗!$D$2:$T$28,MATCH($B118,Harvest_关卡消耗!$A$2:$A$10,1),AI$1)</f>
        <v>2442</v>
      </c>
      <c r="AJ118" s="1">
        <f>INDEX(Harvest_关卡消耗!$D$2:$T$28,MATCH($B118,Harvest_关卡消耗!$A$2:$A$10,1),AJ$1)</f>
        <v>6600</v>
      </c>
      <c r="AK118" s="1">
        <f>INDEX(Harvest_关卡消耗!$D$2:$T$28,MATCH($B118,Harvest_关卡消耗!$A$2:$A$10,1),AK$1)</f>
        <v>3</v>
      </c>
      <c r="AL118" s="1">
        <f>INDEX(Harvest_关卡消耗!$D$2:$T$28,MATCH($B118,Harvest_关卡消耗!$A$2:$A$10,1),AL$1)</f>
        <v>550</v>
      </c>
      <c r="AM118" s="1">
        <f>INDEX(Harvest_关卡消耗!$D$2:$T$28,MATCH($B118,Harvest_关卡消耗!$A$2:$A$10,1),AM$1)</f>
        <v>0.25</v>
      </c>
      <c r="AN118" s="1">
        <f>INDEX(Harvest_关卡消耗!$D$2:$T$28,MATCH($B118,Harvest_关卡消耗!$A$2:$A$10,1),AN$1)</f>
        <v>4400</v>
      </c>
      <c r="AO118" s="1">
        <f>INDEX(Harvest_关卡消耗!$D$2:$T$28,MATCH($B118,Harvest_关卡消耗!$A$2:$A$10,1),AO$1)</f>
        <v>2</v>
      </c>
      <c r="AP118" s="1">
        <f>INDEX(Harvest_关卡消耗!$D$2:$T$28,MATCH($B118,Harvest_关卡消耗!$A$2:$A$10,1),AP$1)</f>
        <v>3700</v>
      </c>
      <c r="AQ118" s="1">
        <f>INDEX(Harvest_关卡消耗!$D$2:$T$28,MATCH($B118,Harvest_关卡消耗!$A$2:$A$10,1),AQ$1)</f>
        <v>1.6818181818181819</v>
      </c>
      <c r="AR118" s="1">
        <f>INDEX(Harvest_关卡消耗!$D$2:$T$28,MATCH($B118,Harvest_关卡消耗!$A$2:$A$10,1),AR$1)</f>
        <v>4400</v>
      </c>
      <c r="AS118" s="5">
        <f t="shared" si="9"/>
        <v>2442</v>
      </c>
      <c r="AT118" s="5">
        <f t="shared" si="10"/>
        <v>3142.8571428571431</v>
      </c>
      <c r="AU118" s="5">
        <f t="shared" si="11"/>
        <v>229161</v>
      </c>
      <c r="AV118" s="5">
        <f t="shared" si="12"/>
        <v>291857.14285714331</v>
      </c>
      <c r="AW118" s="5">
        <f t="shared" si="15"/>
        <v>62696.142857143306</v>
      </c>
      <c r="AX118" s="5">
        <f t="shared" si="13"/>
        <v>27</v>
      </c>
    </row>
    <row r="119" spans="1:50">
      <c r="A119" s="1" t="s">
        <v>158</v>
      </c>
      <c r="B119" s="1">
        <v>117</v>
      </c>
      <c r="C119" s="1">
        <v>18</v>
      </c>
      <c r="D119" s="1">
        <v>26</v>
      </c>
      <c r="E119" s="4">
        <v>1.5209999999999999</v>
      </c>
      <c r="F119" s="4">
        <v>3.5</v>
      </c>
      <c r="G119" s="4">
        <v>4.8099999999999996</v>
      </c>
      <c r="H119" s="1">
        <v>8</v>
      </c>
      <c r="I119" s="1">
        <f t="shared" si="14"/>
        <v>1</v>
      </c>
      <c r="J119" s="1" t="s">
        <v>268</v>
      </c>
      <c r="K119" s="1" t="s">
        <v>290</v>
      </c>
      <c r="L119" s="1" t="s">
        <v>268</v>
      </c>
      <c r="M119" s="1" t="s">
        <v>267</v>
      </c>
      <c r="N119" s="1" t="s">
        <v>268</v>
      </c>
      <c r="O119" s="1" t="s">
        <v>267</v>
      </c>
      <c r="P119" s="1" t="s">
        <v>268</v>
      </c>
      <c r="Q119" s="1" t="s">
        <v>267</v>
      </c>
      <c r="U119" s="1">
        <v>0</v>
      </c>
      <c r="V119" s="1">
        <v>0</v>
      </c>
      <c r="W119" s="1">
        <v>0</v>
      </c>
      <c r="X119" s="1" t="s">
        <v>224</v>
      </c>
      <c r="Y119" s="1">
        <v>10</v>
      </c>
      <c r="Z119" s="1">
        <v>4</v>
      </c>
      <c r="AB119" s="1">
        <v>0</v>
      </c>
      <c r="AC119" s="1">
        <v>0</v>
      </c>
      <c r="AD119" s="1">
        <v>0</v>
      </c>
      <c r="AE119" s="1">
        <f>MATCH(B119,Harvest_挂机奖励!$B$2:$B$13,1)</f>
        <v>8</v>
      </c>
      <c r="AF119" s="1">
        <f>INDEX(Harvest_挂机奖励!$D$2:$E$13,$AE119,AF$1)</f>
        <v>2350</v>
      </c>
      <c r="AG119" s="1">
        <f>INDEX(Harvest_关卡消耗!$B$2:$B$10,MATCH($B119,Harvest_关卡消耗!$A$2:$A$10,1))</f>
        <v>5</v>
      </c>
      <c r="AH119" s="1">
        <f>INDEX(Harvest_关卡消耗!$D$2:$T$28,MATCH($B119,Harvest_关卡消耗!$A$2:$A$10,1),AH$1)</f>
        <v>2200</v>
      </c>
      <c r="AI119" s="1">
        <f>INDEX(Harvest_关卡消耗!$D$2:$T$28,MATCH($B119,Harvest_关卡消耗!$A$2:$A$10,1),AI$1)</f>
        <v>2442</v>
      </c>
      <c r="AJ119" s="1">
        <f>INDEX(Harvest_关卡消耗!$D$2:$T$28,MATCH($B119,Harvest_关卡消耗!$A$2:$A$10,1),AJ$1)</f>
        <v>6600</v>
      </c>
      <c r="AK119" s="1">
        <f>INDEX(Harvest_关卡消耗!$D$2:$T$28,MATCH($B119,Harvest_关卡消耗!$A$2:$A$10,1),AK$1)</f>
        <v>3</v>
      </c>
      <c r="AL119" s="1">
        <f>INDEX(Harvest_关卡消耗!$D$2:$T$28,MATCH($B119,Harvest_关卡消耗!$A$2:$A$10,1),AL$1)</f>
        <v>550</v>
      </c>
      <c r="AM119" s="1">
        <f>INDEX(Harvest_关卡消耗!$D$2:$T$28,MATCH($B119,Harvest_关卡消耗!$A$2:$A$10,1),AM$1)</f>
        <v>0.25</v>
      </c>
      <c r="AN119" s="1">
        <f>INDEX(Harvest_关卡消耗!$D$2:$T$28,MATCH($B119,Harvest_关卡消耗!$A$2:$A$10,1),AN$1)</f>
        <v>4400</v>
      </c>
      <c r="AO119" s="1">
        <f>INDEX(Harvest_关卡消耗!$D$2:$T$28,MATCH($B119,Harvest_关卡消耗!$A$2:$A$10,1),AO$1)</f>
        <v>2</v>
      </c>
      <c r="AP119" s="1">
        <f>INDEX(Harvest_关卡消耗!$D$2:$T$28,MATCH($B119,Harvest_关卡消耗!$A$2:$A$10,1),AP$1)</f>
        <v>3700</v>
      </c>
      <c r="AQ119" s="1">
        <f>INDEX(Harvest_关卡消耗!$D$2:$T$28,MATCH($B119,Harvest_关卡消耗!$A$2:$A$10,1),AQ$1)</f>
        <v>1.6818181818181819</v>
      </c>
      <c r="AR119" s="1">
        <f>INDEX(Harvest_关卡消耗!$D$2:$T$28,MATCH($B119,Harvest_关卡消耗!$A$2:$A$10,1),AR$1)</f>
        <v>4400</v>
      </c>
      <c r="AS119" s="5">
        <f t="shared" si="9"/>
        <v>2442</v>
      </c>
      <c r="AT119" s="5">
        <f t="shared" si="10"/>
        <v>3142.8571428571431</v>
      </c>
      <c r="AU119" s="5">
        <f t="shared" si="11"/>
        <v>231603</v>
      </c>
      <c r="AV119" s="5">
        <f t="shared" si="12"/>
        <v>295000.00000000047</v>
      </c>
      <c r="AW119" s="5">
        <f t="shared" si="15"/>
        <v>63397.000000000466</v>
      </c>
      <c r="AX119" s="5">
        <f t="shared" si="13"/>
        <v>27</v>
      </c>
    </row>
    <row r="120" spans="1:50">
      <c r="A120" s="1" t="s">
        <v>159</v>
      </c>
      <c r="B120" s="1">
        <v>118</v>
      </c>
      <c r="C120" s="1">
        <v>11</v>
      </c>
      <c r="D120" s="1">
        <v>28</v>
      </c>
      <c r="E120" s="4">
        <v>1.8180000000000001</v>
      </c>
      <c r="F120" s="4">
        <v>3.93</v>
      </c>
      <c r="G120" s="4">
        <v>5.07</v>
      </c>
      <c r="H120" s="1">
        <v>10</v>
      </c>
      <c r="I120" s="1">
        <f t="shared" si="14"/>
        <v>1</v>
      </c>
      <c r="J120" s="1" t="s">
        <v>267</v>
      </c>
      <c r="K120" s="1" t="s">
        <v>292</v>
      </c>
      <c r="L120" s="1" t="s">
        <v>268</v>
      </c>
      <c r="M120" s="1" t="s">
        <v>267</v>
      </c>
      <c r="N120" s="1" t="s">
        <v>268</v>
      </c>
      <c r="O120" s="1" t="s">
        <v>267</v>
      </c>
      <c r="P120" s="1" t="s">
        <v>268</v>
      </c>
      <c r="Q120" s="1" t="s">
        <v>267</v>
      </c>
      <c r="R120" s="1" t="s">
        <v>268</v>
      </c>
      <c r="S120" s="1" t="s">
        <v>267</v>
      </c>
      <c r="T120" s="1" t="s">
        <v>249</v>
      </c>
      <c r="U120" s="1">
        <v>0</v>
      </c>
      <c r="V120" s="1">
        <v>0</v>
      </c>
      <c r="W120" s="1">
        <v>0</v>
      </c>
      <c r="X120" s="1" t="s">
        <v>231</v>
      </c>
      <c r="Y120" s="1">
        <v>10</v>
      </c>
      <c r="Z120" s="1">
        <v>18</v>
      </c>
      <c r="AB120" s="1">
        <v>0</v>
      </c>
      <c r="AC120" s="1">
        <v>0</v>
      </c>
      <c r="AD120" s="1">
        <v>0</v>
      </c>
      <c r="AE120" s="1">
        <f>MATCH(B120,Harvest_挂机奖励!$B$2:$B$13,1)</f>
        <v>8</v>
      </c>
      <c r="AF120" s="1">
        <f>INDEX(Harvest_挂机奖励!$D$2:$E$13,$AE120,AF$1)</f>
        <v>2350</v>
      </c>
      <c r="AG120" s="1">
        <f>INDEX(Harvest_关卡消耗!$B$2:$B$10,MATCH($B120,Harvest_关卡消耗!$A$2:$A$10,1))</f>
        <v>5</v>
      </c>
      <c r="AH120" s="1">
        <f>INDEX(Harvest_关卡消耗!$D$2:$T$28,MATCH($B120,Harvest_关卡消耗!$A$2:$A$10,1),AH$1)</f>
        <v>2200</v>
      </c>
      <c r="AI120" s="1">
        <f>INDEX(Harvest_关卡消耗!$D$2:$T$28,MATCH($B120,Harvest_关卡消耗!$A$2:$A$10,1),AI$1)</f>
        <v>2442</v>
      </c>
      <c r="AJ120" s="1">
        <f>INDEX(Harvest_关卡消耗!$D$2:$T$28,MATCH($B120,Harvest_关卡消耗!$A$2:$A$10,1),AJ$1)</f>
        <v>6600</v>
      </c>
      <c r="AK120" s="1">
        <f>INDEX(Harvest_关卡消耗!$D$2:$T$28,MATCH($B120,Harvest_关卡消耗!$A$2:$A$10,1),AK$1)</f>
        <v>3</v>
      </c>
      <c r="AL120" s="1">
        <f>INDEX(Harvest_关卡消耗!$D$2:$T$28,MATCH($B120,Harvest_关卡消耗!$A$2:$A$10,1),AL$1)</f>
        <v>550</v>
      </c>
      <c r="AM120" s="1">
        <f>INDEX(Harvest_关卡消耗!$D$2:$T$28,MATCH($B120,Harvest_关卡消耗!$A$2:$A$10,1),AM$1)</f>
        <v>0.25</v>
      </c>
      <c r="AN120" s="1">
        <f>INDEX(Harvest_关卡消耗!$D$2:$T$28,MATCH($B120,Harvest_关卡消耗!$A$2:$A$10,1),AN$1)</f>
        <v>4400</v>
      </c>
      <c r="AO120" s="1">
        <f>INDEX(Harvest_关卡消耗!$D$2:$T$28,MATCH($B120,Harvest_关卡消耗!$A$2:$A$10,1),AO$1)</f>
        <v>2</v>
      </c>
      <c r="AP120" s="1">
        <f>INDEX(Harvest_关卡消耗!$D$2:$T$28,MATCH($B120,Harvest_关卡消耗!$A$2:$A$10,1),AP$1)</f>
        <v>3700</v>
      </c>
      <c r="AQ120" s="1">
        <f>INDEX(Harvest_关卡消耗!$D$2:$T$28,MATCH($B120,Harvest_关卡消耗!$A$2:$A$10,1),AQ$1)</f>
        <v>1.6818181818181819</v>
      </c>
      <c r="AR120" s="1">
        <f>INDEX(Harvest_关卡消耗!$D$2:$T$28,MATCH($B120,Harvest_关卡消耗!$A$2:$A$10,1),AR$1)</f>
        <v>4400</v>
      </c>
      <c r="AS120" s="5">
        <f t="shared" si="9"/>
        <v>2442</v>
      </c>
      <c r="AT120" s="5">
        <f t="shared" si="10"/>
        <v>3142.8571428571431</v>
      </c>
      <c r="AU120" s="5">
        <f t="shared" si="11"/>
        <v>234045</v>
      </c>
      <c r="AV120" s="5">
        <f t="shared" si="12"/>
        <v>298142.85714285763</v>
      </c>
      <c r="AW120" s="5">
        <f t="shared" si="15"/>
        <v>64097.857142857625</v>
      </c>
      <c r="AX120" s="5">
        <f t="shared" si="13"/>
        <v>28</v>
      </c>
    </row>
    <row r="121" spans="1:50">
      <c r="A121" s="1" t="s">
        <v>160</v>
      </c>
      <c r="B121" s="1">
        <v>119</v>
      </c>
      <c r="C121" s="1">
        <v>17</v>
      </c>
      <c r="D121" s="1">
        <v>25</v>
      </c>
      <c r="E121" s="4">
        <v>3.069</v>
      </c>
      <c r="F121" s="4">
        <v>5.07</v>
      </c>
      <c r="G121" s="4">
        <v>6.05</v>
      </c>
      <c r="H121" s="1">
        <v>7</v>
      </c>
      <c r="I121" s="1">
        <f t="shared" si="14"/>
        <v>1</v>
      </c>
      <c r="J121" s="1" t="s">
        <v>267</v>
      </c>
      <c r="K121" s="1" t="s">
        <v>290</v>
      </c>
      <c r="L121" s="1" t="s">
        <v>267</v>
      </c>
      <c r="M121" s="1" t="s">
        <v>268</v>
      </c>
      <c r="N121" s="1" t="s">
        <v>268</v>
      </c>
      <c r="O121" s="1" t="s">
        <v>268</v>
      </c>
      <c r="P121" s="1" t="s">
        <v>268</v>
      </c>
      <c r="U121" s="1">
        <v>0</v>
      </c>
      <c r="V121" s="1">
        <v>0</v>
      </c>
      <c r="W121" s="1">
        <v>0.5</v>
      </c>
      <c r="X121" s="1" t="s">
        <v>224</v>
      </c>
      <c r="Y121" s="1">
        <v>10</v>
      </c>
      <c r="Z121" s="1">
        <v>4</v>
      </c>
      <c r="AB121" s="1">
        <v>0</v>
      </c>
      <c r="AC121" s="1">
        <v>0</v>
      </c>
      <c r="AD121" s="1">
        <v>0</v>
      </c>
      <c r="AE121" s="1">
        <f>MATCH(B121,Harvest_挂机奖励!$B$2:$B$13,1)</f>
        <v>8</v>
      </c>
      <c r="AF121" s="1">
        <f>INDEX(Harvest_挂机奖励!$D$2:$E$13,$AE121,AF$1)</f>
        <v>2350</v>
      </c>
      <c r="AG121" s="1">
        <f>INDEX(Harvest_关卡消耗!$B$2:$B$10,MATCH($B121,Harvest_关卡消耗!$A$2:$A$10,1))</f>
        <v>5</v>
      </c>
      <c r="AH121" s="1">
        <f>INDEX(Harvest_关卡消耗!$D$2:$T$28,MATCH($B121,Harvest_关卡消耗!$A$2:$A$10,1),AH$1)</f>
        <v>2200</v>
      </c>
      <c r="AI121" s="1">
        <f>INDEX(Harvest_关卡消耗!$D$2:$T$28,MATCH($B121,Harvest_关卡消耗!$A$2:$A$10,1),AI$1)</f>
        <v>2442</v>
      </c>
      <c r="AJ121" s="1">
        <f>INDEX(Harvest_关卡消耗!$D$2:$T$28,MATCH($B121,Harvest_关卡消耗!$A$2:$A$10,1),AJ$1)</f>
        <v>6600</v>
      </c>
      <c r="AK121" s="1">
        <f>INDEX(Harvest_关卡消耗!$D$2:$T$28,MATCH($B121,Harvest_关卡消耗!$A$2:$A$10,1),AK$1)</f>
        <v>3</v>
      </c>
      <c r="AL121" s="1">
        <f>INDEX(Harvest_关卡消耗!$D$2:$T$28,MATCH($B121,Harvest_关卡消耗!$A$2:$A$10,1),AL$1)</f>
        <v>550</v>
      </c>
      <c r="AM121" s="1">
        <f>INDEX(Harvest_关卡消耗!$D$2:$T$28,MATCH($B121,Harvest_关卡消耗!$A$2:$A$10,1),AM$1)</f>
        <v>0.25</v>
      </c>
      <c r="AN121" s="1">
        <f>INDEX(Harvest_关卡消耗!$D$2:$T$28,MATCH($B121,Harvest_关卡消耗!$A$2:$A$10,1),AN$1)</f>
        <v>4400</v>
      </c>
      <c r="AO121" s="1">
        <f>INDEX(Harvest_关卡消耗!$D$2:$T$28,MATCH($B121,Harvest_关卡消耗!$A$2:$A$10,1),AO$1)</f>
        <v>2</v>
      </c>
      <c r="AP121" s="1">
        <f>INDEX(Harvest_关卡消耗!$D$2:$T$28,MATCH($B121,Harvest_关卡消耗!$A$2:$A$10,1),AP$1)</f>
        <v>3700</v>
      </c>
      <c r="AQ121" s="1">
        <f>INDEX(Harvest_关卡消耗!$D$2:$T$28,MATCH($B121,Harvest_关卡消耗!$A$2:$A$10,1),AQ$1)</f>
        <v>1.6818181818181819</v>
      </c>
      <c r="AR121" s="1">
        <f>INDEX(Harvest_关卡消耗!$D$2:$T$28,MATCH($B121,Harvest_关卡消耗!$A$2:$A$10,1),AR$1)</f>
        <v>4400</v>
      </c>
      <c r="AS121" s="5">
        <f t="shared" si="9"/>
        <v>2442</v>
      </c>
      <c r="AT121" s="5">
        <f t="shared" si="10"/>
        <v>3142.8571428571431</v>
      </c>
      <c r="AU121" s="5">
        <f t="shared" si="11"/>
        <v>236487</v>
      </c>
      <c r="AV121" s="5">
        <f t="shared" si="12"/>
        <v>301285.71428571478</v>
      </c>
      <c r="AW121" s="5">
        <f t="shared" si="15"/>
        <v>64798.714285714785</v>
      </c>
      <c r="AX121" s="5">
        <f t="shared" si="13"/>
        <v>28</v>
      </c>
    </row>
    <row r="122" spans="1:50">
      <c r="A122" s="1" t="s">
        <v>236</v>
      </c>
      <c r="B122" s="1">
        <v>120</v>
      </c>
      <c r="C122" s="1">
        <v>12</v>
      </c>
      <c r="D122" s="1">
        <v>33</v>
      </c>
      <c r="E122" s="4">
        <v>2.952</v>
      </c>
      <c r="F122" s="4">
        <v>5.01</v>
      </c>
      <c r="G122" s="4">
        <v>6.18</v>
      </c>
      <c r="H122" s="1">
        <v>10</v>
      </c>
      <c r="I122" s="1">
        <f t="shared" si="14"/>
        <v>2</v>
      </c>
      <c r="J122" s="1" t="s">
        <v>292</v>
      </c>
      <c r="K122" s="1" t="s">
        <v>268</v>
      </c>
      <c r="L122" s="1" t="s">
        <v>268</v>
      </c>
      <c r="M122" s="1" t="s">
        <v>268</v>
      </c>
      <c r="N122" s="1" t="s">
        <v>291</v>
      </c>
      <c r="O122" s="1" t="s">
        <v>268</v>
      </c>
      <c r="P122" s="1" t="s">
        <v>268</v>
      </c>
      <c r="Q122" s="1" t="s">
        <v>267</v>
      </c>
      <c r="R122" s="1" t="s">
        <v>268</v>
      </c>
      <c r="S122" s="1" t="s">
        <v>267</v>
      </c>
      <c r="U122" s="1">
        <v>0</v>
      </c>
      <c r="V122" s="1">
        <v>0</v>
      </c>
      <c r="W122" s="1">
        <v>0</v>
      </c>
      <c r="X122" s="1" t="s">
        <v>224</v>
      </c>
      <c r="Y122" s="1">
        <v>4</v>
      </c>
      <c r="Z122" s="1">
        <v>5</v>
      </c>
      <c r="AB122" s="1">
        <v>0</v>
      </c>
      <c r="AC122" s="1">
        <v>0</v>
      </c>
      <c r="AD122" s="1">
        <v>0</v>
      </c>
      <c r="AE122" s="1">
        <f>MATCH(B122,Harvest_挂机奖励!$B$2:$B$13,1)</f>
        <v>8</v>
      </c>
      <c r="AF122" s="1">
        <f>INDEX(Harvest_挂机奖励!$D$2:$E$13,$AE122,AF$1)</f>
        <v>2350</v>
      </c>
      <c r="AG122" s="1">
        <f>INDEX(Harvest_关卡消耗!$B$2:$B$10,MATCH($B122,Harvest_关卡消耗!$A$2:$A$10,1))</f>
        <v>5</v>
      </c>
      <c r="AH122" s="1">
        <f>INDEX(Harvest_关卡消耗!$D$2:$T$28,MATCH($B122,Harvest_关卡消耗!$A$2:$A$10,1),AH$1)</f>
        <v>2200</v>
      </c>
      <c r="AI122" s="1">
        <f>INDEX(Harvest_关卡消耗!$D$2:$T$28,MATCH($B122,Harvest_关卡消耗!$A$2:$A$10,1),AI$1)</f>
        <v>2442</v>
      </c>
      <c r="AJ122" s="1">
        <f>INDEX(Harvest_关卡消耗!$D$2:$T$28,MATCH($B122,Harvest_关卡消耗!$A$2:$A$10,1),AJ$1)</f>
        <v>6600</v>
      </c>
      <c r="AK122" s="1">
        <f>INDEX(Harvest_关卡消耗!$D$2:$T$28,MATCH($B122,Harvest_关卡消耗!$A$2:$A$10,1),AK$1)</f>
        <v>3</v>
      </c>
      <c r="AL122" s="1">
        <f>INDEX(Harvest_关卡消耗!$D$2:$T$28,MATCH($B122,Harvest_关卡消耗!$A$2:$A$10,1),AL$1)</f>
        <v>550</v>
      </c>
      <c r="AM122" s="1">
        <f>INDEX(Harvest_关卡消耗!$D$2:$T$28,MATCH($B122,Harvest_关卡消耗!$A$2:$A$10,1),AM$1)</f>
        <v>0.25</v>
      </c>
      <c r="AN122" s="1">
        <f>INDEX(Harvest_关卡消耗!$D$2:$T$28,MATCH($B122,Harvest_关卡消耗!$A$2:$A$10,1),AN$1)</f>
        <v>4400</v>
      </c>
      <c r="AO122" s="1">
        <f>INDEX(Harvest_关卡消耗!$D$2:$T$28,MATCH($B122,Harvest_关卡消耗!$A$2:$A$10,1),AO$1)</f>
        <v>2</v>
      </c>
      <c r="AP122" s="1">
        <f>INDEX(Harvest_关卡消耗!$D$2:$T$28,MATCH($B122,Harvest_关卡消耗!$A$2:$A$10,1),AP$1)</f>
        <v>3700</v>
      </c>
      <c r="AQ122" s="1">
        <f>INDEX(Harvest_关卡消耗!$D$2:$T$28,MATCH($B122,Harvest_关卡消耗!$A$2:$A$10,1),AQ$1)</f>
        <v>1.6818181818181819</v>
      </c>
      <c r="AR122" s="1">
        <f>INDEX(Harvest_关卡消耗!$D$2:$T$28,MATCH($B122,Harvest_关卡消耗!$A$2:$A$10,1),AR$1)</f>
        <v>4400</v>
      </c>
      <c r="AS122" s="5">
        <f t="shared" si="9"/>
        <v>2442</v>
      </c>
      <c r="AT122" s="5">
        <f t="shared" si="10"/>
        <v>3142.8571428571431</v>
      </c>
      <c r="AU122" s="5">
        <f t="shared" si="11"/>
        <v>238929</v>
      </c>
      <c r="AV122" s="5">
        <f t="shared" si="12"/>
        <v>304428.57142857194</v>
      </c>
      <c r="AW122" s="5">
        <f t="shared" si="15"/>
        <v>65499.571428571944</v>
      </c>
      <c r="AX122" s="5">
        <f t="shared" si="13"/>
        <v>28</v>
      </c>
    </row>
    <row r="123" spans="1:50">
      <c r="A123" s="1" t="s">
        <v>161</v>
      </c>
      <c r="B123" s="1">
        <v>121</v>
      </c>
      <c r="C123" s="1">
        <v>14</v>
      </c>
      <c r="D123" s="1">
        <v>36</v>
      </c>
      <c r="E123" s="4">
        <v>2.3849999999999998</v>
      </c>
      <c r="F123" s="4">
        <v>4.08</v>
      </c>
      <c r="G123" s="4">
        <v>5.54</v>
      </c>
      <c r="H123" s="1">
        <v>9</v>
      </c>
      <c r="I123" s="1">
        <f t="shared" si="14"/>
        <v>1</v>
      </c>
      <c r="J123" s="1" t="s">
        <v>267</v>
      </c>
      <c r="K123" s="1" t="s">
        <v>292</v>
      </c>
      <c r="L123" s="1" t="s">
        <v>267</v>
      </c>
      <c r="M123" s="1" t="s">
        <v>267</v>
      </c>
      <c r="N123" s="1" t="s">
        <v>267</v>
      </c>
      <c r="O123" s="1" t="s">
        <v>267</v>
      </c>
      <c r="P123" s="1" t="s">
        <v>267</v>
      </c>
      <c r="Q123" s="1" t="s">
        <v>267</v>
      </c>
      <c r="R123" s="1" t="s">
        <v>267</v>
      </c>
      <c r="U123" s="1">
        <v>0</v>
      </c>
      <c r="V123" s="1">
        <v>0</v>
      </c>
      <c r="W123" s="1">
        <v>0</v>
      </c>
      <c r="X123" s="1" t="s">
        <v>224</v>
      </c>
      <c r="Y123" s="1">
        <v>10</v>
      </c>
      <c r="Z123" s="1">
        <v>6</v>
      </c>
      <c r="AB123" s="1">
        <v>0</v>
      </c>
      <c r="AC123" s="1">
        <v>0</v>
      </c>
      <c r="AD123" s="1">
        <v>0</v>
      </c>
      <c r="AE123" s="1">
        <f>MATCH(B123,Harvest_挂机奖励!$B$2:$B$13,1)</f>
        <v>8</v>
      </c>
      <c r="AF123" s="1">
        <f>INDEX(Harvest_挂机奖励!$D$2:$E$13,$AE123,AF$1)</f>
        <v>2350</v>
      </c>
      <c r="AG123" s="1">
        <f>INDEX(Harvest_关卡消耗!$B$2:$B$10,MATCH($B123,Harvest_关卡消耗!$A$2:$A$10,1))</f>
        <v>5</v>
      </c>
      <c r="AH123" s="1">
        <f>INDEX(Harvest_关卡消耗!$D$2:$T$28,MATCH($B123,Harvest_关卡消耗!$A$2:$A$10,1),AH$1)</f>
        <v>2200</v>
      </c>
      <c r="AI123" s="1">
        <f>INDEX(Harvest_关卡消耗!$D$2:$T$28,MATCH($B123,Harvest_关卡消耗!$A$2:$A$10,1),AI$1)</f>
        <v>2442</v>
      </c>
      <c r="AJ123" s="1">
        <f>INDEX(Harvest_关卡消耗!$D$2:$T$28,MATCH($B123,Harvest_关卡消耗!$A$2:$A$10,1),AJ$1)</f>
        <v>6600</v>
      </c>
      <c r="AK123" s="1">
        <f>INDEX(Harvest_关卡消耗!$D$2:$T$28,MATCH($B123,Harvest_关卡消耗!$A$2:$A$10,1),AK$1)</f>
        <v>3</v>
      </c>
      <c r="AL123" s="1">
        <f>INDEX(Harvest_关卡消耗!$D$2:$T$28,MATCH($B123,Harvest_关卡消耗!$A$2:$A$10,1),AL$1)</f>
        <v>550</v>
      </c>
      <c r="AM123" s="1">
        <f>INDEX(Harvest_关卡消耗!$D$2:$T$28,MATCH($B123,Harvest_关卡消耗!$A$2:$A$10,1),AM$1)</f>
        <v>0.25</v>
      </c>
      <c r="AN123" s="1">
        <f>INDEX(Harvest_关卡消耗!$D$2:$T$28,MATCH($B123,Harvest_关卡消耗!$A$2:$A$10,1),AN$1)</f>
        <v>4400</v>
      </c>
      <c r="AO123" s="1">
        <f>INDEX(Harvest_关卡消耗!$D$2:$T$28,MATCH($B123,Harvest_关卡消耗!$A$2:$A$10,1),AO$1)</f>
        <v>2</v>
      </c>
      <c r="AP123" s="1">
        <f>INDEX(Harvest_关卡消耗!$D$2:$T$28,MATCH($B123,Harvest_关卡消耗!$A$2:$A$10,1),AP$1)</f>
        <v>3700</v>
      </c>
      <c r="AQ123" s="1">
        <f>INDEX(Harvest_关卡消耗!$D$2:$T$28,MATCH($B123,Harvest_关卡消耗!$A$2:$A$10,1),AQ$1)</f>
        <v>1.6818181818181819</v>
      </c>
      <c r="AR123" s="1">
        <f>INDEX(Harvest_关卡消耗!$D$2:$T$28,MATCH($B123,Harvest_关卡消耗!$A$2:$A$10,1),AR$1)</f>
        <v>4400</v>
      </c>
      <c r="AS123" s="5">
        <f t="shared" si="9"/>
        <v>2442</v>
      </c>
      <c r="AT123" s="5">
        <f t="shared" si="10"/>
        <v>3142.8571428571431</v>
      </c>
      <c r="AU123" s="5">
        <f t="shared" si="11"/>
        <v>241371</v>
      </c>
      <c r="AV123" s="5">
        <f t="shared" si="12"/>
        <v>307571.4285714291</v>
      </c>
      <c r="AW123" s="5">
        <f t="shared" si="15"/>
        <v>66200.428571429104</v>
      </c>
      <c r="AX123" s="5">
        <f t="shared" si="13"/>
        <v>29</v>
      </c>
    </row>
    <row r="124" spans="1:50">
      <c r="A124" s="1" t="s">
        <v>162</v>
      </c>
      <c r="B124" s="1">
        <v>122</v>
      </c>
      <c r="C124" s="1">
        <v>21</v>
      </c>
      <c r="D124" s="1">
        <v>24</v>
      </c>
      <c r="E124" s="4">
        <v>1.764</v>
      </c>
      <c r="F124" s="4">
        <v>3.62</v>
      </c>
      <c r="G124" s="4">
        <v>4.7</v>
      </c>
      <c r="H124" s="1">
        <v>9</v>
      </c>
      <c r="I124" s="1">
        <f t="shared" si="14"/>
        <v>1</v>
      </c>
      <c r="J124" s="1" t="s">
        <v>290</v>
      </c>
      <c r="K124" s="1" t="s">
        <v>268</v>
      </c>
      <c r="L124" s="1" t="s">
        <v>268</v>
      </c>
      <c r="M124" s="1" t="s">
        <v>267</v>
      </c>
      <c r="N124" s="1" t="s">
        <v>267</v>
      </c>
      <c r="O124" s="1" t="s">
        <v>268</v>
      </c>
      <c r="P124" s="1" t="s">
        <v>268</v>
      </c>
      <c r="Q124" s="1" t="s">
        <v>267</v>
      </c>
      <c r="R124" s="1" t="s">
        <v>268</v>
      </c>
      <c r="U124" s="1">
        <v>0</v>
      </c>
      <c r="V124" s="1">
        <v>2</v>
      </c>
      <c r="W124" s="1">
        <v>0</v>
      </c>
      <c r="X124" s="1" t="s">
        <v>224</v>
      </c>
      <c r="Y124" s="1">
        <v>10</v>
      </c>
      <c r="Z124" s="1">
        <v>10</v>
      </c>
      <c r="AB124" s="1">
        <v>0</v>
      </c>
      <c r="AC124" s="1">
        <v>-890</v>
      </c>
      <c r="AD124" s="1">
        <v>50</v>
      </c>
      <c r="AE124" s="1">
        <f>MATCH(B124,Harvest_挂机奖励!$B$2:$B$13,1)</f>
        <v>8</v>
      </c>
      <c r="AF124" s="1">
        <f>INDEX(Harvest_挂机奖励!$D$2:$E$13,$AE124,AF$1)</f>
        <v>2350</v>
      </c>
      <c r="AG124" s="1">
        <f>INDEX(Harvest_关卡消耗!$B$2:$B$10,MATCH($B124,Harvest_关卡消耗!$A$2:$A$10,1))</f>
        <v>5</v>
      </c>
      <c r="AH124" s="1">
        <f>INDEX(Harvest_关卡消耗!$D$2:$T$28,MATCH($B124,Harvest_关卡消耗!$A$2:$A$10,1),AH$1)</f>
        <v>2200</v>
      </c>
      <c r="AI124" s="1">
        <f>INDEX(Harvest_关卡消耗!$D$2:$T$28,MATCH($B124,Harvest_关卡消耗!$A$2:$A$10,1),AI$1)</f>
        <v>2442</v>
      </c>
      <c r="AJ124" s="1">
        <f>INDEX(Harvest_关卡消耗!$D$2:$T$28,MATCH($B124,Harvest_关卡消耗!$A$2:$A$10,1),AJ$1)</f>
        <v>6600</v>
      </c>
      <c r="AK124" s="1">
        <f>INDEX(Harvest_关卡消耗!$D$2:$T$28,MATCH($B124,Harvest_关卡消耗!$A$2:$A$10,1),AK$1)</f>
        <v>3</v>
      </c>
      <c r="AL124" s="1">
        <f>INDEX(Harvest_关卡消耗!$D$2:$T$28,MATCH($B124,Harvest_关卡消耗!$A$2:$A$10,1),AL$1)</f>
        <v>550</v>
      </c>
      <c r="AM124" s="1">
        <f>INDEX(Harvest_关卡消耗!$D$2:$T$28,MATCH($B124,Harvest_关卡消耗!$A$2:$A$10,1),AM$1)</f>
        <v>0.25</v>
      </c>
      <c r="AN124" s="1">
        <f>INDEX(Harvest_关卡消耗!$D$2:$T$28,MATCH($B124,Harvest_关卡消耗!$A$2:$A$10,1),AN$1)</f>
        <v>4400</v>
      </c>
      <c r="AO124" s="1">
        <f>INDEX(Harvest_关卡消耗!$D$2:$T$28,MATCH($B124,Harvest_关卡消耗!$A$2:$A$10,1),AO$1)</f>
        <v>2</v>
      </c>
      <c r="AP124" s="1">
        <f>INDEX(Harvest_关卡消耗!$D$2:$T$28,MATCH($B124,Harvest_关卡消耗!$A$2:$A$10,1),AP$1)</f>
        <v>3700</v>
      </c>
      <c r="AQ124" s="1">
        <f>INDEX(Harvest_关卡消耗!$D$2:$T$28,MATCH($B124,Harvest_关卡消耗!$A$2:$A$10,1),AQ$1)</f>
        <v>1.6818181818181819</v>
      </c>
      <c r="AR124" s="1">
        <f>INDEX(Harvest_关卡消耗!$D$2:$T$28,MATCH($B124,Harvest_关卡消耗!$A$2:$A$10,1),AR$1)</f>
        <v>4400</v>
      </c>
      <c r="AS124" s="5">
        <f t="shared" si="9"/>
        <v>2442</v>
      </c>
      <c r="AT124" s="5">
        <f t="shared" si="10"/>
        <v>3142.8571428571431</v>
      </c>
      <c r="AU124" s="5">
        <f t="shared" si="11"/>
        <v>243813</v>
      </c>
      <c r="AV124" s="5">
        <f t="shared" si="12"/>
        <v>310714.28571428626</v>
      </c>
      <c r="AW124" s="5">
        <f t="shared" si="15"/>
        <v>66901.285714286263</v>
      </c>
      <c r="AX124" s="5">
        <f t="shared" si="13"/>
        <v>29</v>
      </c>
    </row>
    <row r="125" spans="1:50">
      <c r="A125" s="1" t="s">
        <v>163</v>
      </c>
      <c r="B125" s="1">
        <v>123</v>
      </c>
      <c r="C125" s="1">
        <v>18</v>
      </c>
      <c r="D125" s="1">
        <v>24</v>
      </c>
      <c r="E125" s="4">
        <v>1.647</v>
      </c>
      <c r="F125" s="4">
        <v>4.0199999999999996</v>
      </c>
      <c r="G125" s="4">
        <v>5.66</v>
      </c>
      <c r="H125" s="1">
        <v>8</v>
      </c>
      <c r="I125" s="1">
        <f t="shared" si="14"/>
        <v>1</v>
      </c>
      <c r="J125" s="1" t="s">
        <v>268</v>
      </c>
      <c r="K125" s="1" t="s">
        <v>292</v>
      </c>
      <c r="L125" s="1" t="s">
        <v>268</v>
      </c>
      <c r="M125" s="1" t="s">
        <v>267</v>
      </c>
      <c r="N125" s="1" t="s">
        <v>267</v>
      </c>
      <c r="O125" s="1" t="s">
        <v>267</v>
      </c>
      <c r="P125" s="1" t="s">
        <v>267</v>
      </c>
      <c r="Q125" s="1" t="s">
        <v>267</v>
      </c>
      <c r="U125" s="1">
        <v>0</v>
      </c>
      <c r="V125" s="1">
        <v>0</v>
      </c>
      <c r="W125" s="1">
        <v>0</v>
      </c>
      <c r="X125" s="1" t="s">
        <v>228</v>
      </c>
      <c r="Y125" s="1">
        <v>10</v>
      </c>
      <c r="Z125" s="1">
        <v>5</v>
      </c>
      <c r="AB125" s="1">
        <v>0</v>
      </c>
      <c r="AC125" s="1">
        <v>0</v>
      </c>
      <c r="AD125" s="1">
        <v>0</v>
      </c>
      <c r="AE125" s="1">
        <f>MATCH(B125,Harvest_挂机奖励!$B$2:$B$13,1)</f>
        <v>8</v>
      </c>
      <c r="AF125" s="1">
        <f>INDEX(Harvest_挂机奖励!$D$2:$E$13,$AE125,AF$1)</f>
        <v>2350</v>
      </c>
      <c r="AG125" s="1">
        <f>INDEX(Harvest_关卡消耗!$B$2:$B$10,MATCH($B125,Harvest_关卡消耗!$A$2:$A$10,1))</f>
        <v>5</v>
      </c>
      <c r="AH125" s="1">
        <f>INDEX(Harvest_关卡消耗!$D$2:$T$28,MATCH($B125,Harvest_关卡消耗!$A$2:$A$10,1),AH$1)</f>
        <v>2200</v>
      </c>
      <c r="AI125" s="1">
        <f>INDEX(Harvest_关卡消耗!$D$2:$T$28,MATCH($B125,Harvest_关卡消耗!$A$2:$A$10,1),AI$1)</f>
        <v>2442</v>
      </c>
      <c r="AJ125" s="1">
        <f>INDEX(Harvest_关卡消耗!$D$2:$T$28,MATCH($B125,Harvest_关卡消耗!$A$2:$A$10,1),AJ$1)</f>
        <v>6600</v>
      </c>
      <c r="AK125" s="1">
        <f>INDEX(Harvest_关卡消耗!$D$2:$T$28,MATCH($B125,Harvest_关卡消耗!$A$2:$A$10,1),AK$1)</f>
        <v>3</v>
      </c>
      <c r="AL125" s="1">
        <f>INDEX(Harvest_关卡消耗!$D$2:$T$28,MATCH($B125,Harvest_关卡消耗!$A$2:$A$10,1),AL$1)</f>
        <v>550</v>
      </c>
      <c r="AM125" s="1">
        <f>INDEX(Harvest_关卡消耗!$D$2:$T$28,MATCH($B125,Harvest_关卡消耗!$A$2:$A$10,1),AM$1)</f>
        <v>0.25</v>
      </c>
      <c r="AN125" s="1">
        <f>INDEX(Harvest_关卡消耗!$D$2:$T$28,MATCH($B125,Harvest_关卡消耗!$A$2:$A$10,1),AN$1)</f>
        <v>4400</v>
      </c>
      <c r="AO125" s="1">
        <f>INDEX(Harvest_关卡消耗!$D$2:$T$28,MATCH($B125,Harvest_关卡消耗!$A$2:$A$10,1),AO$1)</f>
        <v>2</v>
      </c>
      <c r="AP125" s="1">
        <f>INDEX(Harvest_关卡消耗!$D$2:$T$28,MATCH($B125,Harvest_关卡消耗!$A$2:$A$10,1),AP$1)</f>
        <v>3700</v>
      </c>
      <c r="AQ125" s="1">
        <f>INDEX(Harvest_关卡消耗!$D$2:$T$28,MATCH($B125,Harvest_关卡消耗!$A$2:$A$10,1),AQ$1)</f>
        <v>1.6818181818181819</v>
      </c>
      <c r="AR125" s="1">
        <f>INDEX(Harvest_关卡消耗!$D$2:$T$28,MATCH($B125,Harvest_关卡消耗!$A$2:$A$10,1),AR$1)</f>
        <v>4400</v>
      </c>
      <c r="AS125" s="5">
        <f t="shared" si="9"/>
        <v>2442</v>
      </c>
      <c r="AT125" s="5">
        <f t="shared" si="10"/>
        <v>3142.8571428571431</v>
      </c>
      <c r="AU125" s="5">
        <f t="shared" si="11"/>
        <v>246255</v>
      </c>
      <c r="AV125" s="5">
        <f t="shared" si="12"/>
        <v>313857.14285714342</v>
      </c>
      <c r="AW125" s="5">
        <f t="shared" si="15"/>
        <v>67602.142857143423</v>
      </c>
      <c r="AX125" s="5">
        <f t="shared" si="13"/>
        <v>29</v>
      </c>
    </row>
    <row r="126" spans="1:50">
      <c r="A126" s="1" t="s">
        <v>164</v>
      </c>
      <c r="B126" s="1">
        <v>124</v>
      </c>
      <c r="C126" s="1">
        <v>10</v>
      </c>
      <c r="D126" s="1">
        <v>23</v>
      </c>
      <c r="E126" s="4">
        <v>1.7729999999999999</v>
      </c>
      <c r="F126" s="4">
        <v>4.16</v>
      </c>
      <c r="G126" s="4">
        <v>5.5</v>
      </c>
      <c r="H126" s="1">
        <v>9</v>
      </c>
      <c r="I126" s="1">
        <f t="shared" si="14"/>
        <v>1</v>
      </c>
      <c r="J126" s="1" t="s">
        <v>267</v>
      </c>
      <c r="K126" s="1" t="s">
        <v>290</v>
      </c>
      <c r="L126" s="1" t="s">
        <v>267</v>
      </c>
      <c r="M126" s="1" t="s">
        <v>267</v>
      </c>
      <c r="N126" s="1" t="s">
        <v>267</v>
      </c>
      <c r="O126" s="1" t="s">
        <v>267</v>
      </c>
      <c r="P126" s="1" t="s">
        <v>267</v>
      </c>
      <c r="Q126" s="1" t="s">
        <v>267</v>
      </c>
      <c r="R126" s="1" t="s">
        <v>267</v>
      </c>
      <c r="T126" s="1" t="s">
        <v>250</v>
      </c>
      <c r="U126" s="1">
        <v>0</v>
      </c>
      <c r="V126" s="1">
        <v>0</v>
      </c>
      <c r="W126" s="1">
        <v>0</v>
      </c>
      <c r="X126" s="1" t="s">
        <v>224</v>
      </c>
      <c r="Y126" s="1">
        <v>5</v>
      </c>
      <c r="Z126" s="1">
        <v>20</v>
      </c>
      <c r="AB126" s="1">
        <v>0</v>
      </c>
      <c r="AC126" s="1">
        <v>0</v>
      </c>
      <c r="AD126" s="1">
        <v>0</v>
      </c>
      <c r="AE126" s="1">
        <f>MATCH(B126,Harvest_挂机奖励!$B$2:$B$13,1)</f>
        <v>8</v>
      </c>
      <c r="AF126" s="1">
        <f>INDEX(Harvest_挂机奖励!$D$2:$E$13,$AE126,AF$1)</f>
        <v>2350</v>
      </c>
      <c r="AG126" s="1">
        <f>INDEX(Harvest_关卡消耗!$B$2:$B$10,MATCH($B126,Harvest_关卡消耗!$A$2:$A$10,1))</f>
        <v>5</v>
      </c>
      <c r="AH126" s="1">
        <f>INDEX(Harvest_关卡消耗!$D$2:$T$28,MATCH($B126,Harvest_关卡消耗!$A$2:$A$10,1),AH$1)</f>
        <v>2200</v>
      </c>
      <c r="AI126" s="1">
        <f>INDEX(Harvest_关卡消耗!$D$2:$T$28,MATCH($B126,Harvest_关卡消耗!$A$2:$A$10,1),AI$1)</f>
        <v>2442</v>
      </c>
      <c r="AJ126" s="1">
        <f>INDEX(Harvest_关卡消耗!$D$2:$T$28,MATCH($B126,Harvest_关卡消耗!$A$2:$A$10,1),AJ$1)</f>
        <v>6600</v>
      </c>
      <c r="AK126" s="1">
        <f>INDEX(Harvest_关卡消耗!$D$2:$T$28,MATCH($B126,Harvest_关卡消耗!$A$2:$A$10,1),AK$1)</f>
        <v>3</v>
      </c>
      <c r="AL126" s="1">
        <f>INDEX(Harvest_关卡消耗!$D$2:$T$28,MATCH($B126,Harvest_关卡消耗!$A$2:$A$10,1),AL$1)</f>
        <v>550</v>
      </c>
      <c r="AM126" s="1">
        <f>INDEX(Harvest_关卡消耗!$D$2:$T$28,MATCH($B126,Harvest_关卡消耗!$A$2:$A$10,1),AM$1)</f>
        <v>0.25</v>
      </c>
      <c r="AN126" s="1">
        <f>INDEX(Harvest_关卡消耗!$D$2:$T$28,MATCH($B126,Harvest_关卡消耗!$A$2:$A$10,1),AN$1)</f>
        <v>4400</v>
      </c>
      <c r="AO126" s="1">
        <f>INDEX(Harvest_关卡消耗!$D$2:$T$28,MATCH($B126,Harvest_关卡消耗!$A$2:$A$10,1),AO$1)</f>
        <v>2</v>
      </c>
      <c r="AP126" s="1">
        <f>INDEX(Harvest_关卡消耗!$D$2:$T$28,MATCH($B126,Harvest_关卡消耗!$A$2:$A$10,1),AP$1)</f>
        <v>3700</v>
      </c>
      <c r="AQ126" s="1">
        <f>INDEX(Harvest_关卡消耗!$D$2:$T$28,MATCH($B126,Harvest_关卡消耗!$A$2:$A$10,1),AQ$1)</f>
        <v>1.6818181818181819</v>
      </c>
      <c r="AR126" s="1">
        <f>INDEX(Harvest_关卡消耗!$D$2:$T$28,MATCH($B126,Harvest_关卡消耗!$A$2:$A$10,1),AR$1)</f>
        <v>4400</v>
      </c>
      <c r="AS126" s="5">
        <f t="shared" si="9"/>
        <v>2442</v>
      </c>
      <c r="AT126" s="5">
        <f t="shared" si="10"/>
        <v>3142.8571428571431</v>
      </c>
      <c r="AU126" s="5">
        <f t="shared" si="11"/>
        <v>248697</v>
      </c>
      <c r="AV126" s="5">
        <f t="shared" si="12"/>
        <v>317000.00000000058</v>
      </c>
      <c r="AW126" s="5">
        <f t="shared" si="15"/>
        <v>68303.000000000582</v>
      </c>
      <c r="AX126" s="5">
        <f t="shared" si="13"/>
        <v>30</v>
      </c>
    </row>
    <row r="127" spans="1:50">
      <c r="A127" s="1" t="s">
        <v>165</v>
      </c>
      <c r="B127" s="1">
        <v>125</v>
      </c>
      <c r="C127" s="1">
        <v>16</v>
      </c>
      <c r="D127" s="1">
        <v>26</v>
      </c>
      <c r="E127" s="4">
        <v>3.6990001000000001</v>
      </c>
      <c r="F127" s="4">
        <v>5.72</v>
      </c>
      <c r="G127" s="4">
        <v>6.8</v>
      </c>
      <c r="H127" s="1">
        <v>10</v>
      </c>
      <c r="I127" s="1">
        <f t="shared" si="14"/>
        <v>1</v>
      </c>
      <c r="J127" s="1" t="s">
        <v>267</v>
      </c>
      <c r="K127" s="1" t="s">
        <v>290</v>
      </c>
      <c r="L127" s="1" t="s">
        <v>268</v>
      </c>
      <c r="M127" s="1" t="s">
        <v>267</v>
      </c>
      <c r="N127" s="1" t="s">
        <v>268</v>
      </c>
      <c r="O127" s="1" t="s">
        <v>267</v>
      </c>
      <c r="P127" s="1" t="s">
        <v>268</v>
      </c>
      <c r="Q127" s="1" t="s">
        <v>267</v>
      </c>
      <c r="R127" s="1" t="s">
        <v>268</v>
      </c>
      <c r="S127" s="1" t="s">
        <v>267</v>
      </c>
      <c r="U127" s="1">
        <v>0</v>
      </c>
      <c r="V127" s="1">
        <v>0</v>
      </c>
      <c r="W127" s="1">
        <v>0</v>
      </c>
      <c r="X127" s="1" t="s">
        <v>224</v>
      </c>
      <c r="Y127" s="1">
        <v>10</v>
      </c>
      <c r="Z127" s="1">
        <v>5</v>
      </c>
      <c r="AB127" s="1">
        <v>0</v>
      </c>
      <c r="AC127" s="1">
        <v>0</v>
      </c>
      <c r="AD127" s="1">
        <v>0</v>
      </c>
      <c r="AE127" s="1">
        <f>MATCH(B127,Harvest_挂机奖励!$B$2:$B$13,1)</f>
        <v>8</v>
      </c>
      <c r="AF127" s="1">
        <f>INDEX(Harvest_挂机奖励!$D$2:$E$13,$AE127,AF$1)</f>
        <v>2350</v>
      </c>
      <c r="AG127" s="1">
        <f>INDEX(Harvest_关卡消耗!$B$2:$B$10,MATCH($B127,Harvest_关卡消耗!$A$2:$A$10,1))</f>
        <v>5</v>
      </c>
      <c r="AH127" s="1">
        <f>INDEX(Harvest_关卡消耗!$D$2:$T$28,MATCH($B127,Harvest_关卡消耗!$A$2:$A$10,1),AH$1)</f>
        <v>2200</v>
      </c>
      <c r="AI127" s="1">
        <f>INDEX(Harvest_关卡消耗!$D$2:$T$28,MATCH($B127,Harvest_关卡消耗!$A$2:$A$10,1),AI$1)</f>
        <v>2442</v>
      </c>
      <c r="AJ127" s="1">
        <f>INDEX(Harvest_关卡消耗!$D$2:$T$28,MATCH($B127,Harvest_关卡消耗!$A$2:$A$10,1),AJ$1)</f>
        <v>6600</v>
      </c>
      <c r="AK127" s="1">
        <f>INDEX(Harvest_关卡消耗!$D$2:$T$28,MATCH($B127,Harvest_关卡消耗!$A$2:$A$10,1),AK$1)</f>
        <v>3</v>
      </c>
      <c r="AL127" s="1">
        <f>INDEX(Harvest_关卡消耗!$D$2:$T$28,MATCH($B127,Harvest_关卡消耗!$A$2:$A$10,1),AL$1)</f>
        <v>550</v>
      </c>
      <c r="AM127" s="1">
        <f>INDEX(Harvest_关卡消耗!$D$2:$T$28,MATCH($B127,Harvest_关卡消耗!$A$2:$A$10,1),AM$1)</f>
        <v>0.25</v>
      </c>
      <c r="AN127" s="1">
        <f>INDEX(Harvest_关卡消耗!$D$2:$T$28,MATCH($B127,Harvest_关卡消耗!$A$2:$A$10,1),AN$1)</f>
        <v>4400</v>
      </c>
      <c r="AO127" s="1">
        <f>INDEX(Harvest_关卡消耗!$D$2:$T$28,MATCH($B127,Harvest_关卡消耗!$A$2:$A$10,1),AO$1)</f>
        <v>2</v>
      </c>
      <c r="AP127" s="1">
        <f>INDEX(Harvest_关卡消耗!$D$2:$T$28,MATCH($B127,Harvest_关卡消耗!$A$2:$A$10,1),AP$1)</f>
        <v>3700</v>
      </c>
      <c r="AQ127" s="1">
        <f>INDEX(Harvest_关卡消耗!$D$2:$T$28,MATCH($B127,Harvest_关卡消耗!$A$2:$A$10,1),AQ$1)</f>
        <v>1.6818181818181819</v>
      </c>
      <c r="AR127" s="1">
        <f>INDEX(Harvest_关卡消耗!$D$2:$T$28,MATCH($B127,Harvest_关卡消耗!$A$2:$A$10,1),AR$1)</f>
        <v>4400</v>
      </c>
      <c r="AS127" s="5">
        <f t="shared" si="9"/>
        <v>2442</v>
      </c>
      <c r="AT127" s="5">
        <f t="shared" si="10"/>
        <v>3142.8571428571431</v>
      </c>
      <c r="AU127" s="5">
        <f t="shared" si="11"/>
        <v>251139</v>
      </c>
      <c r="AV127" s="5">
        <f t="shared" si="12"/>
        <v>320142.85714285774</v>
      </c>
      <c r="AW127" s="5">
        <f t="shared" si="15"/>
        <v>69003.857142857742</v>
      </c>
      <c r="AX127" s="5">
        <f t="shared" si="13"/>
        <v>30</v>
      </c>
    </row>
    <row r="128" spans="1:50">
      <c r="A128" s="1" t="s">
        <v>166</v>
      </c>
      <c r="B128" s="1">
        <v>126</v>
      </c>
      <c r="C128" s="1">
        <v>11</v>
      </c>
      <c r="D128" s="1">
        <v>36</v>
      </c>
      <c r="E128" s="4">
        <v>3.0960000000000001</v>
      </c>
      <c r="F128" s="4">
        <v>5.05</v>
      </c>
      <c r="G128" s="4">
        <v>6.18</v>
      </c>
      <c r="H128" s="1">
        <v>9</v>
      </c>
      <c r="I128" s="1">
        <f t="shared" si="14"/>
        <v>1</v>
      </c>
      <c r="J128" s="1" t="s">
        <v>268</v>
      </c>
      <c r="K128" s="1" t="s">
        <v>292</v>
      </c>
      <c r="L128" s="1" t="s">
        <v>268</v>
      </c>
      <c r="M128" s="1" t="s">
        <v>267</v>
      </c>
      <c r="N128" s="1" t="s">
        <v>268</v>
      </c>
      <c r="O128" s="1" t="s">
        <v>267</v>
      </c>
      <c r="P128" s="1" t="s">
        <v>267</v>
      </c>
      <c r="Q128" s="1" t="s">
        <v>267</v>
      </c>
      <c r="R128" s="1" t="s">
        <v>267</v>
      </c>
      <c r="U128" s="1">
        <v>0</v>
      </c>
      <c r="V128" s="1">
        <v>0</v>
      </c>
      <c r="W128" s="1">
        <v>0</v>
      </c>
      <c r="X128" s="1" t="s">
        <v>224</v>
      </c>
      <c r="Y128" s="1">
        <v>-1</v>
      </c>
      <c r="Z128" s="1">
        <v>-1</v>
      </c>
      <c r="AB128" s="1">
        <v>0</v>
      </c>
      <c r="AC128" s="1">
        <v>0</v>
      </c>
      <c r="AD128" s="1">
        <v>0</v>
      </c>
      <c r="AE128" s="1">
        <f>MATCH(B128,Harvest_挂机奖励!$B$2:$B$13,1)</f>
        <v>8</v>
      </c>
      <c r="AF128" s="1">
        <f>INDEX(Harvest_挂机奖励!$D$2:$E$13,$AE128,AF$1)</f>
        <v>2350</v>
      </c>
      <c r="AG128" s="1">
        <f>INDEX(Harvest_关卡消耗!$B$2:$B$10,MATCH($B128,Harvest_关卡消耗!$A$2:$A$10,1))</f>
        <v>5</v>
      </c>
      <c r="AH128" s="1">
        <f>INDEX(Harvest_关卡消耗!$D$2:$T$28,MATCH($B128,Harvest_关卡消耗!$A$2:$A$10,1),AH$1)</f>
        <v>2200</v>
      </c>
      <c r="AI128" s="1">
        <f>INDEX(Harvest_关卡消耗!$D$2:$T$28,MATCH($B128,Harvest_关卡消耗!$A$2:$A$10,1),AI$1)</f>
        <v>2442</v>
      </c>
      <c r="AJ128" s="1">
        <f>INDEX(Harvest_关卡消耗!$D$2:$T$28,MATCH($B128,Harvest_关卡消耗!$A$2:$A$10,1),AJ$1)</f>
        <v>6600</v>
      </c>
      <c r="AK128" s="1">
        <f>INDEX(Harvest_关卡消耗!$D$2:$T$28,MATCH($B128,Harvest_关卡消耗!$A$2:$A$10,1),AK$1)</f>
        <v>3</v>
      </c>
      <c r="AL128" s="1">
        <f>INDEX(Harvest_关卡消耗!$D$2:$T$28,MATCH($B128,Harvest_关卡消耗!$A$2:$A$10,1),AL$1)</f>
        <v>550</v>
      </c>
      <c r="AM128" s="1">
        <f>INDEX(Harvest_关卡消耗!$D$2:$T$28,MATCH($B128,Harvest_关卡消耗!$A$2:$A$10,1),AM$1)</f>
        <v>0.25</v>
      </c>
      <c r="AN128" s="1">
        <f>INDEX(Harvest_关卡消耗!$D$2:$T$28,MATCH($B128,Harvest_关卡消耗!$A$2:$A$10,1),AN$1)</f>
        <v>4400</v>
      </c>
      <c r="AO128" s="1">
        <f>INDEX(Harvest_关卡消耗!$D$2:$T$28,MATCH($B128,Harvest_关卡消耗!$A$2:$A$10,1),AO$1)</f>
        <v>2</v>
      </c>
      <c r="AP128" s="1">
        <f>INDEX(Harvest_关卡消耗!$D$2:$T$28,MATCH($B128,Harvest_关卡消耗!$A$2:$A$10,1),AP$1)</f>
        <v>3700</v>
      </c>
      <c r="AQ128" s="1">
        <f>INDEX(Harvest_关卡消耗!$D$2:$T$28,MATCH($B128,Harvest_关卡消耗!$A$2:$A$10,1),AQ$1)</f>
        <v>1.6818181818181819</v>
      </c>
      <c r="AR128" s="1">
        <f>INDEX(Harvest_关卡消耗!$D$2:$T$28,MATCH($B128,Harvest_关卡消耗!$A$2:$A$10,1),AR$1)</f>
        <v>4400</v>
      </c>
      <c r="AS128" s="5">
        <f t="shared" si="9"/>
        <v>2442</v>
      </c>
      <c r="AT128" s="5">
        <f t="shared" si="10"/>
        <v>3142.8571428571431</v>
      </c>
      <c r="AU128" s="5">
        <f t="shared" si="11"/>
        <v>253581</v>
      </c>
      <c r="AV128" s="5">
        <f t="shared" si="12"/>
        <v>323285.7142857149</v>
      </c>
      <c r="AW128" s="5">
        <f t="shared" si="15"/>
        <v>69704.714285714901</v>
      </c>
      <c r="AX128" s="5">
        <f t="shared" si="13"/>
        <v>30</v>
      </c>
    </row>
    <row r="129" spans="1:50">
      <c r="A129" s="1" t="s">
        <v>167</v>
      </c>
      <c r="B129" s="1">
        <v>127</v>
      </c>
      <c r="C129" s="1">
        <v>14</v>
      </c>
      <c r="D129" s="1">
        <v>40</v>
      </c>
      <c r="E129" s="4">
        <v>3.5370002</v>
      </c>
      <c r="F129" s="4">
        <v>7.42</v>
      </c>
      <c r="G129" s="4">
        <v>9.2799999999999994</v>
      </c>
      <c r="H129" s="1">
        <v>10</v>
      </c>
      <c r="I129" s="1">
        <f t="shared" si="14"/>
        <v>1</v>
      </c>
      <c r="J129" s="1" t="s">
        <v>267</v>
      </c>
      <c r="K129" s="1" t="s">
        <v>292</v>
      </c>
      <c r="L129" s="1" t="s">
        <v>268</v>
      </c>
      <c r="M129" s="1" t="s">
        <v>267</v>
      </c>
      <c r="N129" s="1" t="s">
        <v>268</v>
      </c>
      <c r="O129" s="1" t="s">
        <v>267</v>
      </c>
      <c r="P129" s="1" t="s">
        <v>268</v>
      </c>
      <c r="Q129" s="1" t="s">
        <v>267</v>
      </c>
      <c r="R129" s="1" t="s">
        <v>268</v>
      </c>
      <c r="S129" s="1" t="s">
        <v>267</v>
      </c>
      <c r="U129" s="1">
        <v>0</v>
      </c>
      <c r="V129" s="1">
        <v>2</v>
      </c>
      <c r="W129" s="1">
        <v>0.7</v>
      </c>
      <c r="X129" s="1" t="s">
        <v>224</v>
      </c>
      <c r="Y129" s="1">
        <v>10</v>
      </c>
      <c r="Z129" s="1">
        <v>4</v>
      </c>
      <c r="AB129" s="1">
        <v>1</v>
      </c>
      <c r="AC129" s="1">
        <v>0</v>
      </c>
      <c r="AD129" s="1">
        <v>490</v>
      </c>
      <c r="AE129" s="1">
        <f>MATCH(B129,Harvest_挂机奖励!$B$2:$B$13,1)</f>
        <v>9</v>
      </c>
      <c r="AF129" s="1">
        <f>INDEX(Harvest_挂机奖励!$D$2:$E$13,$AE129,AF$1)</f>
        <v>2400</v>
      </c>
      <c r="AG129" s="1">
        <f>INDEX(Harvest_关卡消耗!$B$2:$B$10,MATCH($B129,Harvest_关卡消耗!$A$2:$A$10,1))</f>
        <v>5</v>
      </c>
      <c r="AH129" s="1">
        <f>INDEX(Harvest_关卡消耗!$D$2:$T$28,MATCH($B129,Harvest_关卡消耗!$A$2:$A$10,1),AH$1)</f>
        <v>2200</v>
      </c>
      <c r="AI129" s="1">
        <f>INDEX(Harvest_关卡消耗!$D$2:$T$28,MATCH($B129,Harvest_关卡消耗!$A$2:$A$10,1),AI$1)</f>
        <v>2442</v>
      </c>
      <c r="AJ129" s="1">
        <f>INDEX(Harvest_关卡消耗!$D$2:$T$28,MATCH($B129,Harvest_关卡消耗!$A$2:$A$10,1),AJ$1)</f>
        <v>6600</v>
      </c>
      <c r="AK129" s="1">
        <f>INDEX(Harvest_关卡消耗!$D$2:$T$28,MATCH($B129,Harvest_关卡消耗!$A$2:$A$10,1),AK$1)</f>
        <v>3</v>
      </c>
      <c r="AL129" s="1">
        <f>INDEX(Harvest_关卡消耗!$D$2:$T$28,MATCH($B129,Harvest_关卡消耗!$A$2:$A$10,1),AL$1)</f>
        <v>550</v>
      </c>
      <c r="AM129" s="1">
        <f>INDEX(Harvest_关卡消耗!$D$2:$T$28,MATCH($B129,Harvest_关卡消耗!$A$2:$A$10,1),AM$1)</f>
        <v>0.25</v>
      </c>
      <c r="AN129" s="1">
        <f>INDEX(Harvest_关卡消耗!$D$2:$T$28,MATCH($B129,Harvest_关卡消耗!$A$2:$A$10,1),AN$1)</f>
        <v>4400</v>
      </c>
      <c r="AO129" s="1">
        <f>INDEX(Harvest_关卡消耗!$D$2:$T$28,MATCH($B129,Harvest_关卡消耗!$A$2:$A$10,1),AO$1)</f>
        <v>2</v>
      </c>
      <c r="AP129" s="1">
        <f>INDEX(Harvest_关卡消耗!$D$2:$T$28,MATCH($B129,Harvest_关卡消耗!$A$2:$A$10,1),AP$1)</f>
        <v>3700</v>
      </c>
      <c r="AQ129" s="1">
        <f>INDEX(Harvest_关卡消耗!$D$2:$T$28,MATCH($B129,Harvest_关卡消耗!$A$2:$A$10,1),AQ$1)</f>
        <v>1.6818181818181819</v>
      </c>
      <c r="AR129" s="1">
        <f>INDEX(Harvest_关卡消耗!$D$2:$T$28,MATCH($B129,Harvest_关卡消耗!$A$2:$A$10,1),AR$1)</f>
        <v>4400</v>
      </c>
      <c r="AS129" s="5">
        <f t="shared" si="9"/>
        <v>2442</v>
      </c>
      <c r="AT129" s="5">
        <f t="shared" si="10"/>
        <v>3142.8571428571431</v>
      </c>
      <c r="AU129" s="5">
        <f t="shared" si="11"/>
        <v>256023</v>
      </c>
      <c r="AV129" s="5">
        <f t="shared" si="12"/>
        <v>326428.57142857206</v>
      </c>
      <c r="AW129" s="5">
        <f t="shared" si="15"/>
        <v>70405.571428572061</v>
      </c>
      <c r="AX129" s="5">
        <f t="shared" si="13"/>
        <v>30</v>
      </c>
    </row>
    <row r="130" spans="1:50">
      <c r="A130" s="1" t="s">
        <v>168</v>
      </c>
      <c r="B130" s="1">
        <v>128</v>
      </c>
      <c r="C130" s="1">
        <v>24</v>
      </c>
      <c r="D130" s="1">
        <v>26</v>
      </c>
      <c r="E130" s="4">
        <v>2.052</v>
      </c>
      <c r="F130" s="4">
        <v>3.57</v>
      </c>
      <c r="G130" s="4">
        <v>4.46</v>
      </c>
      <c r="H130" s="1">
        <v>10</v>
      </c>
      <c r="I130" s="1">
        <f t="shared" si="14"/>
        <v>1</v>
      </c>
      <c r="J130" s="1" t="s">
        <v>290</v>
      </c>
      <c r="K130" s="1" t="s">
        <v>267</v>
      </c>
      <c r="L130" s="1" t="s">
        <v>267</v>
      </c>
      <c r="M130" s="1" t="s">
        <v>267</v>
      </c>
      <c r="N130" s="1" t="s">
        <v>267</v>
      </c>
      <c r="O130" s="1" t="s">
        <v>267</v>
      </c>
      <c r="P130" s="1" t="s">
        <v>267</v>
      </c>
      <c r="Q130" s="1" t="s">
        <v>267</v>
      </c>
      <c r="R130" s="1" t="s">
        <v>267</v>
      </c>
      <c r="S130" s="1" t="s">
        <v>267</v>
      </c>
      <c r="U130" s="1">
        <v>0</v>
      </c>
      <c r="V130" s="1">
        <v>0</v>
      </c>
      <c r="W130" s="1">
        <v>0</v>
      </c>
      <c r="X130" s="1" t="s">
        <v>224</v>
      </c>
      <c r="Y130" s="1">
        <v>10</v>
      </c>
      <c r="Z130" s="1">
        <v>4</v>
      </c>
      <c r="AB130" s="1">
        <v>0</v>
      </c>
      <c r="AC130" s="1">
        <v>0</v>
      </c>
      <c r="AD130" s="1">
        <v>0</v>
      </c>
      <c r="AE130" s="1">
        <f>MATCH(B130,Harvest_挂机奖励!$B$2:$B$13,1)</f>
        <v>9</v>
      </c>
      <c r="AF130" s="1">
        <f>INDEX(Harvest_挂机奖励!$D$2:$E$13,$AE130,AF$1)</f>
        <v>2400</v>
      </c>
      <c r="AG130" s="1">
        <f>INDEX(Harvest_关卡消耗!$B$2:$B$10,MATCH($B130,Harvest_关卡消耗!$A$2:$A$10,1))</f>
        <v>5</v>
      </c>
      <c r="AH130" s="1">
        <f>INDEX(Harvest_关卡消耗!$D$2:$T$28,MATCH($B130,Harvest_关卡消耗!$A$2:$A$10,1),AH$1)</f>
        <v>2200</v>
      </c>
      <c r="AI130" s="1">
        <f>INDEX(Harvest_关卡消耗!$D$2:$T$28,MATCH($B130,Harvest_关卡消耗!$A$2:$A$10,1),AI$1)</f>
        <v>2442</v>
      </c>
      <c r="AJ130" s="1">
        <f>INDEX(Harvest_关卡消耗!$D$2:$T$28,MATCH($B130,Harvest_关卡消耗!$A$2:$A$10,1),AJ$1)</f>
        <v>6600</v>
      </c>
      <c r="AK130" s="1">
        <f>INDEX(Harvest_关卡消耗!$D$2:$T$28,MATCH($B130,Harvest_关卡消耗!$A$2:$A$10,1),AK$1)</f>
        <v>3</v>
      </c>
      <c r="AL130" s="1">
        <f>INDEX(Harvest_关卡消耗!$D$2:$T$28,MATCH($B130,Harvest_关卡消耗!$A$2:$A$10,1),AL$1)</f>
        <v>550</v>
      </c>
      <c r="AM130" s="1">
        <f>INDEX(Harvest_关卡消耗!$D$2:$T$28,MATCH($B130,Harvest_关卡消耗!$A$2:$A$10,1),AM$1)</f>
        <v>0.25</v>
      </c>
      <c r="AN130" s="1">
        <f>INDEX(Harvest_关卡消耗!$D$2:$T$28,MATCH($B130,Harvest_关卡消耗!$A$2:$A$10,1),AN$1)</f>
        <v>4400</v>
      </c>
      <c r="AO130" s="1">
        <f>INDEX(Harvest_关卡消耗!$D$2:$T$28,MATCH($B130,Harvest_关卡消耗!$A$2:$A$10,1),AO$1)</f>
        <v>2</v>
      </c>
      <c r="AP130" s="1">
        <f>INDEX(Harvest_关卡消耗!$D$2:$T$28,MATCH($B130,Harvest_关卡消耗!$A$2:$A$10,1),AP$1)</f>
        <v>3700</v>
      </c>
      <c r="AQ130" s="1">
        <f>INDEX(Harvest_关卡消耗!$D$2:$T$28,MATCH($B130,Harvest_关卡消耗!$A$2:$A$10,1),AQ$1)</f>
        <v>1.6818181818181819</v>
      </c>
      <c r="AR130" s="1">
        <f>INDEX(Harvest_关卡消耗!$D$2:$T$28,MATCH($B130,Harvest_关卡消耗!$A$2:$A$10,1),AR$1)</f>
        <v>4400</v>
      </c>
      <c r="AS130" s="5">
        <f t="shared" si="9"/>
        <v>2442</v>
      </c>
      <c r="AT130" s="5">
        <f t="shared" si="10"/>
        <v>3142.8571428571431</v>
      </c>
      <c r="AU130" s="5">
        <f t="shared" si="11"/>
        <v>258465</v>
      </c>
      <c r="AV130" s="5">
        <f t="shared" si="12"/>
        <v>329571.42857142922</v>
      </c>
      <c r="AW130" s="5">
        <f t="shared" si="15"/>
        <v>71106.42857142922</v>
      </c>
      <c r="AX130" s="5">
        <f t="shared" si="13"/>
        <v>30</v>
      </c>
    </row>
    <row r="131" spans="1:50">
      <c r="A131" s="1" t="s">
        <v>169</v>
      </c>
      <c r="B131" s="1">
        <v>129</v>
      </c>
      <c r="C131" s="1">
        <v>37</v>
      </c>
      <c r="D131" s="1">
        <v>41</v>
      </c>
      <c r="E131" s="4">
        <v>3.7080000000000002</v>
      </c>
      <c r="F131" s="4">
        <v>5.75</v>
      </c>
      <c r="G131" s="4">
        <v>6.82</v>
      </c>
      <c r="H131" s="1">
        <v>10</v>
      </c>
      <c r="I131" s="1">
        <f t="shared" si="14"/>
        <v>1</v>
      </c>
      <c r="J131" s="1" t="s">
        <v>267</v>
      </c>
      <c r="K131" s="1" t="s">
        <v>292</v>
      </c>
      <c r="L131" s="1" t="s">
        <v>267</v>
      </c>
      <c r="M131" s="1" t="s">
        <v>268</v>
      </c>
      <c r="N131" s="1" t="s">
        <v>267</v>
      </c>
      <c r="O131" s="1" t="s">
        <v>268</v>
      </c>
      <c r="P131" s="1" t="s">
        <v>267</v>
      </c>
      <c r="Q131" s="1" t="s">
        <v>268</v>
      </c>
      <c r="R131" s="1" t="s">
        <v>267</v>
      </c>
      <c r="S131" s="1" t="s">
        <v>268</v>
      </c>
      <c r="U131" s="1">
        <v>0</v>
      </c>
      <c r="V131" s="1">
        <v>0</v>
      </c>
      <c r="W131" s="1">
        <v>0</v>
      </c>
      <c r="X131" s="1" t="s">
        <v>224</v>
      </c>
      <c r="Y131" s="1">
        <v>10</v>
      </c>
      <c r="Z131" s="1">
        <v>5</v>
      </c>
      <c r="AB131" s="1">
        <v>0</v>
      </c>
      <c r="AC131" s="1">
        <v>0</v>
      </c>
      <c r="AD131" s="1">
        <v>0</v>
      </c>
      <c r="AE131" s="1">
        <f>MATCH(B131,Harvest_挂机奖励!$B$2:$B$13,1)</f>
        <v>9</v>
      </c>
      <c r="AF131" s="1">
        <f>INDEX(Harvest_挂机奖励!$D$2:$E$13,$AE131,AF$1)</f>
        <v>2400</v>
      </c>
      <c r="AG131" s="1">
        <f>INDEX(Harvest_关卡消耗!$B$2:$B$10,MATCH($B131,Harvest_关卡消耗!$A$2:$A$10,1))</f>
        <v>5</v>
      </c>
      <c r="AH131" s="1">
        <f>INDEX(Harvest_关卡消耗!$D$2:$T$28,MATCH($B131,Harvest_关卡消耗!$A$2:$A$10,1),AH$1)</f>
        <v>2200</v>
      </c>
      <c r="AI131" s="1">
        <f>INDEX(Harvest_关卡消耗!$D$2:$T$28,MATCH($B131,Harvest_关卡消耗!$A$2:$A$10,1),AI$1)</f>
        <v>2442</v>
      </c>
      <c r="AJ131" s="1">
        <f>INDEX(Harvest_关卡消耗!$D$2:$T$28,MATCH($B131,Harvest_关卡消耗!$A$2:$A$10,1),AJ$1)</f>
        <v>6600</v>
      </c>
      <c r="AK131" s="1">
        <f>INDEX(Harvest_关卡消耗!$D$2:$T$28,MATCH($B131,Harvest_关卡消耗!$A$2:$A$10,1),AK$1)</f>
        <v>3</v>
      </c>
      <c r="AL131" s="1">
        <f>INDEX(Harvest_关卡消耗!$D$2:$T$28,MATCH($B131,Harvest_关卡消耗!$A$2:$A$10,1),AL$1)</f>
        <v>550</v>
      </c>
      <c r="AM131" s="1">
        <f>INDEX(Harvest_关卡消耗!$D$2:$T$28,MATCH($B131,Harvest_关卡消耗!$A$2:$A$10,1),AM$1)</f>
        <v>0.25</v>
      </c>
      <c r="AN131" s="1">
        <f>INDEX(Harvest_关卡消耗!$D$2:$T$28,MATCH($B131,Harvest_关卡消耗!$A$2:$A$10,1),AN$1)</f>
        <v>4400</v>
      </c>
      <c r="AO131" s="1">
        <f>INDEX(Harvest_关卡消耗!$D$2:$T$28,MATCH($B131,Harvest_关卡消耗!$A$2:$A$10,1),AO$1)</f>
        <v>2</v>
      </c>
      <c r="AP131" s="1">
        <f>INDEX(Harvest_关卡消耗!$D$2:$T$28,MATCH($B131,Harvest_关卡消耗!$A$2:$A$10,1),AP$1)</f>
        <v>3700</v>
      </c>
      <c r="AQ131" s="1">
        <f>INDEX(Harvest_关卡消耗!$D$2:$T$28,MATCH($B131,Harvest_关卡消耗!$A$2:$A$10,1),AQ$1)</f>
        <v>1.6818181818181819</v>
      </c>
      <c r="AR131" s="1">
        <f>INDEX(Harvest_关卡消耗!$D$2:$T$28,MATCH($B131,Harvest_关卡消耗!$A$2:$A$10,1),AR$1)</f>
        <v>4400</v>
      </c>
      <c r="AS131" s="5">
        <f t="shared" si="9"/>
        <v>2442</v>
      </c>
      <c r="AT131" s="5">
        <f t="shared" si="10"/>
        <v>3142.8571428571431</v>
      </c>
      <c r="AU131" s="5">
        <f t="shared" si="11"/>
        <v>260907</v>
      </c>
      <c r="AV131" s="5">
        <f t="shared" si="12"/>
        <v>332714.28571428638</v>
      </c>
      <c r="AW131" s="5">
        <f t="shared" ref="AW131:AW162" si="16">AV131-AU131</f>
        <v>71807.28571428638</v>
      </c>
      <c r="AX131" s="5">
        <f t="shared" si="13"/>
        <v>30</v>
      </c>
    </row>
    <row r="132" spans="1:50">
      <c r="A132" s="1" t="s">
        <v>170</v>
      </c>
      <c r="B132" s="1">
        <v>130</v>
      </c>
      <c r="C132" s="1">
        <v>11</v>
      </c>
      <c r="D132" s="1">
        <v>45</v>
      </c>
      <c r="E132" s="4">
        <v>1.8540000000000001</v>
      </c>
      <c r="F132" s="4">
        <v>4.3499999999999996</v>
      </c>
      <c r="G132" s="4">
        <v>5.85</v>
      </c>
      <c r="H132" s="1">
        <v>10</v>
      </c>
      <c r="I132" s="1">
        <f t="shared" si="14"/>
        <v>1</v>
      </c>
      <c r="J132" s="1" t="s">
        <v>267</v>
      </c>
      <c r="K132" s="1" t="s">
        <v>291</v>
      </c>
      <c r="L132" s="1" t="s">
        <v>268</v>
      </c>
      <c r="M132" s="1" t="s">
        <v>267</v>
      </c>
      <c r="N132" s="1" t="s">
        <v>268</v>
      </c>
      <c r="O132" s="1" t="s">
        <v>267</v>
      </c>
      <c r="P132" s="1" t="s">
        <v>268</v>
      </c>
      <c r="Q132" s="1" t="s">
        <v>267</v>
      </c>
      <c r="R132" s="1" t="s">
        <v>268</v>
      </c>
      <c r="S132" s="1" t="s">
        <v>267</v>
      </c>
      <c r="U132" s="1">
        <v>0</v>
      </c>
      <c r="V132" s="1">
        <v>0</v>
      </c>
      <c r="W132" s="1">
        <v>0</v>
      </c>
      <c r="X132" s="1" t="s">
        <v>224</v>
      </c>
      <c r="Y132" s="1">
        <v>10</v>
      </c>
      <c r="Z132" s="1">
        <v>7</v>
      </c>
      <c r="AB132" s="1">
        <v>0</v>
      </c>
      <c r="AC132" s="1">
        <v>0</v>
      </c>
      <c r="AD132" s="1">
        <v>0</v>
      </c>
      <c r="AE132" s="1">
        <f>MATCH(B132,Harvest_挂机奖励!$B$2:$B$13,1)</f>
        <v>9</v>
      </c>
      <c r="AF132" s="1">
        <f>INDEX(Harvest_挂机奖励!$D$2:$E$13,$AE132,AF$1)</f>
        <v>2400</v>
      </c>
      <c r="AG132" s="1">
        <f>INDEX(Harvest_关卡消耗!$B$2:$B$10,MATCH($B132,Harvest_关卡消耗!$A$2:$A$10,1))</f>
        <v>5</v>
      </c>
      <c r="AH132" s="1">
        <f>INDEX(Harvest_关卡消耗!$D$2:$T$28,MATCH($B132,Harvest_关卡消耗!$A$2:$A$10,1),AH$1)</f>
        <v>2200</v>
      </c>
      <c r="AI132" s="1">
        <f>INDEX(Harvest_关卡消耗!$D$2:$T$28,MATCH($B132,Harvest_关卡消耗!$A$2:$A$10,1),AI$1)</f>
        <v>2442</v>
      </c>
      <c r="AJ132" s="1">
        <f>INDEX(Harvest_关卡消耗!$D$2:$T$28,MATCH($B132,Harvest_关卡消耗!$A$2:$A$10,1),AJ$1)</f>
        <v>6600</v>
      </c>
      <c r="AK132" s="1">
        <f>INDEX(Harvest_关卡消耗!$D$2:$T$28,MATCH($B132,Harvest_关卡消耗!$A$2:$A$10,1),AK$1)</f>
        <v>3</v>
      </c>
      <c r="AL132" s="1">
        <f>INDEX(Harvest_关卡消耗!$D$2:$T$28,MATCH($B132,Harvest_关卡消耗!$A$2:$A$10,1),AL$1)</f>
        <v>550</v>
      </c>
      <c r="AM132" s="1">
        <f>INDEX(Harvest_关卡消耗!$D$2:$T$28,MATCH($B132,Harvest_关卡消耗!$A$2:$A$10,1),AM$1)</f>
        <v>0.25</v>
      </c>
      <c r="AN132" s="1">
        <f>INDEX(Harvest_关卡消耗!$D$2:$T$28,MATCH($B132,Harvest_关卡消耗!$A$2:$A$10,1),AN$1)</f>
        <v>4400</v>
      </c>
      <c r="AO132" s="1">
        <f>INDEX(Harvest_关卡消耗!$D$2:$T$28,MATCH($B132,Harvest_关卡消耗!$A$2:$A$10,1),AO$1)</f>
        <v>2</v>
      </c>
      <c r="AP132" s="1">
        <f>INDEX(Harvest_关卡消耗!$D$2:$T$28,MATCH($B132,Harvest_关卡消耗!$A$2:$A$10,1),AP$1)</f>
        <v>3700</v>
      </c>
      <c r="AQ132" s="1">
        <f>INDEX(Harvest_关卡消耗!$D$2:$T$28,MATCH($B132,Harvest_关卡消耗!$A$2:$A$10,1),AQ$1)</f>
        <v>1.6818181818181819</v>
      </c>
      <c r="AR132" s="1">
        <f>INDEX(Harvest_关卡消耗!$D$2:$T$28,MATCH($B132,Harvest_关卡消耗!$A$2:$A$10,1),AR$1)</f>
        <v>4400</v>
      </c>
      <c r="AS132" s="5">
        <f t="shared" ref="AS132:AS188" si="17">AI132</f>
        <v>2442</v>
      </c>
      <c r="AT132" s="5">
        <f t="shared" ref="AT132:AT188" si="18">AH132*MAX($AT$1,1)</f>
        <v>3142.8571428571431</v>
      </c>
      <c r="AU132" s="5">
        <f t="shared" si="11"/>
        <v>263349</v>
      </c>
      <c r="AV132" s="5">
        <f t="shared" si="12"/>
        <v>335857.14285714354</v>
      </c>
      <c r="AW132" s="5">
        <f t="shared" si="16"/>
        <v>72508.142857143539</v>
      </c>
      <c r="AX132" s="5">
        <f t="shared" si="13"/>
        <v>31</v>
      </c>
    </row>
    <row r="133" spans="1:50">
      <c r="A133" s="1" t="s">
        <v>171</v>
      </c>
      <c r="B133" s="1">
        <v>131</v>
      </c>
      <c r="C133" s="1">
        <v>17</v>
      </c>
      <c r="D133" s="1">
        <v>20</v>
      </c>
      <c r="E133" s="4">
        <v>3.2040000000000002</v>
      </c>
      <c r="F133" s="4">
        <v>5.52</v>
      </c>
      <c r="G133" s="4">
        <v>6.71</v>
      </c>
      <c r="H133" s="1">
        <v>9</v>
      </c>
      <c r="I133" s="1">
        <f t="shared" si="14"/>
        <v>1</v>
      </c>
      <c r="J133" s="1" t="s">
        <v>267</v>
      </c>
      <c r="K133" s="1" t="s">
        <v>291</v>
      </c>
      <c r="L133" s="1" t="s">
        <v>267</v>
      </c>
      <c r="M133" s="1" t="s">
        <v>267</v>
      </c>
      <c r="N133" s="1" t="s">
        <v>267</v>
      </c>
      <c r="O133" s="1" t="s">
        <v>267</v>
      </c>
      <c r="P133" s="1" t="s">
        <v>267</v>
      </c>
      <c r="Q133" s="1" t="s">
        <v>267</v>
      </c>
      <c r="R133" s="1" t="s">
        <v>267</v>
      </c>
      <c r="U133" s="1">
        <v>0</v>
      </c>
      <c r="V133" s="1">
        <v>0</v>
      </c>
      <c r="W133" s="1">
        <v>0</v>
      </c>
      <c r="X133" s="1" t="s">
        <v>228</v>
      </c>
      <c r="Y133" s="1">
        <v>10</v>
      </c>
      <c r="Z133" s="1">
        <v>4</v>
      </c>
      <c r="AB133" s="1">
        <v>0</v>
      </c>
      <c r="AC133" s="1">
        <v>0</v>
      </c>
      <c r="AD133" s="1">
        <v>0</v>
      </c>
      <c r="AE133" s="1">
        <f>MATCH(B133,Harvest_挂机奖励!$B$2:$B$13,1)</f>
        <v>9</v>
      </c>
      <c r="AF133" s="1">
        <f>INDEX(Harvest_挂机奖励!$D$2:$E$13,$AE133,AF$1)</f>
        <v>2400</v>
      </c>
      <c r="AG133" s="1">
        <f>INDEX(Harvest_关卡消耗!$B$2:$B$10,MATCH($B133,Harvest_关卡消耗!$A$2:$A$10,1))</f>
        <v>5</v>
      </c>
      <c r="AH133" s="1">
        <f>INDEX(Harvest_关卡消耗!$D$2:$T$28,MATCH($B133,Harvest_关卡消耗!$A$2:$A$10,1),AH$1)</f>
        <v>2200</v>
      </c>
      <c r="AI133" s="1">
        <f>INDEX(Harvest_关卡消耗!$D$2:$T$28,MATCH($B133,Harvest_关卡消耗!$A$2:$A$10,1),AI$1)</f>
        <v>2442</v>
      </c>
      <c r="AJ133" s="1">
        <f>INDEX(Harvest_关卡消耗!$D$2:$T$28,MATCH($B133,Harvest_关卡消耗!$A$2:$A$10,1),AJ$1)</f>
        <v>6600</v>
      </c>
      <c r="AK133" s="1">
        <f>INDEX(Harvest_关卡消耗!$D$2:$T$28,MATCH($B133,Harvest_关卡消耗!$A$2:$A$10,1),AK$1)</f>
        <v>3</v>
      </c>
      <c r="AL133" s="1">
        <f>INDEX(Harvest_关卡消耗!$D$2:$T$28,MATCH($B133,Harvest_关卡消耗!$A$2:$A$10,1),AL$1)</f>
        <v>550</v>
      </c>
      <c r="AM133" s="1">
        <f>INDEX(Harvest_关卡消耗!$D$2:$T$28,MATCH($B133,Harvest_关卡消耗!$A$2:$A$10,1),AM$1)</f>
        <v>0.25</v>
      </c>
      <c r="AN133" s="1">
        <f>INDEX(Harvest_关卡消耗!$D$2:$T$28,MATCH($B133,Harvest_关卡消耗!$A$2:$A$10,1),AN$1)</f>
        <v>4400</v>
      </c>
      <c r="AO133" s="1">
        <f>INDEX(Harvest_关卡消耗!$D$2:$T$28,MATCH($B133,Harvest_关卡消耗!$A$2:$A$10,1),AO$1)</f>
        <v>2</v>
      </c>
      <c r="AP133" s="1">
        <f>INDEX(Harvest_关卡消耗!$D$2:$T$28,MATCH($B133,Harvest_关卡消耗!$A$2:$A$10,1),AP$1)</f>
        <v>3700</v>
      </c>
      <c r="AQ133" s="1">
        <f>INDEX(Harvest_关卡消耗!$D$2:$T$28,MATCH($B133,Harvest_关卡消耗!$A$2:$A$10,1),AQ$1)</f>
        <v>1.6818181818181819</v>
      </c>
      <c r="AR133" s="1">
        <f>INDEX(Harvest_关卡消耗!$D$2:$T$28,MATCH($B133,Harvest_关卡消耗!$A$2:$A$10,1),AR$1)</f>
        <v>4400</v>
      </c>
      <c r="AS133" s="5">
        <f t="shared" si="17"/>
        <v>2442</v>
      </c>
      <c r="AT133" s="5">
        <f t="shared" si="18"/>
        <v>3142.8571428571431</v>
      </c>
      <c r="AU133" s="5">
        <f t="shared" ref="AU133:AU188" si="19">AS133+AU132</f>
        <v>265791</v>
      </c>
      <c r="AV133" s="5">
        <f t="shared" ref="AV133:AV188" si="20">AT133+AV132</f>
        <v>339000.0000000007</v>
      </c>
      <c r="AW133" s="5">
        <f t="shared" si="16"/>
        <v>73209.000000000698</v>
      </c>
      <c r="AX133" s="5">
        <f t="shared" ref="AX133:AX188" si="21">MAX(ROUNDUP((AW133-$AW$1)/AF132,0),0)</f>
        <v>31</v>
      </c>
    </row>
    <row r="134" spans="1:50">
      <c r="A134" s="1" t="s">
        <v>172</v>
      </c>
      <c r="B134" s="1">
        <v>132</v>
      </c>
      <c r="C134" s="1">
        <v>11</v>
      </c>
      <c r="D134" s="1">
        <v>32</v>
      </c>
      <c r="E134" s="4">
        <v>2.4750000000000001</v>
      </c>
      <c r="F134" s="4">
        <v>4.09</v>
      </c>
      <c r="G134" s="4">
        <v>4.95</v>
      </c>
      <c r="H134" s="1">
        <v>10</v>
      </c>
      <c r="I134" s="1">
        <f t="shared" ref="I134:I188" si="22">(LEN(CONCATENATE(S134,R134,Q134,P134,O134,N134,M134,L134,K134,J134))-LEN(SUBSTITUTE(CONCATENATE(S134,R134,Q134,P134,O134,N134,M134,L134,K134,J134),"gold","")))/4</f>
        <v>1</v>
      </c>
      <c r="J134" s="1" t="s">
        <v>267</v>
      </c>
      <c r="K134" s="1" t="s">
        <v>292</v>
      </c>
      <c r="L134" s="1" t="s">
        <v>268</v>
      </c>
      <c r="M134" s="1" t="s">
        <v>267</v>
      </c>
      <c r="N134" s="1" t="s">
        <v>268</v>
      </c>
      <c r="O134" s="1" t="s">
        <v>267</v>
      </c>
      <c r="P134" s="1" t="s">
        <v>268</v>
      </c>
      <c r="Q134" s="1" t="s">
        <v>267</v>
      </c>
      <c r="R134" s="1" t="s">
        <v>268</v>
      </c>
      <c r="S134" s="1" t="s">
        <v>267</v>
      </c>
      <c r="U134" s="1">
        <v>0</v>
      </c>
      <c r="V134" s="1">
        <v>0</v>
      </c>
      <c r="W134" s="1">
        <v>0</v>
      </c>
      <c r="X134" s="1" t="s">
        <v>224</v>
      </c>
      <c r="Y134" s="1">
        <v>10</v>
      </c>
      <c r="Z134" s="1">
        <v>4</v>
      </c>
      <c r="AB134" s="1">
        <v>0</v>
      </c>
      <c r="AC134" s="1">
        <v>0</v>
      </c>
      <c r="AD134" s="1">
        <v>0</v>
      </c>
      <c r="AE134" s="1">
        <f>MATCH(B134,Harvest_挂机奖励!$B$2:$B$13,1)</f>
        <v>9</v>
      </c>
      <c r="AF134" s="1">
        <f>INDEX(Harvest_挂机奖励!$D$2:$E$13,$AE134,AF$1)</f>
        <v>2400</v>
      </c>
      <c r="AG134" s="1">
        <f>INDEX(Harvest_关卡消耗!$B$2:$B$10,MATCH($B134,Harvest_关卡消耗!$A$2:$A$10,1))</f>
        <v>5</v>
      </c>
      <c r="AH134" s="1">
        <f>INDEX(Harvest_关卡消耗!$D$2:$T$28,MATCH($B134,Harvest_关卡消耗!$A$2:$A$10,1),AH$1)</f>
        <v>2200</v>
      </c>
      <c r="AI134" s="1">
        <f>INDEX(Harvest_关卡消耗!$D$2:$T$28,MATCH($B134,Harvest_关卡消耗!$A$2:$A$10,1),AI$1)</f>
        <v>2442</v>
      </c>
      <c r="AJ134" s="1">
        <f>INDEX(Harvest_关卡消耗!$D$2:$T$28,MATCH($B134,Harvest_关卡消耗!$A$2:$A$10,1),AJ$1)</f>
        <v>6600</v>
      </c>
      <c r="AK134" s="1">
        <f>INDEX(Harvest_关卡消耗!$D$2:$T$28,MATCH($B134,Harvest_关卡消耗!$A$2:$A$10,1),AK$1)</f>
        <v>3</v>
      </c>
      <c r="AL134" s="1">
        <f>INDEX(Harvest_关卡消耗!$D$2:$T$28,MATCH($B134,Harvest_关卡消耗!$A$2:$A$10,1),AL$1)</f>
        <v>550</v>
      </c>
      <c r="AM134" s="1">
        <f>INDEX(Harvest_关卡消耗!$D$2:$T$28,MATCH($B134,Harvest_关卡消耗!$A$2:$A$10,1),AM$1)</f>
        <v>0.25</v>
      </c>
      <c r="AN134" s="1">
        <f>INDEX(Harvest_关卡消耗!$D$2:$T$28,MATCH($B134,Harvest_关卡消耗!$A$2:$A$10,1),AN$1)</f>
        <v>4400</v>
      </c>
      <c r="AO134" s="1">
        <f>INDEX(Harvest_关卡消耗!$D$2:$T$28,MATCH($B134,Harvest_关卡消耗!$A$2:$A$10,1),AO$1)</f>
        <v>2</v>
      </c>
      <c r="AP134" s="1">
        <f>INDEX(Harvest_关卡消耗!$D$2:$T$28,MATCH($B134,Harvest_关卡消耗!$A$2:$A$10,1),AP$1)</f>
        <v>3700</v>
      </c>
      <c r="AQ134" s="1">
        <f>INDEX(Harvest_关卡消耗!$D$2:$T$28,MATCH($B134,Harvest_关卡消耗!$A$2:$A$10,1),AQ$1)</f>
        <v>1.6818181818181819</v>
      </c>
      <c r="AR134" s="1">
        <f>INDEX(Harvest_关卡消耗!$D$2:$T$28,MATCH($B134,Harvest_关卡消耗!$A$2:$A$10,1),AR$1)</f>
        <v>4400</v>
      </c>
      <c r="AS134" s="5">
        <f t="shared" si="17"/>
        <v>2442</v>
      </c>
      <c r="AT134" s="5">
        <f t="shared" si="18"/>
        <v>3142.8571428571431</v>
      </c>
      <c r="AU134" s="5">
        <f t="shared" si="19"/>
        <v>268233</v>
      </c>
      <c r="AV134" s="5">
        <f t="shared" si="20"/>
        <v>342142.85714285786</v>
      </c>
      <c r="AW134" s="5">
        <f t="shared" si="16"/>
        <v>73909.857142857858</v>
      </c>
      <c r="AX134" s="5">
        <f t="shared" si="21"/>
        <v>31</v>
      </c>
    </row>
    <row r="135" spans="1:50">
      <c r="A135" s="1" t="s">
        <v>173</v>
      </c>
      <c r="B135" s="1">
        <v>133</v>
      </c>
      <c r="C135" s="1">
        <v>12</v>
      </c>
      <c r="D135" s="1">
        <v>42</v>
      </c>
      <c r="E135" s="4">
        <v>2.0609999000000001</v>
      </c>
      <c r="F135" s="4">
        <v>3.52</v>
      </c>
      <c r="G135" s="4">
        <v>4.5599999999999996</v>
      </c>
      <c r="H135" s="1">
        <v>10</v>
      </c>
      <c r="I135" s="1">
        <f t="shared" si="22"/>
        <v>1</v>
      </c>
      <c r="J135" s="1" t="s">
        <v>267</v>
      </c>
      <c r="K135" s="1" t="s">
        <v>291</v>
      </c>
      <c r="L135" s="1" t="s">
        <v>268</v>
      </c>
      <c r="M135" s="1" t="s">
        <v>268</v>
      </c>
      <c r="N135" s="1" t="s">
        <v>267</v>
      </c>
      <c r="O135" s="1" t="s">
        <v>268</v>
      </c>
      <c r="P135" s="1" t="s">
        <v>268</v>
      </c>
      <c r="Q135" s="1" t="s">
        <v>267</v>
      </c>
      <c r="R135" s="1" t="s">
        <v>267</v>
      </c>
      <c r="S135" s="1" t="s">
        <v>267</v>
      </c>
      <c r="T135" s="1" t="s">
        <v>251</v>
      </c>
      <c r="U135" s="1">
        <v>0</v>
      </c>
      <c r="V135" s="1">
        <v>1</v>
      </c>
      <c r="W135" s="1">
        <v>1.5</v>
      </c>
      <c r="X135" s="1" t="s">
        <v>224</v>
      </c>
      <c r="Y135" s="1">
        <v>8</v>
      </c>
      <c r="Z135" s="1">
        <v>20</v>
      </c>
      <c r="AB135" s="1">
        <v>0</v>
      </c>
      <c r="AC135" s="1">
        <v>800</v>
      </c>
      <c r="AD135" s="1">
        <v>-60</v>
      </c>
      <c r="AE135" s="1">
        <f>MATCH(B135,Harvest_挂机奖励!$B$2:$B$13,1)</f>
        <v>9</v>
      </c>
      <c r="AF135" s="1">
        <f>INDEX(Harvest_挂机奖励!$D$2:$E$13,$AE135,AF$1)</f>
        <v>2400</v>
      </c>
      <c r="AG135" s="1">
        <f>INDEX(Harvest_关卡消耗!$B$2:$B$10,MATCH($B135,Harvest_关卡消耗!$A$2:$A$10,1))</f>
        <v>5</v>
      </c>
      <c r="AH135" s="1">
        <f>INDEX(Harvest_关卡消耗!$D$2:$T$28,MATCH($B135,Harvest_关卡消耗!$A$2:$A$10,1),AH$1)</f>
        <v>2200</v>
      </c>
      <c r="AI135" s="1">
        <f>INDEX(Harvest_关卡消耗!$D$2:$T$28,MATCH($B135,Harvest_关卡消耗!$A$2:$A$10,1),AI$1)</f>
        <v>2442</v>
      </c>
      <c r="AJ135" s="1">
        <f>INDEX(Harvest_关卡消耗!$D$2:$T$28,MATCH($B135,Harvest_关卡消耗!$A$2:$A$10,1),AJ$1)</f>
        <v>6600</v>
      </c>
      <c r="AK135" s="1">
        <f>INDEX(Harvest_关卡消耗!$D$2:$T$28,MATCH($B135,Harvest_关卡消耗!$A$2:$A$10,1),AK$1)</f>
        <v>3</v>
      </c>
      <c r="AL135" s="1">
        <f>INDEX(Harvest_关卡消耗!$D$2:$T$28,MATCH($B135,Harvest_关卡消耗!$A$2:$A$10,1),AL$1)</f>
        <v>550</v>
      </c>
      <c r="AM135" s="1">
        <f>INDEX(Harvest_关卡消耗!$D$2:$T$28,MATCH($B135,Harvest_关卡消耗!$A$2:$A$10,1),AM$1)</f>
        <v>0.25</v>
      </c>
      <c r="AN135" s="1">
        <f>INDEX(Harvest_关卡消耗!$D$2:$T$28,MATCH($B135,Harvest_关卡消耗!$A$2:$A$10,1),AN$1)</f>
        <v>4400</v>
      </c>
      <c r="AO135" s="1">
        <f>INDEX(Harvest_关卡消耗!$D$2:$T$28,MATCH($B135,Harvest_关卡消耗!$A$2:$A$10,1),AO$1)</f>
        <v>2</v>
      </c>
      <c r="AP135" s="1">
        <f>INDEX(Harvest_关卡消耗!$D$2:$T$28,MATCH($B135,Harvest_关卡消耗!$A$2:$A$10,1),AP$1)</f>
        <v>3700</v>
      </c>
      <c r="AQ135" s="1">
        <f>INDEX(Harvest_关卡消耗!$D$2:$T$28,MATCH($B135,Harvest_关卡消耗!$A$2:$A$10,1),AQ$1)</f>
        <v>1.6818181818181819</v>
      </c>
      <c r="AR135" s="1">
        <f>INDEX(Harvest_关卡消耗!$D$2:$T$28,MATCH($B135,Harvest_关卡消耗!$A$2:$A$10,1),AR$1)</f>
        <v>4400</v>
      </c>
      <c r="AS135" s="5">
        <f t="shared" si="17"/>
        <v>2442</v>
      </c>
      <c r="AT135" s="5">
        <f t="shared" si="18"/>
        <v>3142.8571428571431</v>
      </c>
      <c r="AU135" s="5">
        <f t="shared" si="19"/>
        <v>270675</v>
      </c>
      <c r="AV135" s="5">
        <f t="shared" si="20"/>
        <v>345285.71428571502</v>
      </c>
      <c r="AW135" s="5">
        <f t="shared" si="16"/>
        <v>74610.714285715017</v>
      </c>
      <c r="AX135" s="5">
        <f t="shared" si="21"/>
        <v>32</v>
      </c>
    </row>
    <row r="136" spans="1:50">
      <c r="A136" s="1" t="s">
        <v>174</v>
      </c>
      <c r="B136" s="1">
        <v>134</v>
      </c>
      <c r="C136" s="1">
        <v>28</v>
      </c>
      <c r="D136" s="1">
        <v>42</v>
      </c>
      <c r="E136" s="4">
        <v>2.6460001000000002</v>
      </c>
      <c r="F136" s="4">
        <v>4.54</v>
      </c>
      <c r="G136" s="4">
        <v>5.57</v>
      </c>
      <c r="H136" s="1">
        <v>9</v>
      </c>
      <c r="I136" s="1">
        <f t="shared" si="22"/>
        <v>1</v>
      </c>
      <c r="J136" s="1" t="s">
        <v>292</v>
      </c>
      <c r="K136" s="1" t="s">
        <v>267</v>
      </c>
      <c r="L136" s="1" t="s">
        <v>268</v>
      </c>
      <c r="M136" s="1" t="s">
        <v>267</v>
      </c>
      <c r="N136" s="1" t="s">
        <v>268</v>
      </c>
      <c r="O136" s="1" t="s">
        <v>267</v>
      </c>
      <c r="P136" s="1" t="s">
        <v>268</v>
      </c>
      <c r="Q136" s="1" t="s">
        <v>267</v>
      </c>
      <c r="R136" s="1" t="s">
        <v>267</v>
      </c>
      <c r="U136" s="1">
        <v>0</v>
      </c>
      <c r="V136" s="1">
        <v>0</v>
      </c>
      <c r="W136" s="1">
        <v>0</v>
      </c>
      <c r="X136" s="1" t="s">
        <v>224</v>
      </c>
      <c r="Y136" s="1">
        <v>10</v>
      </c>
      <c r="Z136" s="1">
        <v>10</v>
      </c>
      <c r="AB136" s="1">
        <v>0</v>
      </c>
      <c r="AC136" s="1">
        <v>0</v>
      </c>
      <c r="AD136" s="1">
        <v>0</v>
      </c>
      <c r="AE136" s="1">
        <f>MATCH(B136,Harvest_挂机奖励!$B$2:$B$13,1)</f>
        <v>9</v>
      </c>
      <c r="AF136" s="1">
        <f>INDEX(Harvest_挂机奖励!$D$2:$E$13,$AE136,AF$1)</f>
        <v>2400</v>
      </c>
      <c r="AG136" s="1">
        <f>INDEX(Harvest_关卡消耗!$B$2:$B$10,MATCH($B136,Harvest_关卡消耗!$A$2:$A$10,1))</f>
        <v>5</v>
      </c>
      <c r="AH136" s="1">
        <f>INDEX(Harvest_关卡消耗!$D$2:$T$28,MATCH($B136,Harvest_关卡消耗!$A$2:$A$10,1),AH$1)</f>
        <v>2200</v>
      </c>
      <c r="AI136" s="1">
        <f>INDEX(Harvest_关卡消耗!$D$2:$T$28,MATCH($B136,Harvest_关卡消耗!$A$2:$A$10,1),AI$1)</f>
        <v>2442</v>
      </c>
      <c r="AJ136" s="1">
        <f>INDEX(Harvest_关卡消耗!$D$2:$T$28,MATCH($B136,Harvest_关卡消耗!$A$2:$A$10,1),AJ$1)</f>
        <v>6600</v>
      </c>
      <c r="AK136" s="1">
        <f>INDEX(Harvest_关卡消耗!$D$2:$T$28,MATCH($B136,Harvest_关卡消耗!$A$2:$A$10,1),AK$1)</f>
        <v>3</v>
      </c>
      <c r="AL136" s="1">
        <f>INDEX(Harvest_关卡消耗!$D$2:$T$28,MATCH($B136,Harvest_关卡消耗!$A$2:$A$10,1),AL$1)</f>
        <v>550</v>
      </c>
      <c r="AM136" s="1">
        <f>INDEX(Harvest_关卡消耗!$D$2:$T$28,MATCH($B136,Harvest_关卡消耗!$A$2:$A$10,1),AM$1)</f>
        <v>0.25</v>
      </c>
      <c r="AN136" s="1">
        <f>INDEX(Harvest_关卡消耗!$D$2:$T$28,MATCH($B136,Harvest_关卡消耗!$A$2:$A$10,1),AN$1)</f>
        <v>4400</v>
      </c>
      <c r="AO136" s="1">
        <f>INDEX(Harvest_关卡消耗!$D$2:$T$28,MATCH($B136,Harvest_关卡消耗!$A$2:$A$10,1),AO$1)</f>
        <v>2</v>
      </c>
      <c r="AP136" s="1">
        <f>INDEX(Harvest_关卡消耗!$D$2:$T$28,MATCH($B136,Harvest_关卡消耗!$A$2:$A$10,1),AP$1)</f>
        <v>3700</v>
      </c>
      <c r="AQ136" s="1">
        <f>INDEX(Harvest_关卡消耗!$D$2:$T$28,MATCH($B136,Harvest_关卡消耗!$A$2:$A$10,1),AQ$1)</f>
        <v>1.6818181818181819</v>
      </c>
      <c r="AR136" s="1">
        <f>INDEX(Harvest_关卡消耗!$D$2:$T$28,MATCH($B136,Harvest_关卡消耗!$A$2:$A$10,1),AR$1)</f>
        <v>4400</v>
      </c>
      <c r="AS136" s="5">
        <f t="shared" si="17"/>
        <v>2442</v>
      </c>
      <c r="AT136" s="5">
        <f t="shared" si="18"/>
        <v>3142.8571428571431</v>
      </c>
      <c r="AU136" s="5">
        <f t="shared" si="19"/>
        <v>273117</v>
      </c>
      <c r="AV136" s="5">
        <f t="shared" si="20"/>
        <v>348428.57142857218</v>
      </c>
      <c r="AW136" s="5">
        <f t="shared" si="16"/>
        <v>75311.571428572177</v>
      </c>
      <c r="AX136" s="5">
        <f t="shared" si="21"/>
        <v>32</v>
      </c>
    </row>
    <row r="137" spans="1:50">
      <c r="A137" s="1" t="s">
        <v>175</v>
      </c>
      <c r="B137" s="1">
        <v>135</v>
      </c>
      <c r="C137" s="1">
        <v>14</v>
      </c>
      <c r="D137" s="1">
        <v>30</v>
      </c>
      <c r="E137" s="4">
        <v>2.7</v>
      </c>
      <c r="F137" s="4">
        <v>4.87</v>
      </c>
      <c r="G137" s="4">
        <v>6.14</v>
      </c>
      <c r="H137" s="1">
        <v>10</v>
      </c>
      <c r="I137" s="1">
        <f t="shared" si="22"/>
        <v>1</v>
      </c>
      <c r="J137" s="1" t="s">
        <v>267</v>
      </c>
      <c r="K137" s="1" t="s">
        <v>292</v>
      </c>
      <c r="L137" s="1" t="s">
        <v>267</v>
      </c>
      <c r="M137" s="1" t="s">
        <v>268</v>
      </c>
      <c r="N137" s="1" t="s">
        <v>267</v>
      </c>
      <c r="O137" s="1" t="s">
        <v>268</v>
      </c>
      <c r="P137" s="1" t="s">
        <v>267</v>
      </c>
      <c r="Q137" s="1" t="s">
        <v>268</v>
      </c>
      <c r="R137" s="1" t="s">
        <v>267</v>
      </c>
      <c r="S137" s="1" t="s">
        <v>268</v>
      </c>
      <c r="U137" s="1">
        <v>0</v>
      </c>
      <c r="V137" s="1">
        <v>0</v>
      </c>
      <c r="W137" s="1">
        <v>0</v>
      </c>
      <c r="X137" s="1" t="s">
        <v>224</v>
      </c>
      <c r="Y137" s="1">
        <v>10</v>
      </c>
      <c r="Z137" s="1">
        <v>8</v>
      </c>
      <c r="AB137" s="1">
        <v>0</v>
      </c>
      <c r="AC137" s="1">
        <v>0</v>
      </c>
      <c r="AD137" s="1">
        <v>0</v>
      </c>
      <c r="AE137" s="1">
        <f>MATCH(B137,Harvest_挂机奖励!$B$2:$B$13,1)</f>
        <v>9</v>
      </c>
      <c r="AF137" s="1">
        <f>INDEX(Harvest_挂机奖励!$D$2:$E$13,$AE137,AF$1)</f>
        <v>2400</v>
      </c>
      <c r="AG137" s="1">
        <f>INDEX(Harvest_关卡消耗!$B$2:$B$10,MATCH($B137,Harvest_关卡消耗!$A$2:$A$10,1))</f>
        <v>5</v>
      </c>
      <c r="AH137" s="1">
        <f>INDEX(Harvest_关卡消耗!$D$2:$T$28,MATCH($B137,Harvest_关卡消耗!$A$2:$A$10,1),AH$1)</f>
        <v>2200</v>
      </c>
      <c r="AI137" s="1">
        <f>INDEX(Harvest_关卡消耗!$D$2:$T$28,MATCH($B137,Harvest_关卡消耗!$A$2:$A$10,1),AI$1)</f>
        <v>2442</v>
      </c>
      <c r="AJ137" s="1">
        <f>INDEX(Harvest_关卡消耗!$D$2:$T$28,MATCH($B137,Harvest_关卡消耗!$A$2:$A$10,1),AJ$1)</f>
        <v>6600</v>
      </c>
      <c r="AK137" s="1">
        <f>INDEX(Harvest_关卡消耗!$D$2:$T$28,MATCH($B137,Harvest_关卡消耗!$A$2:$A$10,1),AK$1)</f>
        <v>3</v>
      </c>
      <c r="AL137" s="1">
        <f>INDEX(Harvest_关卡消耗!$D$2:$T$28,MATCH($B137,Harvest_关卡消耗!$A$2:$A$10,1),AL$1)</f>
        <v>550</v>
      </c>
      <c r="AM137" s="1">
        <f>INDEX(Harvest_关卡消耗!$D$2:$T$28,MATCH($B137,Harvest_关卡消耗!$A$2:$A$10,1),AM$1)</f>
        <v>0.25</v>
      </c>
      <c r="AN137" s="1">
        <f>INDEX(Harvest_关卡消耗!$D$2:$T$28,MATCH($B137,Harvest_关卡消耗!$A$2:$A$10,1),AN$1)</f>
        <v>4400</v>
      </c>
      <c r="AO137" s="1">
        <f>INDEX(Harvest_关卡消耗!$D$2:$T$28,MATCH($B137,Harvest_关卡消耗!$A$2:$A$10,1),AO$1)</f>
        <v>2</v>
      </c>
      <c r="AP137" s="1">
        <f>INDEX(Harvest_关卡消耗!$D$2:$T$28,MATCH($B137,Harvest_关卡消耗!$A$2:$A$10,1),AP$1)</f>
        <v>3700</v>
      </c>
      <c r="AQ137" s="1">
        <f>INDEX(Harvest_关卡消耗!$D$2:$T$28,MATCH($B137,Harvest_关卡消耗!$A$2:$A$10,1),AQ$1)</f>
        <v>1.6818181818181819</v>
      </c>
      <c r="AR137" s="1">
        <f>INDEX(Harvest_关卡消耗!$D$2:$T$28,MATCH($B137,Harvest_关卡消耗!$A$2:$A$10,1),AR$1)</f>
        <v>4400</v>
      </c>
      <c r="AS137" s="5">
        <f t="shared" si="17"/>
        <v>2442</v>
      </c>
      <c r="AT137" s="5">
        <f t="shared" si="18"/>
        <v>3142.8571428571431</v>
      </c>
      <c r="AU137" s="5">
        <f t="shared" si="19"/>
        <v>275559</v>
      </c>
      <c r="AV137" s="5">
        <f t="shared" si="20"/>
        <v>351571.42857142934</v>
      </c>
      <c r="AW137" s="5">
        <f t="shared" si="16"/>
        <v>76012.428571429336</v>
      </c>
      <c r="AX137" s="5">
        <f t="shared" si="21"/>
        <v>32</v>
      </c>
    </row>
    <row r="138" spans="1:50">
      <c r="A138" s="1" t="s">
        <v>176</v>
      </c>
      <c r="B138" s="1">
        <v>136</v>
      </c>
      <c r="C138" s="1">
        <v>10</v>
      </c>
      <c r="D138" s="1">
        <v>21</v>
      </c>
      <c r="E138" s="4">
        <v>2.3760002</v>
      </c>
      <c r="F138" s="4">
        <v>4.01</v>
      </c>
      <c r="G138" s="4">
        <v>5.19</v>
      </c>
      <c r="H138" s="1">
        <v>10</v>
      </c>
      <c r="I138" s="1">
        <f t="shared" si="22"/>
        <v>1</v>
      </c>
      <c r="J138" s="1" t="s">
        <v>290</v>
      </c>
      <c r="K138" s="1" t="s">
        <v>268</v>
      </c>
      <c r="L138" s="1" t="s">
        <v>267</v>
      </c>
      <c r="M138" s="1" t="s">
        <v>267</v>
      </c>
      <c r="N138" s="1" t="s">
        <v>267</v>
      </c>
      <c r="O138" s="1" t="s">
        <v>267</v>
      </c>
      <c r="P138" s="1" t="s">
        <v>268</v>
      </c>
      <c r="Q138" s="1" t="s">
        <v>267</v>
      </c>
      <c r="R138" s="1" t="s">
        <v>267</v>
      </c>
      <c r="S138" s="1" t="s">
        <v>267</v>
      </c>
      <c r="U138" s="1">
        <v>0</v>
      </c>
      <c r="V138" s="1">
        <v>2</v>
      </c>
      <c r="W138" s="1">
        <v>0.8</v>
      </c>
      <c r="X138" s="1" t="s">
        <v>224</v>
      </c>
      <c r="Y138" s="1">
        <v>10</v>
      </c>
      <c r="Z138" s="1">
        <v>5</v>
      </c>
      <c r="AB138" s="1">
        <v>0</v>
      </c>
      <c r="AC138" s="1">
        <v>990</v>
      </c>
      <c r="AD138" s="1">
        <v>170</v>
      </c>
      <c r="AE138" s="1">
        <f>MATCH(B138,Harvest_挂机奖励!$B$2:$B$13,1)</f>
        <v>9</v>
      </c>
      <c r="AF138" s="1">
        <f>INDEX(Harvest_挂机奖励!$D$2:$E$13,$AE138,AF$1)</f>
        <v>2400</v>
      </c>
      <c r="AG138" s="1">
        <f>INDEX(Harvest_关卡消耗!$B$2:$B$10,MATCH($B138,Harvest_关卡消耗!$A$2:$A$10,1))</f>
        <v>5</v>
      </c>
      <c r="AH138" s="1">
        <f>INDEX(Harvest_关卡消耗!$D$2:$T$28,MATCH($B138,Harvest_关卡消耗!$A$2:$A$10,1),AH$1)</f>
        <v>2200</v>
      </c>
      <c r="AI138" s="1">
        <f>INDEX(Harvest_关卡消耗!$D$2:$T$28,MATCH($B138,Harvest_关卡消耗!$A$2:$A$10,1),AI$1)</f>
        <v>2442</v>
      </c>
      <c r="AJ138" s="1">
        <f>INDEX(Harvest_关卡消耗!$D$2:$T$28,MATCH($B138,Harvest_关卡消耗!$A$2:$A$10,1),AJ$1)</f>
        <v>6600</v>
      </c>
      <c r="AK138" s="1">
        <f>INDEX(Harvest_关卡消耗!$D$2:$T$28,MATCH($B138,Harvest_关卡消耗!$A$2:$A$10,1),AK$1)</f>
        <v>3</v>
      </c>
      <c r="AL138" s="1">
        <f>INDEX(Harvest_关卡消耗!$D$2:$T$28,MATCH($B138,Harvest_关卡消耗!$A$2:$A$10,1),AL$1)</f>
        <v>550</v>
      </c>
      <c r="AM138" s="1">
        <f>INDEX(Harvest_关卡消耗!$D$2:$T$28,MATCH($B138,Harvest_关卡消耗!$A$2:$A$10,1),AM$1)</f>
        <v>0.25</v>
      </c>
      <c r="AN138" s="1">
        <f>INDEX(Harvest_关卡消耗!$D$2:$T$28,MATCH($B138,Harvest_关卡消耗!$A$2:$A$10,1),AN$1)</f>
        <v>4400</v>
      </c>
      <c r="AO138" s="1">
        <f>INDEX(Harvest_关卡消耗!$D$2:$T$28,MATCH($B138,Harvest_关卡消耗!$A$2:$A$10,1),AO$1)</f>
        <v>2</v>
      </c>
      <c r="AP138" s="1">
        <f>INDEX(Harvest_关卡消耗!$D$2:$T$28,MATCH($B138,Harvest_关卡消耗!$A$2:$A$10,1),AP$1)</f>
        <v>3700</v>
      </c>
      <c r="AQ138" s="1">
        <f>INDEX(Harvest_关卡消耗!$D$2:$T$28,MATCH($B138,Harvest_关卡消耗!$A$2:$A$10,1),AQ$1)</f>
        <v>1.6818181818181819</v>
      </c>
      <c r="AR138" s="1">
        <f>INDEX(Harvest_关卡消耗!$D$2:$T$28,MATCH($B138,Harvest_关卡消耗!$A$2:$A$10,1),AR$1)</f>
        <v>4400</v>
      </c>
      <c r="AS138" s="5">
        <f t="shared" si="17"/>
        <v>2442</v>
      </c>
      <c r="AT138" s="5">
        <f t="shared" si="18"/>
        <v>3142.8571428571431</v>
      </c>
      <c r="AU138" s="5">
        <f t="shared" si="19"/>
        <v>278001</v>
      </c>
      <c r="AV138" s="5">
        <f t="shared" si="20"/>
        <v>354714.2857142865</v>
      </c>
      <c r="AW138" s="5">
        <f t="shared" si="16"/>
        <v>76713.285714286496</v>
      </c>
      <c r="AX138" s="5">
        <f t="shared" si="21"/>
        <v>32</v>
      </c>
    </row>
    <row r="139" spans="1:50">
      <c r="A139" s="1" t="s">
        <v>177</v>
      </c>
      <c r="B139" s="1">
        <v>137</v>
      </c>
      <c r="C139" s="1">
        <v>15</v>
      </c>
      <c r="D139" s="1">
        <v>27</v>
      </c>
      <c r="E139" s="4">
        <v>1.899</v>
      </c>
      <c r="F139" s="4">
        <v>4.25</v>
      </c>
      <c r="G139" s="4">
        <v>5.6</v>
      </c>
      <c r="H139" s="1">
        <v>10</v>
      </c>
      <c r="I139" s="1">
        <f t="shared" si="22"/>
        <v>1</v>
      </c>
      <c r="J139" s="1" t="s">
        <v>267</v>
      </c>
      <c r="K139" s="1" t="s">
        <v>290</v>
      </c>
      <c r="L139" s="1" t="s">
        <v>268</v>
      </c>
      <c r="M139" s="1" t="s">
        <v>267</v>
      </c>
      <c r="N139" s="1" t="s">
        <v>268</v>
      </c>
      <c r="O139" s="1" t="s">
        <v>267</v>
      </c>
      <c r="P139" s="1" t="s">
        <v>268</v>
      </c>
      <c r="Q139" s="1" t="s">
        <v>267</v>
      </c>
      <c r="R139" s="1" t="s">
        <v>268</v>
      </c>
      <c r="S139" s="1" t="s">
        <v>267</v>
      </c>
      <c r="U139" s="1">
        <v>0</v>
      </c>
      <c r="V139" s="1">
        <v>0</v>
      </c>
      <c r="W139" s="1">
        <v>0</v>
      </c>
      <c r="X139" s="1" t="s">
        <v>224</v>
      </c>
      <c r="Y139" s="1">
        <v>10</v>
      </c>
      <c r="Z139" s="1">
        <v>5</v>
      </c>
      <c r="AB139" s="1">
        <v>0</v>
      </c>
      <c r="AC139" s="1">
        <v>0</v>
      </c>
      <c r="AD139" s="1">
        <v>0</v>
      </c>
      <c r="AE139" s="1">
        <f>MATCH(B139,Harvest_挂机奖励!$B$2:$B$13,1)</f>
        <v>9</v>
      </c>
      <c r="AF139" s="1">
        <f>INDEX(Harvest_挂机奖励!$D$2:$E$13,$AE139,AF$1)</f>
        <v>2400</v>
      </c>
      <c r="AG139" s="1">
        <f>INDEX(Harvest_关卡消耗!$B$2:$B$10,MATCH($B139,Harvest_关卡消耗!$A$2:$A$10,1))</f>
        <v>5</v>
      </c>
      <c r="AH139" s="1">
        <f>INDEX(Harvest_关卡消耗!$D$2:$T$28,MATCH($B139,Harvest_关卡消耗!$A$2:$A$10,1),AH$1)</f>
        <v>2200</v>
      </c>
      <c r="AI139" s="1">
        <f>INDEX(Harvest_关卡消耗!$D$2:$T$28,MATCH($B139,Harvest_关卡消耗!$A$2:$A$10,1),AI$1)</f>
        <v>2442</v>
      </c>
      <c r="AJ139" s="1">
        <f>INDEX(Harvest_关卡消耗!$D$2:$T$28,MATCH($B139,Harvest_关卡消耗!$A$2:$A$10,1),AJ$1)</f>
        <v>6600</v>
      </c>
      <c r="AK139" s="1">
        <f>INDEX(Harvest_关卡消耗!$D$2:$T$28,MATCH($B139,Harvest_关卡消耗!$A$2:$A$10,1),AK$1)</f>
        <v>3</v>
      </c>
      <c r="AL139" s="1">
        <f>INDEX(Harvest_关卡消耗!$D$2:$T$28,MATCH($B139,Harvest_关卡消耗!$A$2:$A$10,1),AL$1)</f>
        <v>550</v>
      </c>
      <c r="AM139" s="1">
        <f>INDEX(Harvest_关卡消耗!$D$2:$T$28,MATCH($B139,Harvest_关卡消耗!$A$2:$A$10,1),AM$1)</f>
        <v>0.25</v>
      </c>
      <c r="AN139" s="1">
        <f>INDEX(Harvest_关卡消耗!$D$2:$T$28,MATCH($B139,Harvest_关卡消耗!$A$2:$A$10,1),AN$1)</f>
        <v>4400</v>
      </c>
      <c r="AO139" s="1">
        <f>INDEX(Harvest_关卡消耗!$D$2:$T$28,MATCH($B139,Harvest_关卡消耗!$A$2:$A$10,1),AO$1)</f>
        <v>2</v>
      </c>
      <c r="AP139" s="1">
        <f>INDEX(Harvest_关卡消耗!$D$2:$T$28,MATCH($B139,Harvest_关卡消耗!$A$2:$A$10,1),AP$1)</f>
        <v>3700</v>
      </c>
      <c r="AQ139" s="1">
        <f>INDEX(Harvest_关卡消耗!$D$2:$T$28,MATCH($B139,Harvest_关卡消耗!$A$2:$A$10,1),AQ$1)</f>
        <v>1.6818181818181819</v>
      </c>
      <c r="AR139" s="1">
        <f>INDEX(Harvest_关卡消耗!$D$2:$T$28,MATCH($B139,Harvest_关卡消耗!$A$2:$A$10,1),AR$1)</f>
        <v>4400</v>
      </c>
      <c r="AS139" s="5">
        <f t="shared" si="17"/>
        <v>2442</v>
      </c>
      <c r="AT139" s="5">
        <f t="shared" si="18"/>
        <v>3142.8571428571431</v>
      </c>
      <c r="AU139" s="5">
        <f t="shared" si="19"/>
        <v>280443</v>
      </c>
      <c r="AV139" s="5">
        <f t="shared" si="20"/>
        <v>357857.14285714366</v>
      </c>
      <c r="AW139" s="5">
        <f t="shared" si="16"/>
        <v>77414.142857143655</v>
      </c>
      <c r="AX139" s="5">
        <f t="shared" si="21"/>
        <v>33</v>
      </c>
    </row>
    <row r="140" spans="1:50">
      <c r="A140" s="1" t="s">
        <v>178</v>
      </c>
      <c r="B140" s="1">
        <v>138</v>
      </c>
      <c r="C140" s="1">
        <v>16</v>
      </c>
      <c r="D140" s="1">
        <v>24</v>
      </c>
      <c r="E140" s="4">
        <v>2.871</v>
      </c>
      <c r="F140" s="4">
        <v>4.92</v>
      </c>
      <c r="G140" s="4">
        <v>6.07</v>
      </c>
      <c r="H140" s="1">
        <v>7</v>
      </c>
      <c r="I140" s="1">
        <f t="shared" si="22"/>
        <v>1</v>
      </c>
      <c r="J140" s="1" t="s">
        <v>267</v>
      </c>
      <c r="K140" s="1" t="s">
        <v>290</v>
      </c>
      <c r="L140" s="1" t="s">
        <v>267</v>
      </c>
      <c r="M140" s="1" t="s">
        <v>268</v>
      </c>
      <c r="N140" s="1" t="s">
        <v>267</v>
      </c>
      <c r="O140" s="1" t="s">
        <v>268</v>
      </c>
      <c r="P140" s="1" t="s">
        <v>267</v>
      </c>
      <c r="U140" s="1">
        <v>0</v>
      </c>
      <c r="V140" s="1">
        <v>2</v>
      </c>
      <c r="W140" s="1">
        <v>0</v>
      </c>
      <c r="X140" s="1" t="s">
        <v>224</v>
      </c>
      <c r="Y140" s="1">
        <v>10</v>
      </c>
      <c r="Z140" s="1">
        <v>4</v>
      </c>
      <c r="AB140" s="1">
        <v>0</v>
      </c>
      <c r="AC140" s="1">
        <v>-960</v>
      </c>
      <c r="AD140" s="1">
        <v>60</v>
      </c>
      <c r="AE140" s="1">
        <f>MATCH(B140,Harvest_挂机奖励!$B$2:$B$13,1)</f>
        <v>9</v>
      </c>
      <c r="AF140" s="1">
        <f>INDEX(Harvest_挂机奖励!$D$2:$E$13,$AE140,AF$1)</f>
        <v>2400</v>
      </c>
      <c r="AG140" s="1">
        <f>INDEX(Harvest_关卡消耗!$B$2:$B$10,MATCH($B140,Harvest_关卡消耗!$A$2:$A$10,1))</f>
        <v>5</v>
      </c>
      <c r="AH140" s="1">
        <f>INDEX(Harvest_关卡消耗!$D$2:$T$28,MATCH($B140,Harvest_关卡消耗!$A$2:$A$10,1),AH$1)</f>
        <v>2200</v>
      </c>
      <c r="AI140" s="1">
        <f>INDEX(Harvest_关卡消耗!$D$2:$T$28,MATCH($B140,Harvest_关卡消耗!$A$2:$A$10,1),AI$1)</f>
        <v>2442</v>
      </c>
      <c r="AJ140" s="1">
        <f>INDEX(Harvest_关卡消耗!$D$2:$T$28,MATCH($B140,Harvest_关卡消耗!$A$2:$A$10,1),AJ$1)</f>
        <v>6600</v>
      </c>
      <c r="AK140" s="1">
        <f>INDEX(Harvest_关卡消耗!$D$2:$T$28,MATCH($B140,Harvest_关卡消耗!$A$2:$A$10,1),AK$1)</f>
        <v>3</v>
      </c>
      <c r="AL140" s="1">
        <f>INDEX(Harvest_关卡消耗!$D$2:$T$28,MATCH($B140,Harvest_关卡消耗!$A$2:$A$10,1),AL$1)</f>
        <v>550</v>
      </c>
      <c r="AM140" s="1">
        <f>INDEX(Harvest_关卡消耗!$D$2:$T$28,MATCH($B140,Harvest_关卡消耗!$A$2:$A$10,1),AM$1)</f>
        <v>0.25</v>
      </c>
      <c r="AN140" s="1">
        <f>INDEX(Harvest_关卡消耗!$D$2:$T$28,MATCH($B140,Harvest_关卡消耗!$A$2:$A$10,1),AN$1)</f>
        <v>4400</v>
      </c>
      <c r="AO140" s="1">
        <f>INDEX(Harvest_关卡消耗!$D$2:$T$28,MATCH($B140,Harvest_关卡消耗!$A$2:$A$10,1),AO$1)</f>
        <v>2</v>
      </c>
      <c r="AP140" s="1">
        <f>INDEX(Harvest_关卡消耗!$D$2:$T$28,MATCH($B140,Harvest_关卡消耗!$A$2:$A$10,1),AP$1)</f>
        <v>3700</v>
      </c>
      <c r="AQ140" s="1">
        <f>INDEX(Harvest_关卡消耗!$D$2:$T$28,MATCH($B140,Harvest_关卡消耗!$A$2:$A$10,1),AQ$1)</f>
        <v>1.6818181818181819</v>
      </c>
      <c r="AR140" s="1">
        <f>INDEX(Harvest_关卡消耗!$D$2:$T$28,MATCH($B140,Harvest_关卡消耗!$A$2:$A$10,1),AR$1)</f>
        <v>4400</v>
      </c>
      <c r="AS140" s="5">
        <f t="shared" si="17"/>
        <v>2442</v>
      </c>
      <c r="AT140" s="5">
        <f t="shared" si="18"/>
        <v>3142.8571428571431</v>
      </c>
      <c r="AU140" s="5">
        <f t="shared" si="19"/>
        <v>282885</v>
      </c>
      <c r="AV140" s="5">
        <f t="shared" si="20"/>
        <v>361000.00000000081</v>
      </c>
      <c r="AW140" s="5">
        <f t="shared" si="16"/>
        <v>78115.000000000815</v>
      </c>
      <c r="AX140" s="5">
        <f t="shared" si="21"/>
        <v>33</v>
      </c>
    </row>
    <row r="141" spans="1:50">
      <c r="A141" s="1" t="s">
        <v>179</v>
      </c>
      <c r="B141" s="1">
        <v>139</v>
      </c>
      <c r="C141" s="1">
        <v>14</v>
      </c>
      <c r="D141" s="1">
        <v>34</v>
      </c>
      <c r="E141" s="4">
        <v>1.962</v>
      </c>
      <c r="F141" s="4">
        <v>4.41</v>
      </c>
      <c r="G141" s="4">
        <v>5.64</v>
      </c>
      <c r="H141" s="1">
        <v>8</v>
      </c>
      <c r="I141" s="1">
        <f t="shared" si="22"/>
        <v>1</v>
      </c>
      <c r="J141" s="1" t="s">
        <v>268</v>
      </c>
      <c r="K141" s="1" t="s">
        <v>292</v>
      </c>
      <c r="L141" s="1" t="s">
        <v>267</v>
      </c>
      <c r="M141" s="1" t="s">
        <v>267</v>
      </c>
      <c r="N141" s="1" t="s">
        <v>267</v>
      </c>
      <c r="O141" s="1" t="s">
        <v>267</v>
      </c>
      <c r="P141" s="1" t="s">
        <v>267</v>
      </c>
      <c r="Q141" s="1" t="s">
        <v>267</v>
      </c>
      <c r="U141" s="1">
        <v>0</v>
      </c>
      <c r="V141" s="1">
        <v>0</v>
      </c>
      <c r="W141" s="1">
        <v>0</v>
      </c>
      <c r="X141" s="1" t="s">
        <v>224</v>
      </c>
      <c r="Y141" s="1">
        <v>10</v>
      </c>
      <c r="Z141" s="1">
        <v>5</v>
      </c>
      <c r="AB141" s="1">
        <v>0</v>
      </c>
      <c r="AC141" s="1">
        <v>0</v>
      </c>
      <c r="AD141" s="1">
        <v>0</v>
      </c>
      <c r="AE141" s="1">
        <f>MATCH(B141,Harvest_挂机奖励!$B$2:$B$13,1)</f>
        <v>9</v>
      </c>
      <c r="AF141" s="1">
        <f>INDEX(Harvest_挂机奖励!$D$2:$E$13,$AE141,AF$1)</f>
        <v>2400</v>
      </c>
      <c r="AG141" s="1">
        <f>INDEX(Harvest_关卡消耗!$B$2:$B$10,MATCH($B141,Harvest_关卡消耗!$A$2:$A$10,1))</f>
        <v>5</v>
      </c>
      <c r="AH141" s="1">
        <f>INDEX(Harvest_关卡消耗!$D$2:$T$28,MATCH($B141,Harvest_关卡消耗!$A$2:$A$10,1),AH$1)</f>
        <v>2200</v>
      </c>
      <c r="AI141" s="1">
        <f>INDEX(Harvest_关卡消耗!$D$2:$T$28,MATCH($B141,Harvest_关卡消耗!$A$2:$A$10,1),AI$1)</f>
        <v>2442</v>
      </c>
      <c r="AJ141" s="1">
        <f>INDEX(Harvest_关卡消耗!$D$2:$T$28,MATCH($B141,Harvest_关卡消耗!$A$2:$A$10,1),AJ$1)</f>
        <v>6600</v>
      </c>
      <c r="AK141" s="1">
        <f>INDEX(Harvest_关卡消耗!$D$2:$T$28,MATCH($B141,Harvest_关卡消耗!$A$2:$A$10,1),AK$1)</f>
        <v>3</v>
      </c>
      <c r="AL141" s="1">
        <f>INDEX(Harvest_关卡消耗!$D$2:$T$28,MATCH($B141,Harvest_关卡消耗!$A$2:$A$10,1),AL$1)</f>
        <v>550</v>
      </c>
      <c r="AM141" s="1">
        <f>INDEX(Harvest_关卡消耗!$D$2:$T$28,MATCH($B141,Harvest_关卡消耗!$A$2:$A$10,1),AM$1)</f>
        <v>0.25</v>
      </c>
      <c r="AN141" s="1">
        <f>INDEX(Harvest_关卡消耗!$D$2:$T$28,MATCH($B141,Harvest_关卡消耗!$A$2:$A$10,1),AN$1)</f>
        <v>4400</v>
      </c>
      <c r="AO141" s="1">
        <f>INDEX(Harvest_关卡消耗!$D$2:$T$28,MATCH($B141,Harvest_关卡消耗!$A$2:$A$10,1),AO$1)</f>
        <v>2</v>
      </c>
      <c r="AP141" s="1">
        <f>INDEX(Harvest_关卡消耗!$D$2:$T$28,MATCH($B141,Harvest_关卡消耗!$A$2:$A$10,1),AP$1)</f>
        <v>3700</v>
      </c>
      <c r="AQ141" s="1">
        <f>INDEX(Harvest_关卡消耗!$D$2:$T$28,MATCH($B141,Harvest_关卡消耗!$A$2:$A$10,1),AQ$1)</f>
        <v>1.6818181818181819</v>
      </c>
      <c r="AR141" s="1">
        <f>INDEX(Harvest_关卡消耗!$D$2:$T$28,MATCH($B141,Harvest_关卡消耗!$A$2:$A$10,1),AR$1)</f>
        <v>4400</v>
      </c>
      <c r="AS141" s="5">
        <f t="shared" si="17"/>
        <v>2442</v>
      </c>
      <c r="AT141" s="5">
        <f t="shared" si="18"/>
        <v>3142.8571428571431</v>
      </c>
      <c r="AU141" s="5">
        <f t="shared" si="19"/>
        <v>285327</v>
      </c>
      <c r="AV141" s="5">
        <f t="shared" si="20"/>
        <v>364142.85714285797</v>
      </c>
      <c r="AW141" s="5">
        <f t="shared" si="16"/>
        <v>78815.857142857974</v>
      </c>
      <c r="AX141" s="5">
        <f t="shared" si="21"/>
        <v>33</v>
      </c>
    </row>
    <row r="142" spans="1:50">
      <c r="A142" s="1" t="s">
        <v>237</v>
      </c>
      <c r="B142" s="1">
        <v>140</v>
      </c>
      <c r="C142" s="1">
        <v>14</v>
      </c>
      <c r="D142" s="1">
        <v>26</v>
      </c>
      <c r="E142" s="4">
        <v>1.9259999999999999</v>
      </c>
      <c r="F142" s="4">
        <v>4.49</v>
      </c>
      <c r="G142" s="4">
        <v>5.95</v>
      </c>
      <c r="H142" s="1">
        <v>10</v>
      </c>
      <c r="I142" s="1">
        <f t="shared" si="22"/>
        <v>2</v>
      </c>
      <c r="J142" s="1" t="s">
        <v>268</v>
      </c>
      <c r="K142" s="1" t="s">
        <v>290</v>
      </c>
      <c r="L142" s="1" t="s">
        <v>268</v>
      </c>
      <c r="M142" s="1" t="s">
        <v>291</v>
      </c>
      <c r="N142" s="1" t="s">
        <v>268</v>
      </c>
      <c r="O142" s="1" t="s">
        <v>267</v>
      </c>
      <c r="P142" s="1" t="s">
        <v>268</v>
      </c>
      <c r="Q142" s="1" t="s">
        <v>267</v>
      </c>
      <c r="R142" s="1" t="s">
        <v>268</v>
      </c>
      <c r="S142" s="1" t="s">
        <v>267</v>
      </c>
      <c r="U142" s="1">
        <v>0</v>
      </c>
      <c r="V142" s="1">
        <v>0</v>
      </c>
      <c r="W142" s="1">
        <v>0</v>
      </c>
      <c r="X142" s="1" t="s">
        <v>224</v>
      </c>
      <c r="Y142" s="1">
        <v>5</v>
      </c>
      <c r="Z142" s="1">
        <v>5</v>
      </c>
      <c r="AB142" s="1">
        <v>0</v>
      </c>
      <c r="AC142" s="1">
        <v>0</v>
      </c>
      <c r="AD142" s="1">
        <v>0</v>
      </c>
      <c r="AE142" s="1">
        <f>MATCH(B142,Harvest_挂机奖励!$B$2:$B$13,1)</f>
        <v>9</v>
      </c>
      <c r="AF142" s="1">
        <f>INDEX(Harvest_挂机奖励!$D$2:$E$13,$AE142,AF$1)</f>
        <v>2400</v>
      </c>
      <c r="AG142" s="1">
        <f>INDEX(Harvest_关卡消耗!$B$2:$B$10,MATCH($B142,Harvest_关卡消耗!$A$2:$A$10,1))</f>
        <v>5</v>
      </c>
      <c r="AH142" s="1">
        <f>INDEX(Harvest_关卡消耗!$D$2:$T$28,MATCH($B142,Harvest_关卡消耗!$A$2:$A$10,1),AH$1)</f>
        <v>2200</v>
      </c>
      <c r="AI142" s="1">
        <f>INDEX(Harvest_关卡消耗!$D$2:$T$28,MATCH($B142,Harvest_关卡消耗!$A$2:$A$10,1),AI$1)</f>
        <v>2442</v>
      </c>
      <c r="AJ142" s="1">
        <f>INDEX(Harvest_关卡消耗!$D$2:$T$28,MATCH($B142,Harvest_关卡消耗!$A$2:$A$10,1),AJ$1)</f>
        <v>6600</v>
      </c>
      <c r="AK142" s="1">
        <f>INDEX(Harvest_关卡消耗!$D$2:$T$28,MATCH($B142,Harvest_关卡消耗!$A$2:$A$10,1),AK$1)</f>
        <v>3</v>
      </c>
      <c r="AL142" s="1">
        <f>INDEX(Harvest_关卡消耗!$D$2:$T$28,MATCH($B142,Harvest_关卡消耗!$A$2:$A$10,1),AL$1)</f>
        <v>550</v>
      </c>
      <c r="AM142" s="1">
        <f>INDEX(Harvest_关卡消耗!$D$2:$T$28,MATCH($B142,Harvest_关卡消耗!$A$2:$A$10,1),AM$1)</f>
        <v>0.25</v>
      </c>
      <c r="AN142" s="1">
        <f>INDEX(Harvest_关卡消耗!$D$2:$T$28,MATCH($B142,Harvest_关卡消耗!$A$2:$A$10,1),AN$1)</f>
        <v>4400</v>
      </c>
      <c r="AO142" s="1">
        <f>INDEX(Harvest_关卡消耗!$D$2:$T$28,MATCH($B142,Harvest_关卡消耗!$A$2:$A$10,1),AO$1)</f>
        <v>2</v>
      </c>
      <c r="AP142" s="1">
        <f>INDEX(Harvest_关卡消耗!$D$2:$T$28,MATCH($B142,Harvest_关卡消耗!$A$2:$A$10,1),AP$1)</f>
        <v>3700</v>
      </c>
      <c r="AQ142" s="1">
        <f>INDEX(Harvest_关卡消耗!$D$2:$T$28,MATCH($B142,Harvest_关卡消耗!$A$2:$A$10,1),AQ$1)</f>
        <v>1.6818181818181819</v>
      </c>
      <c r="AR142" s="1">
        <f>INDEX(Harvest_关卡消耗!$D$2:$T$28,MATCH($B142,Harvest_关卡消耗!$A$2:$A$10,1),AR$1)</f>
        <v>4400</v>
      </c>
      <c r="AS142" s="5">
        <f t="shared" si="17"/>
        <v>2442</v>
      </c>
      <c r="AT142" s="5">
        <f t="shared" si="18"/>
        <v>3142.8571428571431</v>
      </c>
      <c r="AU142" s="5">
        <f t="shared" si="19"/>
        <v>287769</v>
      </c>
      <c r="AV142" s="5">
        <f t="shared" si="20"/>
        <v>367285.71428571513</v>
      </c>
      <c r="AW142" s="5">
        <f t="shared" si="16"/>
        <v>79516.714285715134</v>
      </c>
      <c r="AX142" s="5">
        <f t="shared" si="21"/>
        <v>34</v>
      </c>
    </row>
    <row r="143" spans="1:50">
      <c r="A143" s="1" t="s">
        <v>180</v>
      </c>
      <c r="B143" s="1">
        <v>141</v>
      </c>
      <c r="C143" s="1">
        <v>15</v>
      </c>
      <c r="D143" s="1">
        <v>21</v>
      </c>
      <c r="E143" s="4">
        <v>3.2309999999999999</v>
      </c>
      <c r="F143" s="4">
        <v>5.34</v>
      </c>
      <c r="G143" s="4">
        <v>6.29</v>
      </c>
      <c r="H143" s="1">
        <v>8</v>
      </c>
      <c r="I143" s="1">
        <f t="shared" si="22"/>
        <v>1</v>
      </c>
      <c r="J143" s="1" t="s">
        <v>267</v>
      </c>
      <c r="K143" s="1" t="s">
        <v>290</v>
      </c>
      <c r="L143" s="1" t="s">
        <v>268</v>
      </c>
      <c r="M143" s="1" t="s">
        <v>267</v>
      </c>
      <c r="N143" s="1" t="s">
        <v>268</v>
      </c>
      <c r="O143" s="1" t="s">
        <v>267</v>
      </c>
      <c r="P143" s="1" t="s">
        <v>268</v>
      </c>
      <c r="Q143" s="1" t="s">
        <v>268</v>
      </c>
      <c r="U143" s="1">
        <v>0</v>
      </c>
      <c r="V143" s="1">
        <v>2</v>
      </c>
      <c r="W143" s="1">
        <v>0</v>
      </c>
      <c r="X143" s="1" t="s">
        <v>224</v>
      </c>
      <c r="Y143" s="1">
        <v>10</v>
      </c>
      <c r="Z143" s="1">
        <v>7</v>
      </c>
      <c r="AB143" s="1">
        <v>0</v>
      </c>
      <c r="AC143" s="1">
        <v>-890</v>
      </c>
      <c r="AD143" s="1">
        <v>50</v>
      </c>
      <c r="AE143" s="1">
        <f>MATCH(B143,Harvest_挂机奖励!$B$2:$B$13,1)</f>
        <v>9</v>
      </c>
      <c r="AF143" s="1">
        <f>INDEX(Harvest_挂机奖励!$D$2:$E$13,$AE143,AF$1)</f>
        <v>2400</v>
      </c>
      <c r="AG143" s="1">
        <f>INDEX(Harvest_关卡消耗!$B$2:$B$10,MATCH($B143,Harvest_关卡消耗!$A$2:$A$10,1))</f>
        <v>5</v>
      </c>
      <c r="AH143" s="1">
        <f>INDEX(Harvest_关卡消耗!$D$2:$T$28,MATCH($B143,Harvest_关卡消耗!$A$2:$A$10,1),AH$1)</f>
        <v>2200</v>
      </c>
      <c r="AI143" s="1">
        <f>INDEX(Harvest_关卡消耗!$D$2:$T$28,MATCH($B143,Harvest_关卡消耗!$A$2:$A$10,1),AI$1)</f>
        <v>2442</v>
      </c>
      <c r="AJ143" s="1">
        <f>INDEX(Harvest_关卡消耗!$D$2:$T$28,MATCH($B143,Harvest_关卡消耗!$A$2:$A$10,1),AJ$1)</f>
        <v>6600</v>
      </c>
      <c r="AK143" s="1">
        <f>INDEX(Harvest_关卡消耗!$D$2:$T$28,MATCH($B143,Harvest_关卡消耗!$A$2:$A$10,1),AK$1)</f>
        <v>3</v>
      </c>
      <c r="AL143" s="1">
        <f>INDEX(Harvest_关卡消耗!$D$2:$T$28,MATCH($B143,Harvest_关卡消耗!$A$2:$A$10,1),AL$1)</f>
        <v>550</v>
      </c>
      <c r="AM143" s="1">
        <f>INDEX(Harvest_关卡消耗!$D$2:$T$28,MATCH($B143,Harvest_关卡消耗!$A$2:$A$10,1),AM$1)</f>
        <v>0.25</v>
      </c>
      <c r="AN143" s="1">
        <f>INDEX(Harvest_关卡消耗!$D$2:$T$28,MATCH($B143,Harvest_关卡消耗!$A$2:$A$10,1),AN$1)</f>
        <v>4400</v>
      </c>
      <c r="AO143" s="1">
        <f>INDEX(Harvest_关卡消耗!$D$2:$T$28,MATCH($B143,Harvest_关卡消耗!$A$2:$A$10,1),AO$1)</f>
        <v>2</v>
      </c>
      <c r="AP143" s="1">
        <f>INDEX(Harvest_关卡消耗!$D$2:$T$28,MATCH($B143,Harvest_关卡消耗!$A$2:$A$10,1),AP$1)</f>
        <v>3700</v>
      </c>
      <c r="AQ143" s="1">
        <f>INDEX(Harvest_关卡消耗!$D$2:$T$28,MATCH($B143,Harvest_关卡消耗!$A$2:$A$10,1),AQ$1)</f>
        <v>1.6818181818181819</v>
      </c>
      <c r="AR143" s="1">
        <f>INDEX(Harvest_关卡消耗!$D$2:$T$28,MATCH($B143,Harvest_关卡消耗!$A$2:$A$10,1),AR$1)</f>
        <v>4400</v>
      </c>
      <c r="AS143" s="5">
        <f t="shared" si="17"/>
        <v>2442</v>
      </c>
      <c r="AT143" s="5">
        <f t="shared" si="18"/>
        <v>3142.8571428571431</v>
      </c>
      <c r="AU143" s="5">
        <f t="shared" si="19"/>
        <v>290211</v>
      </c>
      <c r="AV143" s="5">
        <f t="shared" si="20"/>
        <v>370428.57142857229</v>
      </c>
      <c r="AW143" s="5">
        <f t="shared" si="16"/>
        <v>80217.571428572293</v>
      </c>
      <c r="AX143" s="5">
        <f t="shared" si="21"/>
        <v>34</v>
      </c>
    </row>
    <row r="144" spans="1:50">
      <c r="A144" s="1" t="s">
        <v>181</v>
      </c>
      <c r="B144" s="1">
        <v>142</v>
      </c>
      <c r="C144" s="1">
        <v>9</v>
      </c>
      <c r="D144" s="1">
        <v>25</v>
      </c>
      <c r="E144" s="4">
        <v>1.8720000000000001</v>
      </c>
      <c r="F144" s="4">
        <v>4.33</v>
      </c>
      <c r="G144" s="4">
        <v>5.6</v>
      </c>
      <c r="H144" s="1">
        <v>9</v>
      </c>
      <c r="I144" s="1">
        <f t="shared" si="22"/>
        <v>1</v>
      </c>
      <c r="J144" s="1" t="s">
        <v>290</v>
      </c>
      <c r="K144" s="1" t="s">
        <v>267</v>
      </c>
      <c r="L144" s="1" t="s">
        <v>267</v>
      </c>
      <c r="M144" s="1" t="s">
        <v>267</v>
      </c>
      <c r="N144" s="1" t="s">
        <v>267</v>
      </c>
      <c r="O144" s="1" t="s">
        <v>268</v>
      </c>
      <c r="P144" s="1" t="s">
        <v>267</v>
      </c>
      <c r="Q144" s="1" t="s">
        <v>267</v>
      </c>
      <c r="R144" s="1" t="s">
        <v>267</v>
      </c>
      <c r="U144" s="1">
        <v>0</v>
      </c>
      <c r="V144" s="1">
        <v>0</v>
      </c>
      <c r="W144" s="1">
        <v>0.5</v>
      </c>
      <c r="X144" s="1" t="s">
        <v>224</v>
      </c>
      <c r="Y144" s="1">
        <v>10</v>
      </c>
      <c r="Z144" s="1">
        <v>5</v>
      </c>
      <c r="AB144" s="1">
        <v>0</v>
      </c>
      <c r="AC144" s="1">
        <v>0</v>
      </c>
      <c r="AD144" s="1">
        <v>0</v>
      </c>
      <c r="AE144" s="1">
        <f>MATCH(B144,Harvest_挂机奖励!$B$2:$B$13,1)</f>
        <v>9</v>
      </c>
      <c r="AF144" s="1">
        <f>INDEX(Harvest_挂机奖励!$D$2:$E$13,$AE144,AF$1)</f>
        <v>2400</v>
      </c>
      <c r="AG144" s="1">
        <f>INDEX(Harvest_关卡消耗!$B$2:$B$10,MATCH($B144,Harvest_关卡消耗!$A$2:$A$10,1))</f>
        <v>5</v>
      </c>
      <c r="AH144" s="1">
        <f>INDEX(Harvest_关卡消耗!$D$2:$T$28,MATCH($B144,Harvest_关卡消耗!$A$2:$A$10,1),AH$1)</f>
        <v>2200</v>
      </c>
      <c r="AI144" s="1">
        <f>INDEX(Harvest_关卡消耗!$D$2:$T$28,MATCH($B144,Harvest_关卡消耗!$A$2:$A$10,1),AI$1)</f>
        <v>2442</v>
      </c>
      <c r="AJ144" s="1">
        <f>INDEX(Harvest_关卡消耗!$D$2:$T$28,MATCH($B144,Harvest_关卡消耗!$A$2:$A$10,1),AJ$1)</f>
        <v>6600</v>
      </c>
      <c r="AK144" s="1">
        <f>INDEX(Harvest_关卡消耗!$D$2:$T$28,MATCH($B144,Harvest_关卡消耗!$A$2:$A$10,1),AK$1)</f>
        <v>3</v>
      </c>
      <c r="AL144" s="1">
        <f>INDEX(Harvest_关卡消耗!$D$2:$T$28,MATCH($B144,Harvest_关卡消耗!$A$2:$A$10,1),AL$1)</f>
        <v>550</v>
      </c>
      <c r="AM144" s="1">
        <f>INDEX(Harvest_关卡消耗!$D$2:$T$28,MATCH($B144,Harvest_关卡消耗!$A$2:$A$10,1),AM$1)</f>
        <v>0.25</v>
      </c>
      <c r="AN144" s="1">
        <f>INDEX(Harvest_关卡消耗!$D$2:$T$28,MATCH($B144,Harvest_关卡消耗!$A$2:$A$10,1),AN$1)</f>
        <v>4400</v>
      </c>
      <c r="AO144" s="1">
        <f>INDEX(Harvest_关卡消耗!$D$2:$T$28,MATCH($B144,Harvest_关卡消耗!$A$2:$A$10,1),AO$1)</f>
        <v>2</v>
      </c>
      <c r="AP144" s="1">
        <f>INDEX(Harvest_关卡消耗!$D$2:$T$28,MATCH($B144,Harvest_关卡消耗!$A$2:$A$10,1),AP$1)</f>
        <v>3700</v>
      </c>
      <c r="AQ144" s="1">
        <f>INDEX(Harvest_关卡消耗!$D$2:$T$28,MATCH($B144,Harvest_关卡消耗!$A$2:$A$10,1),AQ$1)</f>
        <v>1.6818181818181819</v>
      </c>
      <c r="AR144" s="1">
        <f>INDEX(Harvest_关卡消耗!$D$2:$T$28,MATCH($B144,Harvest_关卡消耗!$A$2:$A$10,1),AR$1)</f>
        <v>4400</v>
      </c>
      <c r="AS144" s="5">
        <f t="shared" si="17"/>
        <v>2442</v>
      </c>
      <c r="AT144" s="5">
        <f t="shared" si="18"/>
        <v>3142.8571428571431</v>
      </c>
      <c r="AU144" s="5">
        <f t="shared" si="19"/>
        <v>292653</v>
      </c>
      <c r="AV144" s="5">
        <f t="shared" si="20"/>
        <v>373571.42857142945</v>
      </c>
      <c r="AW144" s="5">
        <f t="shared" si="16"/>
        <v>80918.428571429453</v>
      </c>
      <c r="AX144" s="5">
        <f t="shared" si="21"/>
        <v>34</v>
      </c>
    </row>
    <row r="145" spans="1:50">
      <c r="A145" s="1" t="s">
        <v>182</v>
      </c>
      <c r="B145" s="1">
        <v>143</v>
      </c>
      <c r="C145" s="1">
        <v>15</v>
      </c>
      <c r="D145" s="1">
        <v>25</v>
      </c>
      <c r="E145" s="4">
        <v>3.33</v>
      </c>
      <c r="F145" s="4">
        <v>5.26</v>
      </c>
      <c r="G145" s="4">
        <v>6.35</v>
      </c>
      <c r="H145" s="1">
        <v>10</v>
      </c>
      <c r="I145" s="1">
        <f t="shared" si="22"/>
        <v>1</v>
      </c>
      <c r="J145" s="1" t="s">
        <v>267</v>
      </c>
      <c r="K145" s="1" t="s">
        <v>290</v>
      </c>
      <c r="L145" s="1" t="s">
        <v>268</v>
      </c>
      <c r="M145" s="1" t="s">
        <v>267</v>
      </c>
      <c r="N145" s="1" t="s">
        <v>268</v>
      </c>
      <c r="O145" s="1" t="s">
        <v>267</v>
      </c>
      <c r="P145" s="1" t="s">
        <v>267</v>
      </c>
      <c r="Q145" s="1" t="s">
        <v>267</v>
      </c>
      <c r="R145" s="1" t="s">
        <v>267</v>
      </c>
      <c r="S145" s="1" t="s">
        <v>267</v>
      </c>
      <c r="U145" s="1">
        <v>0</v>
      </c>
      <c r="V145" s="1">
        <v>0</v>
      </c>
      <c r="W145" s="1">
        <v>0.5</v>
      </c>
      <c r="X145" s="1" t="s">
        <v>224</v>
      </c>
      <c r="Y145" s="1">
        <v>10</v>
      </c>
      <c r="Z145" s="1">
        <v>5</v>
      </c>
      <c r="AB145" s="1">
        <v>0</v>
      </c>
      <c r="AC145" s="1">
        <v>0</v>
      </c>
      <c r="AD145" s="1">
        <v>430</v>
      </c>
      <c r="AE145" s="1">
        <f>MATCH(B145,Harvest_挂机奖励!$B$2:$B$13,1)</f>
        <v>9</v>
      </c>
      <c r="AF145" s="1">
        <f>INDEX(Harvest_挂机奖励!$D$2:$E$13,$AE145,AF$1)</f>
        <v>2400</v>
      </c>
      <c r="AG145" s="1">
        <f>INDEX(Harvest_关卡消耗!$B$2:$B$10,MATCH($B145,Harvest_关卡消耗!$A$2:$A$10,1))</f>
        <v>5</v>
      </c>
      <c r="AH145" s="1">
        <f>INDEX(Harvest_关卡消耗!$D$2:$T$28,MATCH($B145,Harvest_关卡消耗!$A$2:$A$10,1),AH$1)</f>
        <v>2200</v>
      </c>
      <c r="AI145" s="1">
        <f>INDEX(Harvest_关卡消耗!$D$2:$T$28,MATCH($B145,Harvest_关卡消耗!$A$2:$A$10,1),AI$1)</f>
        <v>2442</v>
      </c>
      <c r="AJ145" s="1">
        <f>INDEX(Harvest_关卡消耗!$D$2:$T$28,MATCH($B145,Harvest_关卡消耗!$A$2:$A$10,1),AJ$1)</f>
        <v>6600</v>
      </c>
      <c r="AK145" s="1">
        <f>INDEX(Harvest_关卡消耗!$D$2:$T$28,MATCH($B145,Harvest_关卡消耗!$A$2:$A$10,1),AK$1)</f>
        <v>3</v>
      </c>
      <c r="AL145" s="1">
        <f>INDEX(Harvest_关卡消耗!$D$2:$T$28,MATCH($B145,Harvest_关卡消耗!$A$2:$A$10,1),AL$1)</f>
        <v>550</v>
      </c>
      <c r="AM145" s="1">
        <f>INDEX(Harvest_关卡消耗!$D$2:$T$28,MATCH($B145,Harvest_关卡消耗!$A$2:$A$10,1),AM$1)</f>
        <v>0.25</v>
      </c>
      <c r="AN145" s="1">
        <f>INDEX(Harvest_关卡消耗!$D$2:$T$28,MATCH($B145,Harvest_关卡消耗!$A$2:$A$10,1),AN$1)</f>
        <v>4400</v>
      </c>
      <c r="AO145" s="1">
        <f>INDEX(Harvest_关卡消耗!$D$2:$T$28,MATCH($B145,Harvest_关卡消耗!$A$2:$A$10,1),AO$1)</f>
        <v>2</v>
      </c>
      <c r="AP145" s="1">
        <f>INDEX(Harvest_关卡消耗!$D$2:$T$28,MATCH($B145,Harvest_关卡消耗!$A$2:$A$10,1),AP$1)</f>
        <v>3700</v>
      </c>
      <c r="AQ145" s="1">
        <f>INDEX(Harvest_关卡消耗!$D$2:$T$28,MATCH($B145,Harvest_关卡消耗!$A$2:$A$10,1),AQ$1)</f>
        <v>1.6818181818181819</v>
      </c>
      <c r="AR145" s="1">
        <f>INDEX(Harvest_关卡消耗!$D$2:$T$28,MATCH($B145,Harvest_关卡消耗!$A$2:$A$10,1),AR$1)</f>
        <v>4400</v>
      </c>
      <c r="AS145" s="5">
        <f t="shared" si="17"/>
        <v>2442</v>
      </c>
      <c r="AT145" s="5">
        <f t="shared" si="18"/>
        <v>3142.8571428571431</v>
      </c>
      <c r="AU145" s="5">
        <f t="shared" si="19"/>
        <v>295095</v>
      </c>
      <c r="AV145" s="5">
        <f t="shared" si="20"/>
        <v>376714.28571428661</v>
      </c>
      <c r="AW145" s="5">
        <f t="shared" si="16"/>
        <v>81619.285714286612</v>
      </c>
      <c r="AX145" s="5">
        <f t="shared" si="21"/>
        <v>35</v>
      </c>
    </row>
    <row r="146" spans="1:50">
      <c r="A146" s="1" t="s">
        <v>183</v>
      </c>
      <c r="B146" s="1">
        <v>144</v>
      </c>
      <c r="C146" s="1">
        <v>14</v>
      </c>
      <c r="D146" s="1">
        <v>42</v>
      </c>
      <c r="E146" s="4">
        <v>2.871</v>
      </c>
      <c r="F146" s="4">
        <v>5</v>
      </c>
      <c r="G146" s="4">
        <v>6.5</v>
      </c>
      <c r="H146" s="1">
        <v>8</v>
      </c>
      <c r="I146" s="1">
        <f t="shared" si="22"/>
        <v>1</v>
      </c>
      <c r="J146" s="1" t="s">
        <v>267</v>
      </c>
      <c r="K146" s="1" t="s">
        <v>292</v>
      </c>
      <c r="L146" s="1" t="s">
        <v>268</v>
      </c>
      <c r="M146" s="1" t="s">
        <v>268</v>
      </c>
      <c r="N146" s="1" t="s">
        <v>267</v>
      </c>
      <c r="O146" s="1" t="s">
        <v>267</v>
      </c>
      <c r="P146" s="1" t="s">
        <v>267</v>
      </c>
      <c r="Q146" s="1" t="s">
        <v>268</v>
      </c>
      <c r="T146" s="1" t="s">
        <v>252</v>
      </c>
      <c r="U146" s="1">
        <v>0</v>
      </c>
      <c r="V146" s="1">
        <v>0</v>
      </c>
      <c r="W146" s="1">
        <v>0</v>
      </c>
      <c r="X146" s="1" t="s">
        <v>224</v>
      </c>
      <c r="Y146" s="1">
        <v>10</v>
      </c>
      <c r="Z146" s="1">
        <v>10</v>
      </c>
      <c r="AB146" s="1">
        <v>0</v>
      </c>
      <c r="AC146" s="1">
        <v>0</v>
      </c>
      <c r="AD146" s="1">
        <v>0</v>
      </c>
      <c r="AE146" s="1">
        <f>MATCH(B146,Harvest_挂机奖励!$B$2:$B$13,1)</f>
        <v>9</v>
      </c>
      <c r="AF146" s="1">
        <f>INDEX(Harvest_挂机奖励!$D$2:$E$13,$AE146,AF$1)</f>
        <v>2400</v>
      </c>
      <c r="AG146" s="1">
        <f>INDEX(Harvest_关卡消耗!$B$2:$B$10,MATCH($B146,Harvest_关卡消耗!$A$2:$A$10,1))</f>
        <v>5</v>
      </c>
      <c r="AH146" s="1">
        <f>INDEX(Harvest_关卡消耗!$D$2:$T$28,MATCH($B146,Harvest_关卡消耗!$A$2:$A$10,1),AH$1)</f>
        <v>2200</v>
      </c>
      <c r="AI146" s="1">
        <f>INDEX(Harvest_关卡消耗!$D$2:$T$28,MATCH($B146,Harvest_关卡消耗!$A$2:$A$10,1),AI$1)</f>
        <v>2442</v>
      </c>
      <c r="AJ146" s="1">
        <f>INDEX(Harvest_关卡消耗!$D$2:$T$28,MATCH($B146,Harvest_关卡消耗!$A$2:$A$10,1),AJ$1)</f>
        <v>6600</v>
      </c>
      <c r="AK146" s="1">
        <f>INDEX(Harvest_关卡消耗!$D$2:$T$28,MATCH($B146,Harvest_关卡消耗!$A$2:$A$10,1),AK$1)</f>
        <v>3</v>
      </c>
      <c r="AL146" s="1">
        <f>INDEX(Harvest_关卡消耗!$D$2:$T$28,MATCH($B146,Harvest_关卡消耗!$A$2:$A$10,1),AL$1)</f>
        <v>550</v>
      </c>
      <c r="AM146" s="1">
        <f>INDEX(Harvest_关卡消耗!$D$2:$T$28,MATCH($B146,Harvest_关卡消耗!$A$2:$A$10,1),AM$1)</f>
        <v>0.25</v>
      </c>
      <c r="AN146" s="1">
        <f>INDEX(Harvest_关卡消耗!$D$2:$T$28,MATCH($B146,Harvest_关卡消耗!$A$2:$A$10,1),AN$1)</f>
        <v>4400</v>
      </c>
      <c r="AO146" s="1">
        <f>INDEX(Harvest_关卡消耗!$D$2:$T$28,MATCH($B146,Harvest_关卡消耗!$A$2:$A$10,1),AO$1)</f>
        <v>2</v>
      </c>
      <c r="AP146" s="1">
        <f>INDEX(Harvest_关卡消耗!$D$2:$T$28,MATCH($B146,Harvest_关卡消耗!$A$2:$A$10,1),AP$1)</f>
        <v>3700</v>
      </c>
      <c r="AQ146" s="1">
        <f>INDEX(Harvest_关卡消耗!$D$2:$T$28,MATCH($B146,Harvest_关卡消耗!$A$2:$A$10,1),AQ$1)</f>
        <v>1.6818181818181819</v>
      </c>
      <c r="AR146" s="1">
        <f>INDEX(Harvest_关卡消耗!$D$2:$T$28,MATCH($B146,Harvest_关卡消耗!$A$2:$A$10,1),AR$1)</f>
        <v>4400</v>
      </c>
      <c r="AS146" s="5">
        <f t="shared" si="17"/>
        <v>2442</v>
      </c>
      <c r="AT146" s="5">
        <f t="shared" si="18"/>
        <v>3142.8571428571431</v>
      </c>
      <c r="AU146" s="5">
        <f t="shared" si="19"/>
        <v>297537</v>
      </c>
      <c r="AV146" s="5">
        <f t="shared" si="20"/>
        <v>379857.14285714377</v>
      </c>
      <c r="AW146" s="5">
        <f t="shared" si="16"/>
        <v>82320.142857143772</v>
      </c>
      <c r="AX146" s="5">
        <f t="shared" si="21"/>
        <v>35</v>
      </c>
    </row>
    <row r="147" spans="1:50">
      <c r="A147" s="1" t="s">
        <v>184</v>
      </c>
      <c r="B147" s="1">
        <v>145</v>
      </c>
      <c r="C147" s="1">
        <v>14</v>
      </c>
      <c r="D147" s="1">
        <v>26</v>
      </c>
      <c r="E147" s="4">
        <v>1.764</v>
      </c>
      <c r="F147" s="4">
        <v>3.71</v>
      </c>
      <c r="G147" s="4">
        <v>4.7</v>
      </c>
      <c r="H147" s="1">
        <v>8</v>
      </c>
      <c r="I147" s="1">
        <f t="shared" si="22"/>
        <v>1</v>
      </c>
      <c r="J147" s="1" t="s">
        <v>267</v>
      </c>
      <c r="K147" s="1" t="s">
        <v>290</v>
      </c>
      <c r="L147" s="1" t="s">
        <v>268</v>
      </c>
      <c r="M147" s="1" t="s">
        <v>268</v>
      </c>
      <c r="N147" s="1" t="s">
        <v>267</v>
      </c>
      <c r="O147" s="1" t="s">
        <v>268</v>
      </c>
      <c r="P147" s="1" t="s">
        <v>268</v>
      </c>
      <c r="Q147" s="1" t="s">
        <v>267</v>
      </c>
      <c r="U147" s="1">
        <v>0</v>
      </c>
      <c r="V147" s="1">
        <v>1</v>
      </c>
      <c r="W147" s="1">
        <v>1.5</v>
      </c>
      <c r="X147" s="1" t="s">
        <v>224</v>
      </c>
      <c r="Y147" s="1">
        <v>10</v>
      </c>
      <c r="Z147" s="1">
        <v>5</v>
      </c>
      <c r="AB147" s="1">
        <v>0</v>
      </c>
      <c r="AC147" s="1">
        <v>800</v>
      </c>
      <c r="AD147" s="1">
        <v>-60</v>
      </c>
      <c r="AE147" s="1">
        <f>MATCH(B147,Harvest_挂机奖励!$B$2:$B$13,1)</f>
        <v>9</v>
      </c>
      <c r="AF147" s="1">
        <f>INDEX(Harvest_挂机奖励!$D$2:$E$13,$AE147,AF$1)</f>
        <v>2400</v>
      </c>
      <c r="AG147" s="1">
        <f>INDEX(Harvest_关卡消耗!$B$2:$B$10,MATCH($B147,Harvest_关卡消耗!$A$2:$A$10,1))</f>
        <v>5</v>
      </c>
      <c r="AH147" s="1">
        <f>INDEX(Harvest_关卡消耗!$D$2:$T$28,MATCH($B147,Harvest_关卡消耗!$A$2:$A$10,1),AH$1)</f>
        <v>2200</v>
      </c>
      <c r="AI147" s="1">
        <f>INDEX(Harvest_关卡消耗!$D$2:$T$28,MATCH($B147,Harvest_关卡消耗!$A$2:$A$10,1),AI$1)</f>
        <v>2442</v>
      </c>
      <c r="AJ147" s="1">
        <f>INDEX(Harvest_关卡消耗!$D$2:$T$28,MATCH($B147,Harvest_关卡消耗!$A$2:$A$10,1),AJ$1)</f>
        <v>6600</v>
      </c>
      <c r="AK147" s="1">
        <f>INDEX(Harvest_关卡消耗!$D$2:$T$28,MATCH($B147,Harvest_关卡消耗!$A$2:$A$10,1),AK$1)</f>
        <v>3</v>
      </c>
      <c r="AL147" s="1">
        <f>INDEX(Harvest_关卡消耗!$D$2:$T$28,MATCH($B147,Harvest_关卡消耗!$A$2:$A$10,1),AL$1)</f>
        <v>550</v>
      </c>
      <c r="AM147" s="1">
        <f>INDEX(Harvest_关卡消耗!$D$2:$T$28,MATCH($B147,Harvest_关卡消耗!$A$2:$A$10,1),AM$1)</f>
        <v>0.25</v>
      </c>
      <c r="AN147" s="1">
        <f>INDEX(Harvest_关卡消耗!$D$2:$T$28,MATCH($B147,Harvest_关卡消耗!$A$2:$A$10,1),AN$1)</f>
        <v>4400</v>
      </c>
      <c r="AO147" s="1">
        <f>INDEX(Harvest_关卡消耗!$D$2:$T$28,MATCH($B147,Harvest_关卡消耗!$A$2:$A$10,1),AO$1)</f>
        <v>2</v>
      </c>
      <c r="AP147" s="1">
        <f>INDEX(Harvest_关卡消耗!$D$2:$T$28,MATCH($B147,Harvest_关卡消耗!$A$2:$A$10,1),AP$1)</f>
        <v>3700</v>
      </c>
      <c r="AQ147" s="1">
        <f>INDEX(Harvest_关卡消耗!$D$2:$T$28,MATCH($B147,Harvest_关卡消耗!$A$2:$A$10,1),AQ$1)</f>
        <v>1.6818181818181819</v>
      </c>
      <c r="AR147" s="1">
        <f>INDEX(Harvest_关卡消耗!$D$2:$T$28,MATCH($B147,Harvest_关卡消耗!$A$2:$A$10,1),AR$1)</f>
        <v>4400</v>
      </c>
      <c r="AS147" s="5">
        <f t="shared" si="17"/>
        <v>2442</v>
      </c>
      <c r="AT147" s="5">
        <f t="shared" si="18"/>
        <v>3142.8571428571431</v>
      </c>
      <c r="AU147" s="5">
        <f t="shared" si="19"/>
        <v>299979</v>
      </c>
      <c r="AV147" s="5">
        <f t="shared" si="20"/>
        <v>383000.00000000093</v>
      </c>
      <c r="AW147" s="5">
        <f t="shared" si="16"/>
        <v>83021.000000000931</v>
      </c>
      <c r="AX147" s="5">
        <f t="shared" si="21"/>
        <v>35</v>
      </c>
    </row>
    <row r="148" spans="1:50">
      <c r="A148" s="1" t="s">
        <v>185</v>
      </c>
      <c r="B148" s="1">
        <v>146</v>
      </c>
      <c r="C148" s="1">
        <v>18</v>
      </c>
      <c r="D148" s="1">
        <v>28</v>
      </c>
      <c r="E148" s="4">
        <v>1.7190000000000001</v>
      </c>
      <c r="F148" s="4">
        <v>4.1100000000000003</v>
      </c>
      <c r="G148" s="4">
        <v>5.41</v>
      </c>
      <c r="H148" s="1">
        <v>10</v>
      </c>
      <c r="I148" s="1">
        <f t="shared" si="22"/>
        <v>1</v>
      </c>
      <c r="J148" s="1" t="s">
        <v>267</v>
      </c>
      <c r="K148" s="1" t="s">
        <v>290</v>
      </c>
      <c r="L148" s="1" t="s">
        <v>268</v>
      </c>
      <c r="M148" s="1" t="s">
        <v>267</v>
      </c>
      <c r="N148" s="1" t="s">
        <v>268</v>
      </c>
      <c r="O148" s="1" t="s">
        <v>267</v>
      </c>
      <c r="P148" s="1" t="s">
        <v>268</v>
      </c>
      <c r="Q148" s="1" t="s">
        <v>267</v>
      </c>
      <c r="R148" s="1" t="s">
        <v>268</v>
      </c>
      <c r="S148" s="1" t="s">
        <v>267</v>
      </c>
      <c r="U148" s="1">
        <v>0</v>
      </c>
      <c r="V148" s="1">
        <v>0</v>
      </c>
      <c r="W148" s="1">
        <v>0</v>
      </c>
      <c r="X148" s="1" t="s">
        <v>224</v>
      </c>
      <c r="Y148" s="1">
        <v>10</v>
      </c>
      <c r="Z148" s="1">
        <v>4</v>
      </c>
      <c r="AB148" s="1">
        <v>0</v>
      </c>
      <c r="AC148" s="1">
        <v>0</v>
      </c>
      <c r="AD148" s="1">
        <v>0</v>
      </c>
      <c r="AE148" s="1">
        <f>MATCH(B148,Harvest_挂机奖励!$B$2:$B$13,1)</f>
        <v>9</v>
      </c>
      <c r="AF148" s="1">
        <f>INDEX(Harvest_挂机奖励!$D$2:$E$13,$AE148,AF$1)</f>
        <v>2400</v>
      </c>
      <c r="AG148" s="1">
        <f>INDEX(Harvest_关卡消耗!$B$2:$B$10,MATCH($B148,Harvest_关卡消耗!$A$2:$A$10,1))</f>
        <v>5</v>
      </c>
      <c r="AH148" s="1">
        <f>INDEX(Harvest_关卡消耗!$D$2:$T$28,MATCH($B148,Harvest_关卡消耗!$A$2:$A$10,1),AH$1)</f>
        <v>2200</v>
      </c>
      <c r="AI148" s="1">
        <f>INDEX(Harvest_关卡消耗!$D$2:$T$28,MATCH($B148,Harvest_关卡消耗!$A$2:$A$10,1),AI$1)</f>
        <v>2442</v>
      </c>
      <c r="AJ148" s="1">
        <f>INDEX(Harvest_关卡消耗!$D$2:$T$28,MATCH($B148,Harvest_关卡消耗!$A$2:$A$10,1),AJ$1)</f>
        <v>6600</v>
      </c>
      <c r="AK148" s="1">
        <f>INDEX(Harvest_关卡消耗!$D$2:$T$28,MATCH($B148,Harvest_关卡消耗!$A$2:$A$10,1),AK$1)</f>
        <v>3</v>
      </c>
      <c r="AL148" s="1">
        <f>INDEX(Harvest_关卡消耗!$D$2:$T$28,MATCH($B148,Harvest_关卡消耗!$A$2:$A$10,1),AL$1)</f>
        <v>550</v>
      </c>
      <c r="AM148" s="1">
        <f>INDEX(Harvest_关卡消耗!$D$2:$T$28,MATCH($B148,Harvest_关卡消耗!$A$2:$A$10,1),AM$1)</f>
        <v>0.25</v>
      </c>
      <c r="AN148" s="1">
        <f>INDEX(Harvest_关卡消耗!$D$2:$T$28,MATCH($B148,Harvest_关卡消耗!$A$2:$A$10,1),AN$1)</f>
        <v>4400</v>
      </c>
      <c r="AO148" s="1">
        <f>INDEX(Harvest_关卡消耗!$D$2:$T$28,MATCH($B148,Harvest_关卡消耗!$A$2:$A$10,1),AO$1)</f>
        <v>2</v>
      </c>
      <c r="AP148" s="1">
        <f>INDEX(Harvest_关卡消耗!$D$2:$T$28,MATCH($B148,Harvest_关卡消耗!$A$2:$A$10,1),AP$1)</f>
        <v>3700</v>
      </c>
      <c r="AQ148" s="1">
        <f>INDEX(Harvest_关卡消耗!$D$2:$T$28,MATCH($B148,Harvest_关卡消耗!$A$2:$A$10,1),AQ$1)</f>
        <v>1.6818181818181819</v>
      </c>
      <c r="AR148" s="1">
        <f>INDEX(Harvest_关卡消耗!$D$2:$T$28,MATCH($B148,Harvest_关卡消耗!$A$2:$A$10,1),AR$1)</f>
        <v>4400</v>
      </c>
      <c r="AS148" s="5">
        <f t="shared" si="17"/>
        <v>2442</v>
      </c>
      <c r="AT148" s="5">
        <f t="shared" si="18"/>
        <v>3142.8571428571431</v>
      </c>
      <c r="AU148" s="5">
        <f t="shared" si="19"/>
        <v>302421</v>
      </c>
      <c r="AV148" s="5">
        <f t="shared" si="20"/>
        <v>386142.85714285809</v>
      </c>
      <c r="AW148" s="5">
        <f t="shared" si="16"/>
        <v>83721.857142858091</v>
      </c>
      <c r="AX148" s="5">
        <f t="shared" si="21"/>
        <v>35</v>
      </c>
    </row>
    <row r="149" spans="1:50">
      <c r="A149" s="1" t="s">
        <v>186</v>
      </c>
      <c r="B149" s="1">
        <v>147</v>
      </c>
      <c r="C149" s="1">
        <v>15</v>
      </c>
      <c r="D149" s="1">
        <v>21</v>
      </c>
      <c r="E149" s="4">
        <v>10.755000000000001</v>
      </c>
      <c r="F149" s="4">
        <v>13.2</v>
      </c>
      <c r="G149" s="4">
        <v>13.21</v>
      </c>
      <c r="H149" s="1">
        <v>9</v>
      </c>
      <c r="I149" s="1">
        <f t="shared" si="22"/>
        <v>1</v>
      </c>
      <c r="J149" s="1" t="s">
        <v>267</v>
      </c>
      <c r="K149" s="1" t="s">
        <v>290</v>
      </c>
      <c r="L149" s="1" t="s">
        <v>267</v>
      </c>
      <c r="M149" s="1" t="s">
        <v>268</v>
      </c>
      <c r="N149" s="1" t="s">
        <v>267</v>
      </c>
      <c r="O149" s="1" t="s">
        <v>267</v>
      </c>
      <c r="P149" s="1" t="s">
        <v>268</v>
      </c>
      <c r="Q149" s="1" t="s">
        <v>267</v>
      </c>
      <c r="R149" s="1" t="s">
        <v>267</v>
      </c>
      <c r="U149" s="1">
        <v>0</v>
      </c>
      <c r="V149" s="1">
        <v>2</v>
      </c>
      <c r="W149" s="1">
        <v>1</v>
      </c>
      <c r="X149" s="1" t="s">
        <v>224</v>
      </c>
      <c r="Y149" s="1">
        <v>5</v>
      </c>
      <c r="Z149" s="1">
        <v>20</v>
      </c>
      <c r="AB149" s="1">
        <v>0</v>
      </c>
      <c r="AC149" s="1">
        <v>0</v>
      </c>
      <c r="AD149" s="1">
        <v>490</v>
      </c>
      <c r="AE149" s="1">
        <f>MATCH(B149,Harvest_挂机奖励!$B$2:$B$13,1)</f>
        <v>10</v>
      </c>
      <c r="AF149" s="1">
        <f>INDEX(Harvest_挂机奖励!$D$2:$E$13,$AE149,AF$1)</f>
        <v>2450</v>
      </c>
      <c r="AG149" s="1">
        <f>INDEX(Harvest_关卡消耗!$B$2:$B$10,MATCH($B149,Harvest_关卡消耗!$A$2:$A$10,1))</f>
        <v>5</v>
      </c>
      <c r="AH149" s="1">
        <f>INDEX(Harvest_关卡消耗!$D$2:$T$28,MATCH($B149,Harvest_关卡消耗!$A$2:$A$10,1),AH$1)</f>
        <v>2200</v>
      </c>
      <c r="AI149" s="1">
        <f>INDEX(Harvest_关卡消耗!$D$2:$T$28,MATCH($B149,Harvest_关卡消耗!$A$2:$A$10,1),AI$1)</f>
        <v>2442</v>
      </c>
      <c r="AJ149" s="1">
        <f>INDEX(Harvest_关卡消耗!$D$2:$T$28,MATCH($B149,Harvest_关卡消耗!$A$2:$A$10,1),AJ$1)</f>
        <v>6600</v>
      </c>
      <c r="AK149" s="1">
        <f>INDEX(Harvest_关卡消耗!$D$2:$T$28,MATCH($B149,Harvest_关卡消耗!$A$2:$A$10,1),AK$1)</f>
        <v>3</v>
      </c>
      <c r="AL149" s="1">
        <f>INDEX(Harvest_关卡消耗!$D$2:$T$28,MATCH($B149,Harvest_关卡消耗!$A$2:$A$10,1),AL$1)</f>
        <v>550</v>
      </c>
      <c r="AM149" s="1">
        <f>INDEX(Harvest_关卡消耗!$D$2:$T$28,MATCH($B149,Harvest_关卡消耗!$A$2:$A$10,1),AM$1)</f>
        <v>0.25</v>
      </c>
      <c r="AN149" s="1">
        <f>INDEX(Harvest_关卡消耗!$D$2:$T$28,MATCH($B149,Harvest_关卡消耗!$A$2:$A$10,1),AN$1)</f>
        <v>4400</v>
      </c>
      <c r="AO149" s="1">
        <f>INDEX(Harvest_关卡消耗!$D$2:$T$28,MATCH($B149,Harvest_关卡消耗!$A$2:$A$10,1),AO$1)</f>
        <v>2</v>
      </c>
      <c r="AP149" s="1">
        <f>INDEX(Harvest_关卡消耗!$D$2:$T$28,MATCH($B149,Harvest_关卡消耗!$A$2:$A$10,1),AP$1)</f>
        <v>3700</v>
      </c>
      <c r="AQ149" s="1">
        <f>INDEX(Harvest_关卡消耗!$D$2:$T$28,MATCH($B149,Harvest_关卡消耗!$A$2:$A$10,1),AQ$1)</f>
        <v>1.6818181818181819</v>
      </c>
      <c r="AR149" s="1">
        <f>INDEX(Harvest_关卡消耗!$D$2:$T$28,MATCH($B149,Harvest_关卡消耗!$A$2:$A$10,1),AR$1)</f>
        <v>4400</v>
      </c>
      <c r="AS149" s="5">
        <f t="shared" si="17"/>
        <v>2442</v>
      </c>
      <c r="AT149" s="5">
        <f t="shared" si="18"/>
        <v>3142.8571428571431</v>
      </c>
      <c r="AU149" s="5">
        <f t="shared" si="19"/>
        <v>304863</v>
      </c>
      <c r="AV149" s="5">
        <f t="shared" si="20"/>
        <v>389285.71428571525</v>
      </c>
      <c r="AW149" s="5">
        <f t="shared" si="16"/>
        <v>84422.71428571525</v>
      </c>
      <c r="AX149" s="5">
        <f t="shared" si="21"/>
        <v>36</v>
      </c>
    </row>
    <row r="150" spans="1:50">
      <c r="A150" s="1" t="s">
        <v>238</v>
      </c>
      <c r="B150" s="1">
        <v>148</v>
      </c>
      <c r="C150" s="1">
        <v>12</v>
      </c>
      <c r="D150" s="1">
        <v>16</v>
      </c>
      <c r="E150" s="4">
        <v>1.8089999999999999</v>
      </c>
      <c r="F150" s="4">
        <v>4.22</v>
      </c>
      <c r="G150" s="4">
        <v>5.69</v>
      </c>
      <c r="H150" s="1">
        <v>10</v>
      </c>
      <c r="I150" s="1">
        <f t="shared" si="22"/>
        <v>1</v>
      </c>
      <c r="J150" s="1" t="s">
        <v>290</v>
      </c>
      <c r="K150" s="1" t="s">
        <v>267</v>
      </c>
      <c r="L150" s="1" t="s">
        <v>267</v>
      </c>
      <c r="M150" s="1" t="s">
        <v>267</v>
      </c>
      <c r="N150" s="1" t="s">
        <v>267</v>
      </c>
      <c r="O150" s="1" t="s">
        <v>267</v>
      </c>
      <c r="P150" s="1" t="s">
        <v>267</v>
      </c>
      <c r="Q150" s="1" t="s">
        <v>267</v>
      </c>
      <c r="R150" s="1" t="s">
        <v>267</v>
      </c>
      <c r="S150" s="1" t="s">
        <v>267</v>
      </c>
      <c r="U150" s="1">
        <v>0</v>
      </c>
      <c r="V150" s="1">
        <v>0</v>
      </c>
      <c r="W150" s="1">
        <v>0</v>
      </c>
      <c r="X150" s="1" t="s">
        <v>224</v>
      </c>
      <c r="Y150" s="1">
        <v>10</v>
      </c>
      <c r="Z150" s="1">
        <v>5</v>
      </c>
      <c r="AB150" s="1">
        <v>0</v>
      </c>
      <c r="AC150" s="1">
        <v>0</v>
      </c>
      <c r="AD150" s="1">
        <v>0</v>
      </c>
      <c r="AE150" s="1">
        <f>MATCH(B150,Harvest_挂机奖励!$B$2:$B$13,1)</f>
        <v>10</v>
      </c>
      <c r="AF150" s="1">
        <f>INDEX(Harvest_挂机奖励!$D$2:$E$13,$AE150,AF$1)</f>
        <v>2450</v>
      </c>
      <c r="AG150" s="1">
        <f>INDEX(Harvest_关卡消耗!$B$2:$B$10,MATCH($B150,Harvest_关卡消耗!$A$2:$A$10,1))</f>
        <v>5</v>
      </c>
      <c r="AH150" s="1">
        <f>INDEX(Harvest_关卡消耗!$D$2:$T$28,MATCH($B150,Harvest_关卡消耗!$A$2:$A$10,1),AH$1)</f>
        <v>2200</v>
      </c>
      <c r="AI150" s="1">
        <f>INDEX(Harvest_关卡消耗!$D$2:$T$28,MATCH($B150,Harvest_关卡消耗!$A$2:$A$10,1),AI$1)</f>
        <v>2442</v>
      </c>
      <c r="AJ150" s="1">
        <f>INDEX(Harvest_关卡消耗!$D$2:$T$28,MATCH($B150,Harvest_关卡消耗!$A$2:$A$10,1),AJ$1)</f>
        <v>6600</v>
      </c>
      <c r="AK150" s="1">
        <f>INDEX(Harvest_关卡消耗!$D$2:$T$28,MATCH($B150,Harvest_关卡消耗!$A$2:$A$10,1),AK$1)</f>
        <v>3</v>
      </c>
      <c r="AL150" s="1">
        <f>INDEX(Harvest_关卡消耗!$D$2:$T$28,MATCH($B150,Harvest_关卡消耗!$A$2:$A$10,1),AL$1)</f>
        <v>550</v>
      </c>
      <c r="AM150" s="1">
        <f>INDEX(Harvest_关卡消耗!$D$2:$T$28,MATCH($B150,Harvest_关卡消耗!$A$2:$A$10,1),AM$1)</f>
        <v>0.25</v>
      </c>
      <c r="AN150" s="1">
        <f>INDEX(Harvest_关卡消耗!$D$2:$T$28,MATCH($B150,Harvest_关卡消耗!$A$2:$A$10,1),AN$1)</f>
        <v>4400</v>
      </c>
      <c r="AO150" s="1">
        <f>INDEX(Harvest_关卡消耗!$D$2:$T$28,MATCH($B150,Harvest_关卡消耗!$A$2:$A$10,1),AO$1)</f>
        <v>2</v>
      </c>
      <c r="AP150" s="1">
        <f>INDEX(Harvest_关卡消耗!$D$2:$T$28,MATCH($B150,Harvest_关卡消耗!$A$2:$A$10,1),AP$1)</f>
        <v>3700</v>
      </c>
      <c r="AQ150" s="1">
        <f>INDEX(Harvest_关卡消耗!$D$2:$T$28,MATCH($B150,Harvest_关卡消耗!$A$2:$A$10,1),AQ$1)</f>
        <v>1.6818181818181819</v>
      </c>
      <c r="AR150" s="1">
        <f>INDEX(Harvest_关卡消耗!$D$2:$T$28,MATCH($B150,Harvest_关卡消耗!$A$2:$A$10,1),AR$1)</f>
        <v>4400</v>
      </c>
      <c r="AS150" s="5">
        <f t="shared" si="17"/>
        <v>2442</v>
      </c>
      <c r="AT150" s="5">
        <f t="shared" si="18"/>
        <v>3142.8571428571431</v>
      </c>
      <c r="AU150" s="5">
        <f t="shared" si="19"/>
        <v>307305</v>
      </c>
      <c r="AV150" s="5">
        <f t="shared" si="20"/>
        <v>392428.57142857241</v>
      </c>
      <c r="AW150" s="5">
        <f t="shared" si="16"/>
        <v>85123.57142857241</v>
      </c>
      <c r="AX150" s="5">
        <f t="shared" si="21"/>
        <v>35</v>
      </c>
    </row>
    <row r="151" spans="1:50">
      <c r="A151" s="1" t="s">
        <v>187</v>
      </c>
      <c r="B151" s="1">
        <v>149</v>
      </c>
      <c r="C151" s="1">
        <v>17</v>
      </c>
      <c r="D151" s="1">
        <v>22</v>
      </c>
      <c r="E151" s="4">
        <v>3.105</v>
      </c>
      <c r="F151" s="4">
        <v>5.36</v>
      </c>
      <c r="G151" s="4">
        <v>6.61</v>
      </c>
      <c r="H151" s="1">
        <v>9</v>
      </c>
      <c r="I151" s="1">
        <f t="shared" si="22"/>
        <v>1</v>
      </c>
      <c r="J151" s="1" t="s">
        <v>267</v>
      </c>
      <c r="K151" s="1" t="s">
        <v>290</v>
      </c>
      <c r="L151" s="1" t="s">
        <v>267</v>
      </c>
      <c r="M151" s="1" t="s">
        <v>268</v>
      </c>
      <c r="N151" s="1" t="s">
        <v>267</v>
      </c>
      <c r="O151" s="1" t="s">
        <v>268</v>
      </c>
      <c r="P151" s="1" t="s">
        <v>267</v>
      </c>
      <c r="Q151" s="1" t="s">
        <v>268</v>
      </c>
      <c r="R151" s="1" t="s">
        <v>267</v>
      </c>
      <c r="U151" s="1">
        <v>0</v>
      </c>
      <c r="V151" s="1">
        <v>0</v>
      </c>
      <c r="W151" s="1">
        <v>0</v>
      </c>
      <c r="X151" s="1" t="s">
        <v>224</v>
      </c>
      <c r="Y151" s="1">
        <v>10</v>
      </c>
      <c r="Z151" s="1">
        <v>5</v>
      </c>
      <c r="AB151" s="1">
        <v>0</v>
      </c>
      <c r="AC151" s="1">
        <v>0</v>
      </c>
      <c r="AD151" s="1">
        <v>0</v>
      </c>
      <c r="AE151" s="1">
        <f>MATCH(B151,Harvest_挂机奖励!$B$2:$B$13,1)</f>
        <v>10</v>
      </c>
      <c r="AF151" s="1">
        <f>INDEX(Harvest_挂机奖励!$D$2:$E$13,$AE151,AF$1)</f>
        <v>2450</v>
      </c>
      <c r="AG151" s="1">
        <f>INDEX(Harvest_关卡消耗!$B$2:$B$10,MATCH($B151,Harvest_关卡消耗!$A$2:$A$10,1))</f>
        <v>5</v>
      </c>
      <c r="AH151" s="1">
        <f>INDEX(Harvest_关卡消耗!$D$2:$T$28,MATCH($B151,Harvest_关卡消耗!$A$2:$A$10,1),AH$1)</f>
        <v>2200</v>
      </c>
      <c r="AI151" s="1">
        <f>INDEX(Harvest_关卡消耗!$D$2:$T$28,MATCH($B151,Harvest_关卡消耗!$A$2:$A$10,1),AI$1)</f>
        <v>2442</v>
      </c>
      <c r="AJ151" s="1">
        <f>INDEX(Harvest_关卡消耗!$D$2:$T$28,MATCH($B151,Harvest_关卡消耗!$A$2:$A$10,1),AJ$1)</f>
        <v>6600</v>
      </c>
      <c r="AK151" s="1">
        <f>INDEX(Harvest_关卡消耗!$D$2:$T$28,MATCH($B151,Harvest_关卡消耗!$A$2:$A$10,1),AK$1)</f>
        <v>3</v>
      </c>
      <c r="AL151" s="1">
        <f>INDEX(Harvest_关卡消耗!$D$2:$T$28,MATCH($B151,Harvest_关卡消耗!$A$2:$A$10,1),AL$1)</f>
        <v>550</v>
      </c>
      <c r="AM151" s="1">
        <f>INDEX(Harvest_关卡消耗!$D$2:$T$28,MATCH($B151,Harvest_关卡消耗!$A$2:$A$10,1),AM$1)</f>
        <v>0.25</v>
      </c>
      <c r="AN151" s="1">
        <f>INDEX(Harvest_关卡消耗!$D$2:$T$28,MATCH($B151,Harvest_关卡消耗!$A$2:$A$10,1),AN$1)</f>
        <v>4400</v>
      </c>
      <c r="AO151" s="1">
        <f>INDEX(Harvest_关卡消耗!$D$2:$T$28,MATCH($B151,Harvest_关卡消耗!$A$2:$A$10,1),AO$1)</f>
        <v>2</v>
      </c>
      <c r="AP151" s="1">
        <f>INDEX(Harvest_关卡消耗!$D$2:$T$28,MATCH($B151,Harvest_关卡消耗!$A$2:$A$10,1),AP$1)</f>
        <v>3700</v>
      </c>
      <c r="AQ151" s="1">
        <f>INDEX(Harvest_关卡消耗!$D$2:$T$28,MATCH($B151,Harvest_关卡消耗!$A$2:$A$10,1),AQ$1)</f>
        <v>1.6818181818181819</v>
      </c>
      <c r="AR151" s="1">
        <f>INDEX(Harvest_关卡消耗!$D$2:$T$28,MATCH($B151,Harvest_关卡消耗!$A$2:$A$10,1),AR$1)</f>
        <v>4400</v>
      </c>
      <c r="AS151" s="5">
        <f t="shared" si="17"/>
        <v>2442</v>
      </c>
      <c r="AT151" s="5">
        <f t="shared" si="18"/>
        <v>3142.8571428571431</v>
      </c>
      <c r="AU151" s="5">
        <f t="shared" si="19"/>
        <v>309747</v>
      </c>
      <c r="AV151" s="5">
        <f t="shared" si="20"/>
        <v>395571.42857142957</v>
      </c>
      <c r="AW151" s="5">
        <f t="shared" si="16"/>
        <v>85824.428571429569</v>
      </c>
      <c r="AX151" s="5">
        <f t="shared" si="21"/>
        <v>36</v>
      </c>
    </row>
    <row r="152" spans="1:50">
      <c r="A152" s="1" t="s">
        <v>188</v>
      </c>
      <c r="B152" s="1">
        <v>150</v>
      </c>
      <c r="C152" s="1">
        <v>11</v>
      </c>
      <c r="D152" s="1">
        <v>29</v>
      </c>
      <c r="E152" s="4">
        <v>1.647</v>
      </c>
      <c r="F152" s="4">
        <v>3.42</v>
      </c>
      <c r="G152" s="4">
        <v>4.41</v>
      </c>
      <c r="H152" s="1">
        <v>10</v>
      </c>
      <c r="I152" s="1">
        <f t="shared" si="22"/>
        <v>1</v>
      </c>
      <c r="J152" s="1" t="s">
        <v>267</v>
      </c>
      <c r="K152" s="1" t="s">
        <v>292</v>
      </c>
      <c r="L152" s="1" t="s">
        <v>268</v>
      </c>
      <c r="M152" s="1" t="s">
        <v>267</v>
      </c>
      <c r="N152" s="1" t="s">
        <v>268</v>
      </c>
      <c r="O152" s="1" t="s">
        <v>267</v>
      </c>
      <c r="P152" s="1" t="s">
        <v>268</v>
      </c>
      <c r="Q152" s="1" t="s">
        <v>267</v>
      </c>
      <c r="R152" s="1" t="s">
        <v>268</v>
      </c>
      <c r="S152" s="1" t="s">
        <v>267</v>
      </c>
      <c r="U152" s="1">
        <v>0</v>
      </c>
      <c r="V152" s="1">
        <v>0</v>
      </c>
      <c r="W152" s="1">
        <v>0</v>
      </c>
      <c r="X152" s="1" t="s">
        <v>224</v>
      </c>
      <c r="Y152" s="1">
        <v>10</v>
      </c>
      <c r="Z152" s="1">
        <v>5</v>
      </c>
      <c r="AB152" s="1">
        <v>0</v>
      </c>
      <c r="AC152" s="1">
        <v>0</v>
      </c>
      <c r="AD152" s="1">
        <v>0</v>
      </c>
      <c r="AE152" s="1">
        <f>MATCH(B152,Harvest_挂机奖励!$B$2:$B$13,1)</f>
        <v>10</v>
      </c>
      <c r="AF152" s="1">
        <f>INDEX(Harvest_挂机奖励!$D$2:$E$13,$AE152,AF$1)</f>
        <v>2450</v>
      </c>
      <c r="AG152" s="1">
        <f>INDEX(Harvest_关卡消耗!$B$2:$B$10,MATCH($B152,Harvest_关卡消耗!$A$2:$A$10,1))</f>
        <v>5</v>
      </c>
      <c r="AH152" s="1">
        <f>INDEX(Harvest_关卡消耗!$D$2:$T$28,MATCH($B152,Harvest_关卡消耗!$A$2:$A$10,1),AH$1)</f>
        <v>2200</v>
      </c>
      <c r="AI152" s="1">
        <f>INDEX(Harvest_关卡消耗!$D$2:$T$28,MATCH($B152,Harvest_关卡消耗!$A$2:$A$10,1),AI$1)</f>
        <v>2442</v>
      </c>
      <c r="AJ152" s="1">
        <f>INDEX(Harvest_关卡消耗!$D$2:$T$28,MATCH($B152,Harvest_关卡消耗!$A$2:$A$10,1),AJ$1)</f>
        <v>6600</v>
      </c>
      <c r="AK152" s="1">
        <f>INDEX(Harvest_关卡消耗!$D$2:$T$28,MATCH($B152,Harvest_关卡消耗!$A$2:$A$10,1),AK$1)</f>
        <v>3</v>
      </c>
      <c r="AL152" s="1">
        <f>INDEX(Harvest_关卡消耗!$D$2:$T$28,MATCH($B152,Harvest_关卡消耗!$A$2:$A$10,1),AL$1)</f>
        <v>550</v>
      </c>
      <c r="AM152" s="1">
        <f>INDEX(Harvest_关卡消耗!$D$2:$T$28,MATCH($B152,Harvest_关卡消耗!$A$2:$A$10,1),AM$1)</f>
        <v>0.25</v>
      </c>
      <c r="AN152" s="1">
        <f>INDEX(Harvest_关卡消耗!$D$2:$T$28,MATCH($B152,Harvest_关卡消耗!$A$2:$A$10,1),AN$1)</f>
        <v>4400</v>
      </c>
      <c r="AO152" s="1">
        <f>INDEX(Harvest_关卡消耗!$D$2:$T$28,MATCH($B152,Harvest_关卡消耗!$A$2:$A$10,1),AO$1)</f>
        <v>2</v>
      </c>
      <c r="AP152" s="1">
        <f>INDEX(Harvest_关卡消耗!$D$2:$T$28,MATCH($B152,Harvest_关卡消耗!$A$2:$A$10,1),AP$1)</f>
        <v>3700</v>
      </c>
      <c r="AQ152" s="1">
        <f>INDEX(Harvest_关卡消耗!$D$2:$T$28,MATCH($B152,Harvest_关卡消耗!$A$2:$A$10,1),AQ$1)</f>
        <v>1.6818181818181819</v>
      </c>
      <c r="AR152" s="1">
        <f>INDEX(Harvest_关卡消耗!$D$2:$T$28,MATCH($B152,Harvest_关卡消耗!$A$2:$A$10,1),AR$1)</f>
        <v>4400</v>
      </c>
      <c r="AS152" s="5">
        <f t="shared" si="17"/>
        <v>2442</v>
      </c>
      <c r="AT152" s="5">
        <f t="shared" si="18"/>
        <v>3142.8571428571431</v>
      </c>
      <c r="AU152" s="5">
        <f t="shared" si="19"/>
        <v>312189</v>
      </c>
      <c r="AV152" s="5">
        <f t="shared" si="20"/>
        <v>398714.28571428673</v>
      </c>
      <c r="AW152" s="5">
        <f t="shared" si="16"/>
        <v>86525.285714286729</v>
      </c>
      <c r="AX152" s="5">
        <f t="shared" si="21"/>
        <v>36</v>
      </c>
    </row>
    <row r="153" spans="1:50">
      <c r="A153" s="1" t="s">
        <v>189</v>
      </c>
      <c r="B153" s="1">
        <v>151</v>
      </c>
      <c r="C153" s="1">
        <v>37</v>
      </c>
      <c r="D153" s="1">
        <v>35</v>
      </c>
      <c r="E153" s="4">
        <v>2.9159999999999999</v>
      </c>
      <c r="F153" s="4">
        <v>4.8</v>
      </c>
      <c r="G153" s="4">
        <v>6.18</v>
      </c>
      <c r="H153" s="1">
        <v>9</v>
      </c>
      <c r="I153" s="1">
        <f t="shared" si="22"/>
        <v>1</v>
      </c>
      <c r="J153" s="1" t="s">
        <v>267</v>
      </c>
      <c r="K153" s="1" t="s">
        <v>290</v>
      </c>
      <c r="L153" s="1" t="s">
        <v>267</v>
      </c>
      <c r="M153" s="1" t="s">
        <v>267</v>
      </c>
      <c r="N153" s="1" t="s">
        <v>268</v>
      </c>
      <c r="O153" s="1" t="s">
        <v>267</v>
      </c>
      <c r="P153" s="1" t="s">
        <v>268</v>
      </c>
      <c r="Q153" s="1" t="s">
        <v>267</v>
      </c>
      <c r="R153" s="1" t="s">
        <v>267</v>
      </c>
      <c r="U153" s="1">
        <v>0</v>
      </c>
      <c r="V153" s="1">
        <v>0</v>
      </c>
      <c r="W153" s="1">
        <v>0</v>
      </c>
      <c r="X153" s="1" t="s">
        <v>224</v>
      </c>
      <c r="Y153" s="1">
        <v>10</v>
      </c>
      <c r="Z153" s="1">
        <v>5</v>
      </c>
      <c r="AB153" s="1">
        <v>0</v>
      </c>
      <c r="AC153" s="1">
        <v>0</v>
      </c>
      <c r="AD153" s="1">
        <v>0</v>
      </c>
      <c r="AE153" s="1">
        <f>MATCH(B153,Harvest_挂机奖励!$B$2:$B$13,1)</f>
        <v>10</v>
      </c>
      <c r="AF153" s="1">
        <f>INDEX(Harvest_挂机奖励!$D$2:$E$13,$AE153,AF$1)</f>
        <v>2450</v>
      </c>
      <c r="AG153" s="1">
        <f>INDEX(Harvest_关卡消耗!$B$2:$B$10,MATCH($B153,Harvest_关卡消耗!$A$2:$A$10,1))</f>
        <v>5</v>
      </c>
      <c r="AH153" s="1">
        <f>INDEX(Harvest_关卡消耗!$D$2:$T$28,MATCH($B153,Harvest_关卡消耗!$A$2:$A$10,1),AH$1)</f>
        <v>2200</v>
      </c>
      <c r="AI153" s="1">
        <f>INDEX(Harvest_关卡消耗!$D$2:$T$28,MATCH($B153,Harvest_关卡消耗!$A$2:$A$10,1),AI$1)</f>
        <v>2442</v>
      </c>
      <c r="AJ153" s="1">
        <f>INDEX(Harvest_关卡消耗!$D$2:$T$28,MATCH($B153,Harvest_关卡消耗!$A$2:$A$10,1),AJ$1)</f>
        <v>6600</v>
      </c>
      <c r="AK153" s="1">
        <f>INDEX(Harvest_关卡消耗!$D$2:$T$28,MATCH($B153,Harvest_关卡消耗!$A$2:$A$10,1),AK$1)</f>
        <v>3</v>
      </c>
      <c r="AL153" s="1">
        <f>INDEX(Harvest_关卡消耗!$D$2:$T$28,MATCH($B153,Harvest_关卡消耗!$A$2:$A$10,1),AL$1)</f>
        <v>550</v>
      </c>
      <c r="AM153" s="1">
        <f>INDEX(Harvest_关卡消耗!$D$2:$T$28,MATCH($B153,Harvest_关卡消耗!$A$2:$A$10,1),AM$1)</f>
        <v>0.25</v>
      </c>
      <c r="AN153" s="1">
        <f>INDEX(Harvest_关卡消耗!$D$2:$T$28,MATCH($B153,Harvest_关卡消耗!$A$2:$A$10,1),AN$1)</f>
        <v>4400</v>
      </c>
      <c r="AO153" s="1">
        <f>INDEX(Harvest_关卡消耗!$D$2:$T$28,MATCH($B153,Harvest_关卡消耗!$A$2:$A$10,1),AO$1)</f>
        <v>2</v>
      </c>
      <c r="AP153" s="1">
        <f>INDEX(Harvest_关卡消耗!$D$2:$T$28,MATCH($B153,Harvest_关卡消耗!$A$2:$A$10,1),AP$1)</f>
        <v>3700</v>
      </c>
      <c r="AQ153" s="1">
        <f>INDEX(Harvest_关卡消耗!$D$2:$T$28,MATCH($B153,Harvest_关卡消耗!$A$2:$A$10,1),AQ$1)</f>
        <v>1.6818181818181819</v>
      </c>
      <c r="AR153" s="1">
        <f>INDEX(Harvest_关卡消耗!$D$2:$T$28,MATCH($B153,Harvest_关卡消耗!$A$2:$A$10,1),AR$1)</f>
        <v>4400</v>
      </c>
      <c r="AS153" s="5">
        <f t="shared" si="17"/>
        <v>2442</v>
      </c>
      <c r="AT153" s="5">
        <f t="shared" si="18"/>
        <v>3142.8571428571431</v>
      </c>
      <c r="AU153" s="5">
        <f t="shared" si="19"/>
        <v>314631</v>
      </c>
      <c r="AV153" s="5">
        <f t="shared" si="20"/>
        <v>401857.14285714389</v>
      </c>
      <c r="AW153" s="5">
        <f t="shared" si="16"/>
        <v>87226.142857143888</v>
      </c>
      <c r="AX153" s="5">
        <f t="shared" si="21"/>
        <v>36</v>
      </c>
    </row>
    <row r="154" spans="1:50">
      <c r="A154" s="1" t="s">
        <v>190</v>
      </c>
      <c r="B154" s="1">
        <v>152</v>
      </c>
      <c r="C154" s="1">
        <v>14</v>
      </c>
      <c r="D154" s="1">
        <v>26</v>
      </c>
      <c r="E154" s="4">
        <v>1.9259999999999999</v>
      </c>
      <c r="F154" s="4">
        <v>3.7</v>
      </c>
      <c r="G154" s="4">
        <v>5.38</v>
      </c>
      <c r="H154" s="1">
        <v>10</v>
      </c>
      <c r="I154" s="1">
        <f t="shared" si="22"/>
        <v>1</v>
      </c>
      <c r="J154" s="1" t="s">
        <v>267</v>
      </c>
      <c r="K154" s="1" t="s">
        <v>290</v>
      </c>
      <c r="L154" s="1" t="s">
        <v>268</v>
      </c>
      <c r="M154" s="1" t="s">
        <v>267</v>
      </c>
      <c r="N154" s="1" t="s">
        <v>268</v>
      </c>
      <c r="O154" s="1" t="s">
        <v>267</v>
      </c>
      <c r="P154" s="1" t="s">
        <v>268</v>
      </c>
      <c r="Q154" s="1" t="s">
        <v>267</v>
      </c>
      <c r="R154" s="1" t="s">
        <v>268</v>
      </c>
      <c r="S154" s="1" t="s">
        <v>267</v>
      </c>
      <c r="U154" s="1">
        <v>0</v>
      </c>
      <c r="V154" s="1">
        <v>0</v>
      </c>
      <c r="W154" s="1">
        <v>0</v>
      </c>
      <c r="X154" s="1" t="s">
        <v>224</v>
      </c>
      <c r="Y154" s="1">
        <v>10</v>
      </c>
      <c r="Z154" s="1">
        <v>5</v>
      </c>
      <c r="AB154" s="1">
        <v>0</v>
      </c>
      <c r="AC154" s="1">
        <v>0</v>
      </c>
      <c r="AD154" s="1">
        <v>0</v>
      </c>
      <c r="AE154" s="1">
        <f>MATCH(B154,Harvest_挂机奖励!$B$2:$B$13,1)</f>
        <v>10</v>
      </c>
      <c r="AF154" s="1">
        <f>INDEX(Harvest_挂机奖励!$D$2:$E$13,$AE154,AF$1)</f>
        <v>2450</v>
      </c>
      <c r="AG154" s="1">
        <f>INDEX(Harvest_关卡消耗!$B$2:$B$10,MATCH($B154,Harvest_关卡消耗!$A$2:$A$10,1))</f>
        <v>5</v>
      </c>
      <c r="AH154" s="1">
        <f>INDEX(Harvest_关卡消耗!$D$2:$T$28,MATCH($B154,Harvest_关卡消耗!$A$2:$A$10,1),AH$1)</f>
        <v>2200</v>
      </c>
      <c r="AI154" s="1">
        <f>INDEX(Harvest_关卡消耗!$D$2:$T$28,MATCH($B154,Harvest_关卡消耗!$A$2:$A$10,1),AI$1)</f>
        <v>2442</v>
      </c>
      <c r="AJ154" s="1">
        <f>INDEX(Harvest_关卡消耗!$D$2:$T$28,MATCH($B154,Harvest_关卡消耗!$A$2:$A$10,1),AJ$1)</f>
        <v>6600</v>
      </c>
      <c r="AK154" s="1">
        <f>INDEX(Harvest_关卡消耗!$D$2:$T$28,MATCH($B154,Harvest_关卡消耗!$A$2:$A$10,1),AK$1)</f>
        <v>3</v>
      </c>
      <c r="AL154" s="1">
        <f>INDEX(Harvest_关卡消耗!$D$2:$T$28,MATCH($B154,Harvest_关卡消耗!$A$2:$A$10,1),AL$1)</f>
        <v>550</v>
      </c>
      <c r="AM154" s="1">
        <f>INDEX(Harvest_关卡消耗!$D$2:$T$28,MATCH($B154,Harvest_关卡消耗!$A$2:$A$10,1),AM$1)</f>
        <v>0.25</v>
      </c>
      <c r="AN154" s="1">
        <f>INDEX(Harvest_关卡消耗!$D$2:$T$28,MATCH($B154,Harvest_关卡消耗!$A$2:$A$10,1),AN$1)</f>
        <v>4400</v>
      </c>
      <c r="AO154" s="1">
        <f>INDEX(Harvest_关卡消耗!$D$2:$T$28,MATCH($B154,Harvest_关卡消耗!$A$2:$A$10,1),AO$1)</f>
        <v>2</v>
      </c>
      <c r="AP154" s="1">
        <f>INDEX(Harvest_关卡消耗!$D$2:$T$28,MATCH($B154,Harvest_关卡消耗!$A$2:$A$10,1),AP$1)</f>
        <v>3700</v>
      </c>
      <c r="AQ154" s="1">
        <f>INDEX(Harvest_关卡消耗!$D$2:$T$28,MATCH($B154,Harvest_关卡消耗!$A$2:$A$10,1),AQ$1)</f>
        <v>1.6818181818181819</v>
      </c>
      <c r="AR154" s="1">
        <f>INDEX(Harvest_关卡消耗!$D$2:$T$28,MATCH($B154,Harvest_关卡消耗!$A$2:$A$10,1),AR$1)</f>
        <v>4400</v>
      </c>
      <c r="AS154" s="5">
        <f t="shared" si="17"/>
        <v>2442</v>
      </c>
      <c r="AT154" s="5">
        <f t="shared" si="18"/>
        <v>3142.8571428571431</v>
      </c>
      <c r="AU154" s="5">
        <f t="shared" si="19"/>
        <v>317073</v>
      </c>
      <c r="AV154" s="5">
        <f t="shared" si="20"/>
        <v>405000.00000000105</v>
      </c>
      <c r="AW154" s="5">
        <f t="shared" si="16"/>
        <v>87927.000000001048</v>
      </c>
      <c r="AX154" s="5">
        <f t="shared" si="21"/>
        <v>36</v>
      </c>
    </row>
    <row r="155" spans="1:50">
      <c r="A155" s="1" t="s">
        <v>191</v>
      </c>
      <c r="B155" s="1">
        <v>153</v>
      </c>
      <c r="C155" s="1">
        <v>14</v>
      </c>
      <c r="D155" s="1">
        <v>19</v>
      </c>
      <c r="E155" s="4">
        <v>1.9890000000000001</v>
      </c>
      <c r="F155" s="4">
        <v>4.28</v>
      </c>
      <c r="G155" s="4">
        <v>5.36</v>
      </c>
      <c r="H155" s="1">
        <v>8</v>
      </c>
      <c r="I155" s="1">
        <f t="shared" si="22"/>
        <v>1</v>
      </c>
      <c r="J155" s="1" t="s">
        <v>268</v>
      </c>
      <c r="K155" s="1" t="s">
        <v>292</v>
      </c>
      <c r="L155" s="1" t="s">
        <v>267</v>
      </c>
      <c r="M155" s="1" t="s">
        <v>267</v>
      </c>
      <c r="N155" s="1" t="s">
        <v>267</v>
      </c>
      <c r="O155" s="1" t="s">
        <v>267</v>
      </c>
      <c r="P155" s="1" t="s">
        <v>267</v>
      </c>
      <c r="Q155" s="1" t="s">
        <v>267</v>
      </c>
      <c r="U155" s="1">
        <v>0</v>
      </c>
      <c r="V155" s="1">
        <v>0</v>
      </c>
      <c r="W155" s="1">
        <v>0</v>
      </c>
      <c r="X155" s="1" t="s">
        <v>224</v>
      </c>
      <c r="Y155" s="1">
        <v>10</v>
      </c>
      <c r="Z155" s="1">
        <v>10</v>
      </c>
      <c r="AB155" s="1">
        <v>0</v>
      </c>
      <c r="AC155" s="1">
        <v>0</v>
      </c>
      <c r="AD155" s="1">
        <v>0</v>
      </c>
      <c r="AE155" s="1">
        <f>MATCH(B155,Harvest_挂机奖励!$B$2:$B$13,1)</f>
        <v>10</v>
      </c>
      <c r="AF155" s="1">
        <f>INDEX(Harvest_挂机奖励!$D$2:$E$13,$AE155,AF$1)</f>
        <v>2450</v>
      </c>
      <c r="AG155" s="1">
        <f>INDEX(Harvest_关卡消耗!$B$2:$B$10,MATCH($B155,Harvest_关卡消耗!$A$2:$A$10,1))</f>
        <v>5</v>
      </c>
      <c r="AH155" s="1">
        <f>INDEX(Harvest_关卡消耗!$D$2:$T$28,MATCH($B155,Harvest_关卡消耗!$A$2:$A$10,1),AH$1)</f>
        <v>2200</v>
      </c>
      <c r="AI155" s="1">
        <f>INDEX(Harvest_关卡消耗!$D$2:$T$28,MATCH($B155,Harvest_关卡消耗!$A$2:$A$10,1),AI$1)</f>
        <v>2442</v>
      </c>
      <c r="AJ155" s="1">
        <f>INDEX(Harvest_关卡消耗!$D$2:$T$28,MATCH($B155,Harvest_关卡消耗!$A$2:$A$10,1),AJ$1)</f>
        <v>6600</v>
      </c>
      <c r="AK155" s="1">
        <f>INDEX(Harvest_关卡消耗!$D$2:$T$28,MATCH($B155,Harvest_关卡消耗!$A$2:$A$10,1),AK$1)</f>
        <v>3</v>
      </c>
      <c r="AL155" s="1">
        <f>INDEX(Harvest_关卡消耗!$D$2:$T$28,MATCH($B155,Harvest_关卡消耗!$A$2:$A$10,1),AL$1)</f>
        <v>550</v>
      </c>
      <c r="AM155" s="1">
        <f>INDEX(Harvest_关卡消耗!$D$2:$T$28,MATCH($B155,Harvest_关卡消耗!$A$2:$A$10,1),AM$1)</f>
        <v>0.25</v>
      </c>
      <c r="AN155" s="1">
        <f>INDEX(Harvest_关卡消耗!$D$2:$T$28,MATCH($B155,Harvest_关卡消耗!$A$2:$A$10,1),AN$1)</f>
        <v>4400</v>
      </c>
      <c r="AO155" s="1">
        <f>INDEX(Harvest_关卡消耗!$D$2:$T$28,MATCH($B155,Harvest_关卡消耗!$A$2:$A$10,1),AO$1)</f>
        <v>2</v>
      </c>
      <c r="AP155" s="1">
        <f>INDEX(Harvest_关卡消耗!$D$2:$T$28,MATCH($B155,Harvest_关卡消耗!$A$2:$A$10,1),AP$1)</f>
        <v>3700</v>
      </c>
      <c r="AQ155" s="1">
        <f>INDEX(Harvest_关卡消耗!$D$2:$T$28,MATCH($B155,Harvest_关卡消耗!$A$2:$A$10,1),AQ$1)</f>
        <v>1.6818181818181819</v>
      </c>
      <c r="AR155" s="1">
        <f>INDEX(Harvest_关卡消耗!$D$2:$T$28,MATCH($B155,Harvest_关卡消耗!$A$2:$A$10,1),AR$1)</f>
        <v>4400</v>
      </c>
      <c r="AS155" s="5">
        <f t="shared" si="17"/>
        <v>2442</v>
      </c>
      <c r="AT155" s="5">
        <f t="shared" si="18"/>
        <v>3142.8571428571431</v>
      </c>
      <c r="AU155" s="5">
        <f t="shared" si="19"/>
        <v>319515</v>
      </c>
      <c r="AV155" s="5">
        <f t="shared" si="20"/>
        <v>408142.85714285821</v>
      </c>
      <c r="AW155" s="5">
        <f t="shared" si="16"/>
        <v>88627.857142858207</v>
      </c>
      <c r="AX155" s="5">
        <f t="shared" si="21"/>
        <v>37</v>
      </c>
    </row>
    <row r="156" spans="1:50">
      <c r="A156" s="1" t="s">
        <v>192</v>
      </c>
      <c r="B156" s="1">
        <v>154</v>
      </c>
      <c r="C156" s="1">
        <v>14</v>
      </c>
      <c r="D156" s="1">
        <v>29</v>
      </c>
      <c r="E156" s="4">
        <v>2.133</v>
      </c>
      <c r="F156" s="4">
        <v>3.88</v>
      </c>
      <c r="G156" s="4">
        <v>4.78</v>
      </c>
      <c r="H156" s="1">
        <v>9</v>
      </c>
      <c r="I156" s="1">
        <f t="shared" si="22"/>
        <v>1</v>
      </c>
      <c r="J156" s="1" t="s">
        <v>268</v>
      </c>
      <c r="K156" s="1" t="s">
        <v>290</v>
      </c>
      <c r="L156" s="1" t="s">
        <v>267</v>
      </c>
      <c r="M156" s="1" t="s">
        <v>267</v>
      </c>
      <c r="N156" s="1" t="s">
        <v>267</v>
      </c>
      <c r="O156" s="1" t="s">
        <v>267</v>
      </c>
      <c r="P156" s="1" t="s">
        <v>267</v>
      </c>
      <c r="Q156" s="1" t="s">
        <v>267</v>
      </c>
      <c r="R156" s="1" t="s">
        <v>267</v>
      </c>
      <c r="U156" s="1">
        <v>0</v>
      </c>
      <c r="V156" s="1">
        <v>0</v>
      </c>
      <c r="W156" s="1">
        <v>0</v>
      </c>
      <c r="X156" s="1" t="s">
        <v>224</v>
      </c>
      <c r="Y156" s="1">
        <v>10</v>
      </c>
      <c r="Z156" s="1">
        <v>5</v>
      </c>
      <c r="AB156" s="1">
        <v>0</v>
      </c>
      <c r="AC156" s="1">
        <v>0</v>
      </c>
      <c r="AD156" s="1">
        <v>0</v>
      </c>
      <c r="AE156" s="1">
        <f>MATCH(B156,Harvest_挂机奖励!$B$2:$B$13,1)</f>
        <v>10</v>
      </c>
      <c r="AF156" s="1">
        <f>INDEX(Harvest_挂机奖励!$D$2:$E$13,$AE156,AF$1)</f>
        <v>2450</v>
      </c>
      <c r="AG156" s="1">
        <f>INDEX(Harvest_关卡消耗!$B$2:$B$10,MATCH($B156,Harvest_关卡消耗!$A$2:$A$10,1))</f>
        <v>5</v>
      </c>
      <c r="AH156" s="1">
        <f>INDEX(Harvest_关卡消耗!$D$2:$T$28,MATCH($B156,Harvest_关卡消耗!$A$2:$A$10,1),AH$1)</f>
        <v>2200</v>
      </c>
      <c r="AI156" s="1">
        <f>INDEX(Harvest_关卡消耗!$D$2:$T$28,MATCH($B156,Harvest_关卡消耗!$A$2:$A$10,1),AI$1)</f>
        <v>2442</v>
      </c>
      <c r="AJ156" s="1">
        <f>INDEX(Harvest_关卡消耗!$D$2:$T$28,MATCH($B156,Harvest_关卡消耗!$A$2:$A$10,1),AJ$1)</f>
        <v>6600</v>
      </c>
      <c r="AK156" s="1">
        <f>INDEX(Harvest_关卡消耗!$D$2:$T$28,MATCH($B156,Harvest_关卡消耗!$A$2:$A$10,1),AK$1)</f>
        <v>3</v>
      </c>
      <c r="AL156" s="1">
        <f>INDEX(Harvest_关卡消耗!$D$2:$T$28,MATCH($B156,Harvest_关卡消耗!$A$2:$A$10,1),AL$1)</f>
        <v>550</v>
      </c>
      <c r="AM156" s="1">
        <f>INDEX(Harvest_关卡消耗!$D$2:$T$28,MATCH($B156,Harvest_关卡消耗!$A$2:$A$10,1),AM$1)</f>
        <v>0.25</v>
      </c>
      <c r="AN156" s="1">
        <f>INDEX(Harvest_关卡消耗!$D$2:$T$28,MATCH($B156,Harvest_关卡消耗!$A$2:$A$10,1),AN$1)</f>
        <v>4400</v>
      </c>
      <c r="AO156" s="1">
        <f>INDEX(Harvest_关卡消耗!$D$2:$T$28,MATCH($B156,Harvest_关卡消耗!$A$2:$A$10,1),AO$1)</f>
        <v>2</v>
      </c>
      <c r="AP156" s="1">
        <f>INDEX(Harvest_关卡消耗!$D$2:$T$28,MATCH($B156,Harvest_关卡消耗!$A$2:$A$10,1),AP$1)</f>
        <v>3700</v>
      </c>
      <c r="AQ156" s="1">
        <f>INDEX(Harvest_关卡消耗!$D$2:$T$28,MATCH($B156,Harvest_关卡消耗!$A$2:$A$10,1),AQ$1)</f>
        <v>1.6818181818181819</v>
      </c>
      <c r="AR156" s="1">
        <f>INDEX(Harvest_关卡消耗!$D$2:$T$28,MATCH($B156,Harvest_关卡消耗!$A$2:$A$10,1),AR$1)</f>
        <v>4400</v>
      </c>
      <c r="AS156" s="5">
        <f t="shared" si="17"/>
        <v>2442</v>
      </c>
      <c r="AT156" s="5">
        <f t="shared" si="18"/>
        <v>3142.8571428571431</v>
      </c>
      <c r="AU156" s="5">
        <f t="shared" si="19"/>
        <v>321957</v>
      </c>
      <c r="AV156" s="5">
        <f t="shared" si="20"/>
        <v>411285.71428571537</v>
      </c>
      <c r="AW156" s="5">
        <f t="shared" si="16"/>
        <v>89328.714285715367</v>
      </c>
      <c r="AX156" s="5">
        <f t="shared" si="21"/>
        <v>37</v>
      </c>
    </row>
    <row r="157" spans="1:50">
      <c r="A157" s="1" t="s">
        <v>193</v>
      </c>
      <c r="B157" s="1">
        <v>155</v>
      </c>
      <c r="C157" s="1">
        <v>25</v>
      </c>
      <c r="D157" s="1">
        <v>39</v>
      </c>
      <c r="E157" s="4">
        <v>3.843</v>
      </c>
      <c r="F157" s="4">
        <v>5.95</v>
      </c>
      <c r="G157" s="4">
        <v>7.08</v>
      </c>
      <c r="H157" s="1">
        <v>10</v>
      </c>
      <c r="I157" s="1">
        <f t="shared" si="22"/>
        <v>1</v>
      </c>
      <c r="J157" s="1" t="s">
        <v>292</v>
      </c>
      <c r="K157" s="1" t="s">
        <v>268</v>
      </c>
      <c r="L157" s="1" t="s">
        <v>267</v>
      </c>
      <c r="M157" s="1" t="s">
        <v>267</v>
      </c>
      <c r="N157" s="1" t="s">
        <v>268</v>
      </c>
      <c r="O157" s="1" t="s">
        <v>267</v>
      </c>
      <c r="P157" s="1" t="s">
        <v>268</v>
      </c>
      <c r="Q157" s="1" t="s">
        <v>267</v>
      </c>
      <c r="R157" s="1" t="s">
        <v>268</v>
      </c>
      <c r="S157" s="1" t="s">
        <v>267</v>
      </c>
      <c r="U157" s="1">
        <v>0</v>
      </c>
      <c r="V157" s="1">
        <v>0</v>
      </c>
      <c r="W157" s="1">
        <v>0.5</v>
      </c>
      <c r="X157" s="1" t="s">
        <v>231</v>
      </c>
      <c r="Y157" s="1">
        <v>5</v>
      </c>
      <c r="Z157" s="1">
        <v>15</v>
      </c>
      <c r="AB157" s="1">
        <v>0</v>
      </c>
      <c r="AC157" s="1">
        <v>0</v>
      </c>
      <c r="AD157" s="1">
        <v>0</v>
      </c>
      <c r="AE157" s="1">
        <f>MATCH(B157,Harvest_挂机奖励!$B$2:$B$13,1)</f>
        <v>10</v>
      </c>
      <c r="AF157" s="1">
        <f>INDEX(Harvest_挂机奖励!$D$2:$E$13,$AE157,AF$1)</f>
        <v>2450</v>
      </c>
      <c r="AG157" s="1">
        <f>INDEX(Harvest_关卡消耗!$B$2:$B$10,MATCH($B157,Harvest_关卡消耗!$A$2:$A$10,1))</f>
        <v>5</v>
      </c>
      <c r="AH157" s="1">
        <f>INDEX(Harvest_关卡消耗!$D$2:$T$28,MATCH($B157,Harvest_关卡消耗!$A$2:$A$10,1),AH$1)</f>
        <v>2200</v>
      </c>
      <c r="AI157" s="1">
        <f>INDEX(Harvest_关卡消耗!$D$2:$T$28,MATCH($B157,Harvest_关卡消耗!$A$2:$A$10,1),AI$1)</f>
        <v>2442</v>
      </c>
      <c r="AJ157" s="1">
        <f>INDEX(Harvest_关卡消耗!$D$2:$T$28,MATCH($B157,Harvest_关卡消耗!$A$2:$A$10,1),AJ$1)</f>
        <v>6600</v>
      </c>
      <c r="AK157" s="1">
        <f>INDEX(Harvest_关卡消耗!$D$2:$T$28,MATCH($B157,Harvest_关卡消耗!$A$2:$A$10,1),AK$1)</f>
        <v>3</v>
      </c>
      <c r="AL157" s="1">
        <f>INDEX(Harvest_关卡消耗!$D$2:$T$28,MATCH($B157,Harvest_关卡消耗!$A$2:$A$10,1),AL$1)</f>
        <v>550</v>
      </c>
      <c r="AM157" s="1">
        <f>INDEX(Harvest_关卡消耗!$D$2:$T$28,MATCH($B157,Harvest_关卡消耗!$A$2:$A$10,1),AM$1)</f>
        <v>0.25</v>
      </c>
      <c r="AN157" s="1">
        <f>INDEX(Harvest_关卡消耗!$D$2:$T$28,MATCH($B157,Harvest_关卡消耗!$A$2:$A$10,1),AN$1)</f>
        <v>4400</v>
      </c>
      <c r="AO157" s="1">
        <f>INDEX(Harvest_关卡消耗!$D$2:$T$28,MATCH($B157,Harvest_关卡消耗!$A$2:$A$10,1),AO$1)</f>
        <v>2</v>
      </c>
      <c r="AP157" s="1">
        <f>INDEX(Harvest_关卡消耗!$D$2:$T$28,MATCH($B157,Harvest_关卡消耗!$A$2:$A$10,1),AP$1)</f>
        <v>3700</v>
      </c>
      <c r="AQ157" s="1">
        <f>INDEX(Harvest_关卡消耗!$D$2:$T$28,MATCH($B157,Harvest_关卡消耗!$A$2:$A$10,1),AQ$1)</f>
        <v>1.6818181818181819</v>
      </c>
      <c r="AR157" s="1">
        <f>INDEX(Harvest_关卡消耗!$D$2:$T$28,MATCH($B157,Harvest_关卡消耗!$A$2:$A$10,1),AR$1)</f>
        <v>4400</v>
      </c>
      <c r="AS157" s="5">
        <f t="shared" si="17"/>
        <v>2442</v>
      </c>
      <c r="AT157" s="5">
        <f t="shared" si="18"/>
        <v>3142.8571428571431</v>
      </c>
      <c r="AU157" s="5">
        <f t="shared" si="19"/>
        <v>324399</v>
      </c>
      <c r="AV157" s="5">
        <f t="shared" si="20"/>
        <v>414428.57142857253</v>
      </c>
      <c r="AW157" s="5">
        <f t="shared" si="16"/>
        <v>90029.571428572526</v>
      </c>
      <c r="AX157" s="5">
        <f t="shared" si="21"/>
        <v>37</v>
      </c>
    </row>
    <row r="158" spans="1:50">
      <c r="A158" s="1" t="s">
        <v>194</v>
      </c>
      <c r="B158" s="1">
        <v>156</v>
      </c>
      <c r="C158" s="1">
        <v>8</v>
      </c>
      <c r="D158" s="1">
        <v>33</v>
      </c>
      <c r="E158" s="4">
        <v>1.6379999999999999</v>
      </c>
      <c r="F158" s="4">
        <v>3.6</v>
      </c>
      <c r="G158" s="4">
        <v>4.8</v>
      </c>
      <c r="H158" s="1">
        <v>9</v>
      </c>
      <c r="I158" s="1">
        <f t="shared" si="22"/>
        <v>1</v>
      </c>
      <c r="J158" s="1" t="s">
        <v>292</v>
      </c>
      <c r="K158" s="1" t="s">
        <v>267</v>
      </c>
      <c r="L158" s="1" t="s">
        <v>268</v>
      </c>
      <c r="M158" s="1" t="s">
        <v>267</v>
      </c>
      <c r="N158" s="1" t="s">
        <v>267</v>
      </c>
      <c r="O158" s="1" t="s">
        <v>268</v>
      </c>
      <c r="P158" s="1" t="s">
        <v>267</v>
      </c>
      <c r="Q158" s="1" t="s">
        <v>267</v>
      </c>
      <c r="R158" s="1" t="s">
        <v>267</v>
      </c>
      <c r="U158" s="1">
        <v>0</v>
      </c>
      <c r="V158" s="1">
        <v>2</v>
      </c>
      <c r="W158" s="1">
        <v>0.8</v>
      </c>
      <c r="X158" s="1" t="s">
        <v>224</v>
      </c>
      <c r="Y158" s="1">
        <v>10</v>
      </c>
      <c r="Z158" s="1">
        <v>5</v>
      </c>
      <c r="AB158" s="1">
        <v>0</v>
      </c>
      <c r="AC158" s="1">
        <v>-900</v>
      </c>
      <c r="AD158" s="1">
        <v>60</v>
      </c>
      <c r="AE158" s="1">
        <f>MATCH(B158,Harvest_挂机奖励!$B$2:$B$13,1)</f>
        <v>10</v>
      </c>
      <c r="AF158" s="1">
        <f>INDEX(Harvest_挂机奖励!$D$2:$E$13,$AE158,AF$1)</f>
        <v>2450</v>
      </c>
      <c r="AG158" s="1">
        <f>INDEX(Harvest_关卡消耗!$B$2:$B$10,MATCH($B158,Harvest_关卡消耗!$A$2:$A$10,1))</f>
        <v>5</v>
      </c>
      <c r="AH158" s="1">
        <f>INDEX(Harvest_关卡消耗!$D$2:$T$28,MATCH($B158,Harvest_关卡消耗!$A$2:$A$10,1),AH$1)</f>
        <v>2200</v>
      </c>
      <c r="AI158" s="1">
        <f>INDEX(Harvest_关卡消耗!$D$2:$T$28,MATCH($B158,Harvest_关卡消耗!$A$2:$A$10,1),AI$1)</f>
        <v>2442</v>
      </c>
      <c r="AJ158" s="1">
        <f>INDEX(Harvest_关卡消耗!$D$2:$T$28,MATCH($B158,Harvest_关卡消耗!$A$2:$A$10,1),AJ$1)</f>
        <v>6600</v>
      </c>
      <c r="AK158" s="1">
        <f>INDEX(Harvest_关卡消耗!$D$2:$T$28,MATCH($B158,Harvest_关卡消耗!$A$2:$A$10,1),AK$1)</f>
        <v>3</v>
      </c>
      <c r="AL158" s="1">
        <f>INDEX(Harvest_关卡消耗!$D$2:$T$28,MATCH($B158,Harvest_关卡消耗!$A$2:$A$10,1),AL$1)</f>
        <v>550</v>
      </c>
      <c r="AM158" s="1">
        <f>INDEX(Harvest_关卡消耗!$D$2:$T$28,MATCH($B158,Harvest_关卡消耗!$A$2:$A$10,1),AM$1)</f>
        <v>0.25</v>
      </c>
      <c r="AN158" s="1">
        <f>INDEX(Harvest_关卡消耗!$D$2:$T$28,MATCH($B158,Harvest_关卡消耗!$A$2:$A$10,1),AN$1)</f>
        <v>4400</v>
      </c>
      <c r="AO158" s="1">
        <f>INDEX(Harvest_关卡消耗!$D$2:$T$28,MATCH($B158,Harvest_关卡消耗!$A$2:$A$10,1),AO$1)</f>
        <v>2</v>
      </c>
      <c r="AP158" s="1">
        <f>INDEX(Harvest_关卡消耗!$D$2:$T$28,MATCH($B158,Harvest_关卡消耗!$A$2:$A$10,1),AP$1)</f>
        <v>3700</v>
      </c>
      <c r="AQ158" s="1">
        <f>INDEX(Harvest_关卡消耗!$D$2:$T$28,MATCH($B158,Harvest_关卡消耗!$A$2:$A$10,1),AQ$1)</f>
        <v>1.6818181818181819</v>
      </c>
      <c r="AR158" s="1">
        <f>INDEX(Harvest_关卡消耗!$D$2:$T$28,MATCH($B158,Harvest_关卡消耗!$A$2:$A$10,1),AR$1)</f>
        <v>4400</v>
      </c>
      <c r="AS158" s="5">
        <f t="shared" si="17"/>
        <v>2442</v>
      </c>
      <c r="AT158" s="5">
        <f t="shared" si="18"/>
        <v>3142.8571428571431</v>
      </c>
      <c r="AU158" s="5">
        <f t="shared" si="19"/>
        <v>326841</v>
      </c>
      <c r="AV158" s="5">
        <f t="shared" si="20"/>
        <v>417571.42857142969</v>
      </c>
      <c r="AW158" s="5">
        <f t="shared" si="16"/>
        <v>90730.428571429686</v>
      </c>
      <c r="AX158" s="5">
        <f t="shared" si="21"/>
        <v>38</v>
      </c>
    </row>
    <row r="159" spans="1:50">
      <c r="A159" s="1" t="s">
        <v>195</v>
      </c>
      <c r="B159" s="1">
        <v>157</v>
      </c>
      <c r="C159" s="1">
        <v>36</v>
      </c>
      <c r="D159" s="1">
        <v>35</v>
      </c>
      <c r="E159" s="4">
        <v>1.8720000000000001</v>
      </c>
      <c r="F159" s="4">
        <v>4.0599999999999996</v>
      </c>
      <c r="G159" s="4">
        <v>5.09</v>
      </c>
      <c r="H159" s="1">
        <v>9</v>
      </c>
      <c r="I159" s="1">
        <f t="shared" si="22"/>
        <v>1</v>
      </c>
      <c r="J159" s="1" t="s">
        <v>267</v>
      </c>
      <c r="K159" s="1" t="s">
        <v>290</v>
      </c>
      <c r="L159" s="1" t="s">
        <v>267</v>
      </c>
      <c r="M159" s="1" t="s">
        <v>268</v>
      </c>
      <c r="N159" s="1" t="s">
        <v>267</v>
      </c>
      <c r="O159" s="1" t="s">
        <v>268</v>
      </c>
      <c r="P159" s="1" t="s">
        <v>267</v>
      </c>
      <c r="Q159" s="1" t="s">
        <v>268</v>
      </c>
      <c r="R159" s="1" t="s">
        <v>267</v>
      </c>
      <c r="U159" s="1">
        <v>0</v>
      </c>
      <c r="V159" s="1">
        <v>0</v>
      </c>
      <c r="W159" s="1">
        <v>0</v>
      </c>
      <c r="X159" s="1" t="s">
        <v>224</v>
      </c>
      <c r="Y159" s="1">
        <v>10</v>
      </c>
      <c r="Z159" s="1">
        <v>10</v>
      </c>
      <c r="AB159" s="1">
        <v>0</v>
      </c>
      <c r="AC159" s="1">
        <v>0</v>
      </c>
      <c r="AD159" s="1">
        <v>0</v>
      </c>
      <c r="AE159" s="1">
        <f>MATCH(B159,Harvest_挂机奖励!$B$2:$B$13,1)</f>
        <v>10</v>
      </c>
      <c r="AF159" s="1">
        <f>INDEX(Harvest_挂机奖励!$D$2:$E$13,$AE159,AF$1)</f>
        <v>2450</v>
      </c>
      <c r="AG159" s="1">
        <f>INDEX(Harvest_关卡消耗!$B$2:$B$10,MATCH($B159,Harvest_关卡消耗!$A$2:$A$10,1))</f>
        <v>5</v>
      </c>
      <c r="AH159" s="1">
        <f>INDEX(Harvest_关卡消耗!$D$2:$T$28,MATCH($B159,Harvest_关卡消耗!$A$2:$A$10,1),AH$1)</f>
        <v>2200</v>
      </c>
      <c r="AI159" s="1">
        <f>INDEX(Harvest_关卡消耗!$D$2:$T$28,MATCH($B159,Harvest_关卡消耗!$A$2:$A$10,1),AI$1)</f>
        <v>2442</v>
      </c>
      <c r="AJ159" s="1">
        <f>INDEX(Harvest_关卡消耗!$D$2:$T$28,MATCH($B159,Harvest_关卡消耗!$A$2:$A$10,1),AJ$1)</f>
        <v>6600</v>
      </c>
      <c r="AK159" s="1">
        <f>INDEX(Harvest_关卡消耗!$D$2:$T$28,MATCH($B159,Harvest_关卡消耗!$A$2:$A$10,1),AK$1)</f>
        <v>3</v>
      </c>
      <c r="AL159" s="1">
        <f>INDEX(Harvest_关卡消耗!$D$2:$T$28,MATCH($B159,Harvest_关卡消耗!$A$2:$A$10,1),AL$1)</f>
        <v>550</v>
      </c>
      <c r="AM159" s="1">
        <f>INDEX(Harvest_关卡消耗!$D$2:$T$28,MATCH($B159,Harvest_关卡消耗!$A$2:$A$10,1),AM$1)</f>
        <v>0.25</v>
      </c>
      <c r="AN159" s="1">
        <f>INDEX(Harvest_关卡消耗!$D$2:$T$28,MATCH($B159,Harvest_关卡消耗!$A$2:$A$10,1),AN$1)</f>
        <v>4400</v>
      </c>
      <c r="AO159" s="1">
        <f>INDEX(Harvest_关卡消耗!$D$2:$T$28,MATCH($B159,Harvest_关卡消耗!$A$2:$A$10,1),AO$1)</f>
        <v>2</v>
      </c>
      <c r="AP159" s="1">
        <f>INDEX(Harvest_关卡消耗!$D$2:$T$28,MATCH($B159,Harvest_关卡消耗!$A$2:$A$10,1),AP$1)</f>
        <v>3700</v>
      </c>
      <c r="AQ159" s="1">
        <f>INDEX(Harvest_关卡消耗!$D$2:$T$28,MATCH($B159,Harvest_关卡消耗!$A$2:$A$10,1),AQ$1)</f>
        <v>1.6818181818181819</v>
      </c>
      <c r="AR159" s="1">
        <f>INDEX(Harvest_关卡消耗!$D$2:$T$28,MATCH($B159,Harvest_关卡消耗!$A$2:$A$10,1),AR$1)</f>
        <v>4400</v>
      </c>
      <c r="AS159" s="5">
        <f t="shared" si="17"/>
        <v>2442</v>
      </c>
      <c r="AT159" s="5">
        <f t="shared" si="18"/>
        <v>3142.8571428571431</v>
      </c>
      <c r="AU159" s="5">
        <f t="shared" si="19"/>
        <v>329283</v>
      </c>
      <c r="AV159" s="5">
        <f t="shared" si="20"/>
        <v>420714.28571428685</v>
      </c>
      <c r="AW159" s="5">
        <f t="shared" si="16"/>
        <v>91431.285714286845</v>
      </c>
      <c r="AX159" s="5">
        <f t="shared" si="21"/>
        <v>38</v>
      </c>
    </row>
    <row r="160" spans="1:50">
      <c r="A160" s="1" t="s">
        <v>196</v>
      </c>
      <c r="B160" s="1">
        <v>158</v>
      </c>
      <c r="C160" s="1">
        <v>13</v>
      </c>
      <c r="D160" s="1">
        <v>20</v>
      </c>
      <c r="E160" s="4">
        <v>2.5289999999999999</v>
      </c>
      <c r="F160" s="4">
        <v>4.3499999999999996</v>
      </c>
      <c r="G160" s="4">
        <v>5.6</v>
      </c>
      <c r="H160" s="1">
        <v>8</v>
      </c>
      <c r="I160" s="1">
        <f t="shared" si="22"/>
        <v>1</v>
      </c>
      <c r="J160" s="1" t="s">
        <v>267</v>
      </c>
      <c r="K160" s="1" t="s">
        <v>290</v>
      </c>
      <c r="L160" s="1" t="s">
        <v>268</v>
      </c>
      <c r="M160" s="1" t="s">
        <v>268</v>
      </c>
      <c r="N160" s="1" t="s">
        <v>267</v>
      </c>
      <c r="O160" s="1" t="s">
        <v>268</v>
      </c>
      <c r="P160" s="1" t="s">
        <v>268</v>
      </c>
      <c r="Q160" s="1" t="s">
        <v>267</v>
      </c>
      <c r="U160" s="1">
        <v>0</v>
      </c>
      <c r="V160" s="1">
        <v>2</v>
      </c>
      <c r="W160" s="1">
        <v>1</v>
      </c>
      <c r="X160" s="1" t="s">
        <v>224</v>
      </c>
      <c r="Y160" s="1">
        <v>10</v>
      </c>
      <c r="Z160" s="1">
        <v>5</v>
      </c>
      <c r="AB160" s="1">
        <v>0</v>
      </c>
      <c r="AC160" s="1">
        <v>-990</v>
      </c>
      <c r="AD160" s="1">
        <v>60</v>
      </c>
      <c r="AE160" s="1">
        <f>MATCH(B160,Harvest_挂机奖励!$B$2:$B$13,1)</f>
        <v>10</v>
      </c>
      <c r="AF160" s="1">
        <f>INDEX(Harvest_挂机奖励!$D$2:$E$13,$AE160,AF$1)</f>
        <v>2450</v>
      </c>
      <c r="AG160" s="1">
        <f>INDEX(Harvest_关卡消耗!$B$2:$B$10,MATCH($B160,Harvest_关卡消耗!$A$2:$A$10,1))</f>
        <v>5</v>
      </c>
      <c r="AH160" s="1">
        <f>INDEX(Harvest_关卡消耗!$D$2:$T$28,MATCH($B160,Harvest_关卡消耗!$A$2:$A$10,1),AH$1)</f>
        <v>2200</v>
      </c>
      <c r="AI160" s="1">
        <f>INDEX(Harvest_关卡消耗!$D$2:$T$28,MATCH($B160,Harvest_关卡消耗!$A$2:$A$10,1),AI$1)</f>
        <v>2442</v>
      </c>
      <c r="AJ160" s="1">
        <f>INDEX(Harvest_关卡消耗!$D$2:$T$28,MATCH($B160,Harvest_关卡消耗!$A$2:$A$10,1),AJ$1)</f>
        <v>6600</v>
      </c>
      <c r="AK160" s="1">
        <f>INDEX(Harvest_关卡消耗!$D$2:$T$28,MATCH($B160,Harvest_关卡消耗!$A$2:$A$10,1),AK$1)</f>
        <v>3</v>
      </c>
      <c r="AL160" s="1">
        <f>INDEX(Harvest_关卡消耗!$D$2:$T$28,MATCH($B160,Harvest_关卡消耗!$A$2:$A$10,1),AL$1)</f>
        <v>550</v>
      </c>
      <c r="AM160" s="1">
        <f>INDEX(Harvest_关卡消耗!$D$2:$T$28,MATCH($B160,Harvest_关卡消耗!$A$2:$A$10,1),AM$1)</f>
        <v>0.25</v>
      </c>
      <c r="AN160" s="1">
        <f>INDEX(Harvest_关卡消耗!$D$2:$T$28,MATCH($B160,Harvest_关卡消耗!$A$2:$A$10,1),AN$1)</f>
        <v>4400</v>
      </c>
      <c r="AO160" s="1">
        <f>INDEX(Harvest_关卡消耗!$D$2:$T$28,MATCH($B160,Harvest_关卡消耗!$A$2:$A$10,1),AO$1)</f>
        <v>2</v>
      </c>
      <c r="AP160" s="1">
        <f>INDEX(Harvest_关卡消耗!$D$2:$T$28,MATCH($B160,Harvest_关卡消耗!$A$2:$A$10,1),AP$1)</f>
        <v>3700</v>
      </c>
      <c r="AQ160" s="1">
        <f>INDEX(Harvest_关卡消耗!$D$2:$T$28,MATCH($B160,Harvest_关卡消耗!$A$2:$A$10,1),AQ$1)</f>
        <v>1.6818181818181819</v>
      </c>
      <c r="AR160" s="1">
        <f>INDEX(Harvest_关卡消耗!$D$2:$T$28,MATCH($B160,Harvest_关卡消耗!$A$2:$A$10,1),AR$1)</f>
        <v>4400</v>
      </c>
      <c r="AS160" s="5">
        <f t="shared" si="17"/>
        <v>2442</v>
      </c>
      <c r="AT160" s="5">
        <f t="shared" si="18"/>
        <v>3142.8571428571431</v>
      </c>
      <c r="AU160" s="5">
        <f t="shared" si="19"/>
        <v>331725</v>
      </c>
      <c r="AV160" s="5">
        <f t="shared" si="20"/>
        <v>423857.142857144</v>
      </c>
      <c r="AW160" s="5">
        <f t="shared" si="16"/>
        <v>92132.142857144005</v>
      </c>
      <c r="AX160" s="5">
        <f t="shared" si="21"/>
        <v>38</v>
      </c>
    </row>
    <row r="161" spans="1:50">
      <c r="A161" s="1" t="s">
        <v>197</v>
      </c>
      <c r="B161" s="1">
        <v>159</v>
      </c>
      <c r="C161" s="1">
        <v>13</v>
      </c>
      <c r="D161" s="1">
        <v>26</v>
      </c>
      <c r="E161" s="4">
        <v>3.2940000999999999</v>
      </c>
      <c r="F161" s="4">
        <v>5.42</v>
      </c>
      <c r="G161" s="4">
        <v>6.67</v>
      </c>
      <c r="H161" s="1">
        <v>10</v>
      </c>
      <c r="I161" s="1">
        <f t="shared" si="22"/>
        <v>1</v>
      </c>
      <c r="J161" s="1" t="s">
        <v>267</v>
      </c>
      <c r="K161" s="1" t="s">
        <v>290</v>
      </c>
      <c r="L161" s="1" t="s">
        <v>268</v>
      </c>
      <c r="M161" s="1" t="s">
        <v>267</v>
      </c>
      <c r="N161" s="1" t="s">
        <v>268</v>
      </c>
      <c r="O161" s="1" t="s">
        <v>267</v>
      </c>
      <c r="P161" s="1" t="s">
        <v>268</v>
      </c>
      <c r="Q161" s="1" t="s">
        <v>267</v>
      </c>
      <c r="R161" s="1" t="s">
        <v>268</v>
      </c>
      <c r="S161" s="1" t="s">
        <v>267</v>
      </c>
      <c r="U161" s="1">
        <v>0</v>
      </c>
      <c r="V161" s="1">
        <v>0</v>
      </c>
      <c r="W161" s="1">
        <v>0</v>
      </c>
      <c r="X161" s="1" t="s">
        <v>224</v>
      </c>
      <c r="Y161" s="1">
        <v>10</v>
      </c>
      <c r="Z161" s="1">
        <v>5</v>
      </c>
      <c r="AB161" s="1">
        <v>1</v>
      </c>
      <c r="AC161" s="1">
        <v>0</v>
      </c>
      <c r="AD161" s="1">
        <v>0</v>
      </c>
      <c r="AE161" s="1">
        <f>MATCH(B161,Harvest_挂机奖励!$B$2:$B$13,1)</f>
        <v>10</v>
      </c>
      <c r="AF161" s="1">
        <f>INDEX(Harvest_挂机奖励!$D$2:$E$13,$AE161,AF$1)</f>
        <v>2450</v>
      </c>
      <c r="AG161" s="1">
        <f>INDEX(Harvest_关卡消耗!$B$2:$B$10,MATCH($B161,Harvest_关卡消耗!$A$2:$A$10,1))</f>
        <v>5</v>
      </c>
      <c r="AH161" s="1">
        <f>INDEX(Harvest_关卡消耗!$D$2:$T$28,MATCH($B161,Harvest_关卡消耗!$A$2:$A$10,1),AH$1)</f>
        <v>2200</v>
      </c>
      <c r="AI161" s="1">
        <f>INDEX(Harvest_关卡消耗!$D$2:$T$28,MATCH($B161,Harvest_关卡消耗!$A$2:$A$10,1),AI$1)</f>
        <v>2442</v>
      </c>
      <c r="AJ161" s="1">
        <f>INDEX(Harvest_关卡消耗!$D$2:$T$28,MATCH($B161,Harvest_关卡消耗!$A$2:$A$10,1),AJ$1)</f>
        <v>6600</v>
      </c>
      <c r="AK161" s="1">
        <f>INDEX(Harvest_关卡消耗!$D$2:$T$28,MATCH($B161,Harvest_关卡消耗!$A$2:$A$10,1),AK$1)</f>
        <v>3</v>
      </c>
      <c r="AL161" s="1">
        <f>INDEX(Harvest_关卡消耗!$D$2:$T$28,MATCH($B161,Harvest_关卡消耗!$A$2:$A$10,1),AL$1)</f>
        <v>550</v>
      </c>
      <c r="AM161" s="1">
        <f>INDEX(Harvest_关卡消耗!$D$2:$T$28,MATCH($B161,Harvest_关卡消耗!$A$2:$A$10,1),AM$1)</f>
        <v>0.25</v>
      </c>
      <c r="AN161" s="1">
        <f>INDEX(Harvest_关卡消耗!$D$2:$T$28,MATCH($B161,Harvest_关卡消耗!$A$2:$A$10,1),AN$1)</f>
        <v>4400</v>
      </c>
      <c r="AO161" s="1">
        <f>INDEX(Harvest_关卡消耗!$D$2:$T$28,MATCH($B161,Harvest_关卡消耗!$A$2:$A$10,1),AO$1)</f>
        <v>2</v>
      </c>
      <c r="AP161" s="1">
        <f>INDEX(Harvest_关卡消耗!$D$2:$T$28,MATCH($B161,Harvest_关卡消耗!$A$2:$A$10,1),AP$1)</f>
        <v>3700</v>
      </c>
      <c r="AQ161" s="1">
        <f>INDEX(Harvest_关卡消耗!$D$2:$T$28,MATCH($B161,Harvest_关卡消耗!$A$2:$A$10,1),AQ$1)</f>
        <v>1.6818181818181819</v>
      </c>
      <c r="AR161" s="1">
        <f>INDEX(Harvest_关卡消耗!$D$2:$T$28,MATCH($B161,Harvest_关卡消耗!$A$2:$A$10,1),AR$1)</f>
        <v>4400</v>
      </c>
      <c r="AS161" s="5">
        <f t="shared" si="17"/>
        <v>2442</v>
      </c>
      <c r="AT161" s="5">
        <f t="shared" si="18"/>
        <v>3142.8571428571431</v>
      </c>
      <c r="AU161" s="5">
        <f t="shared" si="19"/>
        <v>334167</v>
      </c>
      <c r="AV161" s="5">
        <f t="shared" si="20"/>
        <v>427000.00000000116</v>
      </c>
      <c r="AW161" s="5">
        <f t="shared" si="16"/>
        <v>92833.000000001164</v>
      </c>
      <c r="AX161" s="5">
        <f t="shared" si="21"/>
        <v>38</v>
      </c>
    </row>
    <row r="162" spans="1:50">
      <c r="A162" s="1" t="s">
        <v>239</v>
      </c>
      <c r="B162" s="1">
        <v>160</v>
      </c>
      <c r="C162" s="1">
        <v>11</v>
      </c>
      <c r="D162" s="1">
        <v>36</v>
      </c>
      <c r="E162" s="4">
        <v>2.016</v>
      </c>
      <c r="F162" s="4">
        <v>4.33</v>
      </c>
      <c r="G162" s="4">
        <v>5.35</v>
      </c>
      <c r="H162" s="1">
        <v>10</v>
      </c>
      <c r="I162" s="1">
        <f t="shared" si="22"/>
        <v>0</v>
      </c>
      <c r="J162" s="1" t="s">
        <v>268</v>
      </c>
      <c r="K162" s="1" t="s">
        <v>268</v>
      </c>
      <c r="L162" s="1" t="s">
        <v>268</v>
      </c>
      <c r="M162" s="1" t="s">
        <v>268</v>
      </c>
      <c r="N162" s="1" t="s">
        <v>267</v>
      </c>
      <c r="O162" s="1" t="s">
        <v>268</v>
      </c>
      <c r="P162" s="1" t="s">
        <v>268</v>
      </c>
      <c r="Q162" s="1" t="s">
        <v>267</v>
      </c>
      <c r="R162" s="1" t="s">
        <v>268</v>
      </c>
      <c r="S162" s="1" t="s">
        <v>267</v>
      </c>
      <c r="U162" s="1">
        <v>0</v>
      </c>
      <c r="V162" s="1">
        <v>0</v>
      </c>
      <c r="W162" s="1">
        <v>0</v>
      </c>
      <c r="X162" s="1" t="s">
        <v>224</v>
      </c>
      <c r="Y162" s="1">
        <v>2</v>
      </c>
      <c r="Z162" s="1">
        <v>5</v>
      </c>
      <c r="AB162" s="1">
        <v>0</v>
      </c>
      <c r="AC162" s="1">
        <v>0</v>
      </c>
      <c r="AD162" s="1">
        <v>0</v>
      </c>
      <c r="AE162" s="1">
        <f>MATCH(B162,Harvest_挂机奖励!$B$2:$B$13,1)</f>
        <v>10</v>
      </c>
      <c r="AF162" s="1">
        <f>INDEX(Harvest_挂机奖励!$D$2:$E$13,$AE162,AF$1)</f>
        <v>2450</v>
      </c>
      <c r="AG162" s="1">
        <f>INDEX(Harvest_关卡消耗!$B$2:$B$10,MATCH($B162,Harvest_关卡消耗!$A$2:$A$10,1))</f>
        <v>5</v>
      </c>
      <c r="AH162" s="1">
        <f>INDEX(Harvest_关卡消耗!$D$2:$T$28,MATCH($B162,Harvest_关卡消耗!$A$2:$A$10,1),AH$1)</f>
        <v>2200</v>
      </c>
      <c r="AI162" s="1">
        <f>INDEX(Harvest_关卡消耗!$D$2:$T$28,MATCH($B162,Harvest_关卡消耗!$A$2:$A$10,1),AI$1)</f>
        <v>2442</v>
      </c>
      <c r="AJ162" s="1">
        <f>INDEX(Harvest_关卡消耗!$D$2:$T$28,MATCH($B162,Harvest_关卡消耗!$A$2:$A$10,1),AJ$1)</f>
        <v>6600</v>
      </c>
      <c r="AK162" s="1">
        <f>INDEX(Harvest_关卡消耗!$D$2:$T$28,MATCH($B162,Harvest_关卡消耗!$A$2:$A$10,1),AK$1)</f>
        <v>3</v>
      </c>
      <c r="AL162" s="1">
        <f>INDEX(Harvest_关卡消耗!$D$2:$T$28,MATCH($B162,Harvest_关卡消耗!$A$2:$A$10,1),AL$1)</f>
        <v>550</v>
      </c>
      <c r="AM162" s="1">
        <f>INDEX(Harvest_关卡消耗!$D$2:$T$28,MATCH($B162,Harvest_关卡消耗!$A$2:$A$10,1),AM$1)</f>
        <v>0.25</v>
      </c>
      <c r="AN162" s="1">
        <f>INDEX(Harvest_关卡消耗!$D$2:$T$28,MATCH($B162,Harvest_关卡消耗!$A$2:$A$10,1),AN$1)</f>
        <v>4400</v>
      </c>
      <c r="AO162" s="1">
        <f>INDEX(Harvest_关卡消耗!$D$2:$T$28,MATCH($B162,Harvest_关卡消耗!$A$2:$A$10,1),AO$1)</f>
        <v>2</v>
      </c>
      <c r="AP162" s="1">
        <f>INDEX(Harvest_关卡消耗!$D$2:$T$28,MATCH($B162,Harvest_关卡消耗!$A$2:$A$10,1),AP$1)</f>
        <v>3700</v>
      </c>
      <c r="AQ162" s="1">
        <f>INDEX(Harvest_关卡消耗!$D$2:$T$28,MATCH($B162,Harvest_关卡消耗!$A$2:$A$10,1),AQ$1)</f>
        <v>1.6818181818181819</v>
      </c>
      <c r="AR162" s="1">
        <f>INDEX(Harvest_关卡消耗!$D$2:$T$28,MATCH($B162,Harvest_关卡消耗!$A$2:$A$10,1),AR$1)</f>
        <v>4400</v>
      </c>
      <c r="AS162" s="5">
        <f t="shared" si="17"/>
        <v>2442</v>
      </c>
      <c r="AT162" s="5">
        <f t="shared" si="18"/>
        <v>3142.8571428571431</v>
      </c>
      <c r="AU162" s="5">
        <f t="shared" si="19"/>
        <v>336609</v>
      </c>
      <c r="AV162" s="5">
        <f t="shared" si="20"/>
        <v>430142.85714285832</v>
      </c>
      <c r="AW162" s="5">
        <f t="shared" si="16"/>
        <v>93533.857142858324</v>
      </c>
      <c r="AX162" s="5">
        <f t="shared" si="21"/>
        <v>39</v>
      </c>
    </row>
    <row r="163" spans="1:50">
      <c r="A163" s="1" t="s">
        <v>198</v>
      </c>
      <c r="B163" s="1">
        <v>161</v>
      </c>
      <c r="C163" s="1">
        <v>12</v>
      </c>
      <c r="D163" s="1">
        <v>26</v>
      </c>
      <c r="E163" s="4">
        <v>1.9079999999999999</v>
      </c>
      <c r="F163" s="4">
        <v>4.22</v>
      </c>
      <c r="G163" s="4">
        <v>5.52</v>
      </c>
      <c r="H163" s="1">
        <v>10</v>
      </c>
      <c r="I163" s="1">
        <f t="shared" si="22"/>
        <v>1</v>
      </c>
      <c r="J163" s="1" t="s">
        <v>268</v>
      </c>
      <c r="K163" s="1" t="s">
        <v>290</v>
      </c>
      <c r="L163" s="1" t="s">
        <v>268</v>
      </c>
      <c r="M163" s="1" t="s">
        <v>268</v>
      </c>
      <c r="N163" s="1" t="s">
        <v>267</v>
      </c>
      <c r="O163" s="1" t="s">
        <v>267</v>
      </c>
      <c r="P163" s="1" t="s">
        <v>268</v>
      </c>
      <c r="Q163" s="1" t="s">
        <v>268</v>
      </c>
      <c r="R163" s="1" t="s">
        <v>267</v>
      </c>
      <c r="S163" s="1" t="s">
        <v>268</v>
      </c>
      <c r="U163" s="1">
        <v>0</v>
      </c>
      <c r="V163" s="1">
        <v>2</v>
      </c>
      <c r="W163" s="1">
        <v>0.7</v>
      </c>
      <c r="X163" s="1" t="s">
        <v>224</v>
      </c>
      <c r="Y163" s="1">
        <v>5</v>
      </c>
      <c r="Z163" s="1">
        <v>5</v>
      </c>
      <c r="AB163" s="1">
        <v>0</v>
      </c>
      <c r="AC163" s="1">
        <v>-1000</v>
      </c>
      <c r="AD163" s="1">
        <v>60</v>
      </c>
      <c r="AE163" s="1">
        <f>MATCH(B163,Harvest_挂机奖励!$B$2:$B$13,1)</f>
        <v>10</v>
      </c>
      <c r="AF163" s="1">
        <f>INDEX(Harvest_挂机奖励!$D$2:$E$13,$AE163,AF$1)</f>
        <v>2450</v>
      </c>
      <c r="AG163" s="1">
        <f>INDEX(Harvest_关卡消耗!$B$2:$B$10,MATCH($B163,Harvest_关卡消耗!$A$2:$A$10,1))</f>
        <v>5</v>
      </c>
      <c r="AH163" s="1">
        <f>INDEX(Harvest_关卡消耗!$D$2:$T$28,MATCH($B163,Harvest_关卡消耗!$A$2:$A$10,1),AH$1)</f>
        <v>2200</v>
      </c>
      <c r="AI163" s="1">
        <f>INDEX(Harvest_关卡消耗!$D$2:$T$28,MATCH($B163,Harvest_关卡消耗!$A$2:$A$10,1),AI$1)</f>
        <v>2442</v>
      </c>
      <c r="AJ163" s="1">
        <f>INDEX(Harvest_关卡消耗!$D$2:$T$28,MATCH($B163,Harvest_关卡消耗!$A$2:$A$10,1),AJ$1)</f>
        <v>6600</v>
      </c>
      <c r="AK163" s="1">
        <f>INDEX(Harvest_关卡消耗!$D$2:$T$28,MATCH($B163,Harvest_关卡消耗!$A$2:$A$10,1),AK$1)</f>
        <v>3</v>
      </c>
      <c r="AL163" s="1">
        <f>INDEX(Harvest_关卡消耗!$D$2:$T$28,MATCH($B163,Harvest_关卡消耗!$A$2:$A$10,1),AL$1)</f>
        <v>550</v>
      </c>
      <c r="AM163" s="1">
        <f>INDEX(Harvest_关卡消耗!$D$2:$T$28,MATCH($B163,Harvest_关卡消耗!$A$2:$A$10,1),AM$1)</f>
        <v>0.25</v>
      </c>
      <c r="AN163" s="1">
        <f>INDEX(Harvest_关卡消耗!$D$2:$T$28,MATCH($B163,Harvest_关卡消耗!$A$2:$A$10,1),AN$1)</f>
        <v>4400</v>
      </c>
      <c r="AO163" s="1">
        <f>INDEX(Harvest_关卡消耗!$D$2:$T$28,MATCH($B163,Harvest_关卡消耗!$A$2:$A$10,1),AO$1)</f>
        <v>2</v>
      </c>
      <c r="AP163" s="1">
        <f>INDEX(Harvest_关卡消耗!$D$2:$T$28,MATCH($B163,Harvest_关卡消耗!$A$2:$A$10,1),AP$1)</f>
        <v>3700</v>
      </c>
      <c r="AQ163" s="1">
        <f>INDEX(Harvest_关卡消耗!$D$2:$T$28,MATCH($B163,Harvest_关卡消耗!$A$2:$A$10,1),AQ$1)</f>
        <v>1.6818181818181819</v>
      </c>
      <c r="AR163" s="1">
        <f>INDEX(Harvest_关卡消耗!$D$2:$T$28,MATCH($B163,Harvest_关卡消耗!$A$2:$A$10,1),AR$1)</f>
        <v>4400</v>
      </c>
      <c r="AS163" s="5">
        <f t="shared" si="17"/>
        <v>2442</v>
      </c>
      <c r="AT163" s="5">
        <f t="shared" si="18"/>
        <v>3142.8571428571431</v>
      </c>
      <c r="AU163" s="5">
        <f t="shared" si="19"/>
        <v>339051</v>
      </c>
      <c r="AV163" s="5">
        <f t="shared" si="20"/>
        <v>433285.71428571548</v>
      </c>
      <c r="AW163" s="5">
        <f t="shared" ref="AW163:AW188" si="23">AV163-AU163</f>
        <v>94234.714285715483</v>
      </c>
      <c r="AX163" s="5">
        <f t="shared" si="21"/>
        <v>39</v>
      </c>
    </row>
    <row r="164" spans="1:50">
      <c r="A164" s="1" t="s">
        <v>199</v>
      </c>
      <c r="B164" s="1">
        <v>162</v>
      </c>
      <c r="C164" s="1">
        <v>15</v>
      </c>
      <c r="D164" s="1">
        <v>23</v>
      </c>
      <c r="E164" s="4">
        <v>4.8780003000000001</v>
      </c>
      <c r="F164" s="4">
        <v>7.4</v>
      </c>
      <c r="G164" s="4">
        <v>9.02</v>
      </c>
      <c r="H164" s="1">
        <v>8</v>
      </c>
      <c r="I164" s="1">
        <f t="shared" si="22"/>
        <v>1</v>
      </c>
      <c r="J164" s="1" t="s">
        <v>267</v>
      </c>
      <c r="K164" s="1" t="s">
        <v>290</v>
      </c>
      <c r="L164" s="1" t="s">
        <v>268</v>
      </c>
      <c r="M164" s="1" t="s">
        <v>267</v>
      </c>
      <c r="N164" s="1" t="s">
        <v>268</v>
      </c>
      <c r="O164" s="1" t="s">
        <v>267</v>
      </c>
      <c r="P164" s="1" t="s">
        <v>268</v>
      </c>
      <c r="Q164" s="1" t="s">
        <v>267</v>
      </c>
      <c r="U164" s="1">
        <v>0</v>
      </c>
      <c r="V164" s="1">
        <v>0</v>
      </c>
      <c r="W164" s="1">
        <v>0</v>
      </c>
      <c r="X164" s="1" t="s">
        <v>224</v>
      </c>
      <c r="Y164" s="1">
        <v>10</v>
      </c>
      <c r="Z164" s="1">
        <v>5</v>
      </c>
      <c r="AB164" s="1">
        <v>0</v>
      </c>
      <c r="AC164" s="1">
        <v>0</v>
      </c>
      <c r="AD164" s="1">
        <v>0</v>
      </c>
      <c r="AE164" s="1">
        <f>MATCH(B164,Harvest_挂机奖励!$B$2:$B$13,1)</f>
        <v>10</v>
      </c>
      <c r="AF164" s="1">
        <f>INDEX(Harvest_挂机奖励!$D$2:$E$13,$AE164,AF$1)</f>
        <v>2450</v>
      </c>
      <c r="AG164" s="1">
        <f>INDEX(Harvest_关卡消耗!$B$2:$B$10,MATCH($B164,Harvest_关卡消耗!$A$2:$A$10,1))</f>
        <v>5</v>
      </c>
      <c r="AH164" s="1">
        <f>INDEX(Harvest_关卡消耗!$D$2:$T$28,MATCH($B164,Harvest_关卡消耗!$A$2:$A$10,1),AH$1)</f>
        <v>2200</v>
      </c>
      <c r="AI164" s="1">
        <f>INDEX(Harvest_关卡消耗!$D$2:$T$28,MATCH($B164,Harvest_关卡消耗!$A$2:$A$10,1),AI$1)</f>
        <v>2442</v>
      </c>
      <c r="AJ164" s="1">
        <f>INDEX(Harvest_关卡消耗!$D$2:$T$28,MATCH($B164,Harvest_关卡消耗!$A$2:$A$10,1),AJ$1)</f>
        <v>6600</v>
      </c>
      <c r="AK164" s="1">
        <f>INDEX(Harvest_关卡消耗!$D$2:$T$28,MATCH($B164,Harvest_关卡消耗!$A$2:$A$10,1),AK$1)</f>
        <v>3</v>
      </c>
      <c r="AL164" s="1">
        <f>INDEX(Harvest_关卡消耗!$D$2:$T$28,MATCH($B164,Harvest_关卡消耗!$A$2:$A$10,1),AL$1)</f>
        <v>550</v>
      </c>
      <c r="AM164" s="1">
        <f>INDEX(Harvest_关卡消耗!$D$2:$T$28,MATCH($B164,Harvest_关卡消耗!$A$2:$A$10,1),AM$1)</f>
        <v>0.25</v>
      </c>
      <c r="AN164" s="1">
        <f>INDEX(Harvest_关卡消耗!$D$2:$T$28,MATCH($B164,Harvest_关卡消耗!$A$2:$A$10,1),AN$1)</f>
        <v>4400</v>
      </c>
      <c r="AO164" s="1">
        <f>INDEX(Harvest_关卡消耗!$D$2:$T$28,MATCH($B164,Harvest_关卡消耗!$A$2:$A$10,1),AO$1)</f>
        <v>2</v>
      </c>
      <c r="AP164" s="1">
        <f>INDEX(Harvest_关卡消耗!$D$2:$T$28,MATCH($B164,Harvest_关卡消耗!$A$2:$A$10,1),AP$1)</f>
        <v>3700</v>
      </c>
      <c r="AQ164" s="1">
        <f>INDEX(Harvest_关卡消耗!$D$2:$T$28,MATCH($B164,Harvest_关卡消耗!$A$2:$A$10,1),AQ$1)</f>
        <v>1.6818181818181819</v>
      </c>
      <c r="AR164" s="1">
        <f>INDEX(Harvest_关卡消耗!$D$2:$T$28,MATCH($B164,Harvest_关卡消耗!$A$2:$A$10,1),AR$1)</f>
        <v>4400</v>
      </c>
      <c r="AS164" s="5">
        <f t="shared" si="17"/>
        <v>2442</v>
      </c>
      <c r="AT164" s="5">
        <f t="shared" si="18"/>
        <v>3142.8571428571431</v>
      </c>
      <c r="AU164" s="5">
        <f t="shared" si="19"/>
        <v>341493</v>
      </c>
      <c r="AV164" s="5">
        <f t="shared" si="20"/>
        <v>436428.57142857264</v>
      </c>
      <c r="AW164" s="5">
        <f t="shared" si="23"/>
        <v>94935.571428572643</v>
      </c>
      <c r="AX164" s="5">
        <f t="shared" si="21"/>
        <v>39</v>
      </c>
    </row>
    <row r="165" spans="1:50">
      <c r="A165" s="1" t="s">
        <v>200</v>
      </c>
      <c r="B165" s="1">
        <v>163</v>
      </c>
      <c r="C165" s="1">
        <v>4</v>
      </c>
      <c r="D165" s="1">
        <v>31</v>
      </c>
      <c r="E165" s="4">
        <v>1.5660000000000001</v>
      </c>
      <c r="F165" s="4">
        <v>3.32</v>
      </c>
      <c r="G165" s="4">
        <v>4.13</v>
      </c>
      <c r="H165" s="1">
        <v>10</v>
      </c>
      <c r="I165" s="1">
        <f t="shared" si="22"/>
        <v>1</v>
      </c>
      <c r="J165" s="1" t="s">
        <v>267</v>
      </c>
      <c r="K165" s="1" t="s">
        <v>291</v>
      </c>
      <c r="L165" s="1" t="s">
        <v>267</v>
      </c>
      <c r="M165" s="1" t="s">
        <v>267</v>
      </c>
      <c r="N165" s="1" t="s">
        <v>267</v>
      </c>
      <c r="O165" s="1" t="s">
        <v>267</v>
      </c>
      <c r="P165" s="1" t="s">
        <v>267</v>
      </c>
      <c r="Q165" s="1" t="s">
        <v>267</v>
      </c>
      <c r="R165" s="1" t="s">
        <v>267</v>
      </c>
      <c r="S165" s="1" t="s">
        <v>267</v>
      </c>
      <c r="U165" s="1">
        <v>0</v>
      </c>
      <c r="V165" s="1">
        <v>2</v>
      </c>
      <c r="W165" s="1">
        <v>0.6</v>
      </c>
      <c r="X165" s="1" t="s">
        <v>224</v>
      </c>
      <c r="Y165" s="1">
        <v>10</v>
      </c>
      <c r="Z165" s="1">
        <v>4</v>
      </c>
      <c r="AB165" s="1">
        <v>0</v>
      </c>
      <c r="AC165" s="1">
        <v>0</v>
      </c>
      <c r="AD165" s="1">
        <v>-390</v>
      </c>
      <c r="AE165" s="1">
        <f>MATCH(B165,Harvest_挂机奖励!$B$2:$B$13,1)</f>
        <v>10</v>
      </c>
      <c r="AF165" s="1">
        <f>INDEX(Harvest_挂机奖励!$D$2:$E$13,$AE165,AF$1)</f>
        <v>2450</v>
      </c>
      <c r="AG165" s="1">
        <f>INDEX(Harvest_关卡消耗!$B$2:$B$10,MATCH($B165,Harvest_关卡消耗!$A$2:$A$10,1))</f>
        <v>5</v>
      </c>
      <c r="AH165" s="1">
        <f>INDEX(Harvest_关卡消耗!$D$2:$T$28,MATCH($B165,Harvest_关卡消耗!$A$2:$A$10,1),AH$1)</f>
        <v>2200</v>
      </c>
      <c r="AI165" s="1">
        <f>INDEX(Harvest_关卡消耗!$D$2:$T$28,MATCH($B165,Harvest_关卡消耗!$A$2:$A$10,1),AI$1)</f>
        <v>2442</v>
      </c>
      <c r="AJ165" s="1">
        <f>INDEX(Harvest_关卡消耗!$D$2:$T$28,MATCH($B165,Harvest_关卡消耗!$A$2:$A$10,1),AJ$1)</f>
        <v>6600</v>
      </c>
      <c r="AK165" s="1">
        <f>INDEX(Harvest_关卡消耗!$D$2:$T$28,MATCH($B165,Harvest_关卡消耗!$A$2:$A$10,1),AK$1)</f>
        <v>3</v>
      </c>
      <c r="AL165" s="1">
        <f>INDEX(Harvest_关卡消耗!$D$2:$T$28,MATCH($B165,Harvest_关卡消耗!$A$2:$A$10,1),AL$1)</f>
        <v>550</v>
      </c>
      <c r="AM165" s="1">
        <f>INDEX(Harvest_关卡消耗!$D$2:$T$28,MATCH($B165,Harvest_关卡消耗!$A$2:$A$10,1),AM$1)</f>
        <v>0.25</v>
      </c>
      <c r="AN165" s="1">
        <f>INDEX(Harvest_关卡消耗!$D$2:$T$28,MATCH($B165,Harvest_关卡消耗!$A$2:$A$10,1),AN$1)</f>
        <v>4400</v>
      </c>
      <c r="AO165" s="1">
        <f>INDEX(Harvest_关卡消耗!$D$2:$T$28,MATCH($B165,Harvest_关卡消耗!$A$2:$A$10,1),AO$1)</f>
        <v>2</v>
      </c>
      <c r="AP165" s="1">
        <f>INDEX(Harvest_关卡消耗!$D$2:$T$28,MATCH($B165,Harvest_关卡消耗!$A$2:$A$10,1),AP$1)</f>
        <v>3700</v>
      </c>
      <c r="AQ165" s="1">
        <f>INDEX(Harvest_关卡消耗!$D$2:$T$28,MATCH($B165,Harvest_关卡消耗!$A$2:$A$10,1),AQ$1)</f>
        <v>1.6818181818181819</v>
      </c>
      <c r="AR165" s="1">
        <f>INDEX(Harvest_关卡消耗!$D$2:$T$28,MATCH($B165,Harvest_关卡消耗!$A$2:$A$10,1),AR$1)</f>
        <v>4400</v>
      </c>
      <c r="AS165" s="5">
        <f t="shared" si="17"/>
        <v>2442</v>
      </c>
      <c r="AT165" s="5">
        <f t="shared" si="18"/>
        <v>3142.8571428571431</v>
      </c>
      <c r="AU165" s="5">
        <f t="shared" si="19"/>
        <v>343935</v>
      </c>
      <c r="AV165" s="5">
        <f t="shared" si="20"/>
        <v>439571.4285714298</v>
      </c>
      <c r="AW165" s="5">
        <f t="shared" si="23"/>
        <v>95636.428571429802</v>
      </c>
      <c r="AX165" s="5">
        <f t="shared" si="21"/>
        <v>40</v>
      </c>
    </row>
    <row r="166" spans="1:50">
      <c r="A166" s="1" t="s">
        <v>201</v>
      </c>
      <c r="B166" s="1">
        <v>164</v>
      </c>
      <c r="C166" s="1">
        <v>15</v>
      </c>
      <c r="D166" s="1">
        <v>28</v>
      </c>
      <c r="E166" s="4">
        <v>2.88</v>
      </c>
      <c r="F166" s="4">
        <v>4.84</v>
      </c>
      <c r="G166" s="4">
        <v>6.1</v>
      </c>
      <c r="H166" s="1">
        <v>10</v>
      </c>
      <c r="I166" s="1">
        <f t="shared" si="22"/>
        <v>1</v>
      </c>
      <c r="J166" s="1" t="s">
        <v>267</v>
      </c>
      <c r="K166" s="1" t="s">
        <v>290</v>
      </c>
      <c r="L166" s="1" t="s">
        <v>268</v>
      </c>
      <c r="M166" s="1" t="s">
        <v>267</v>
      </c>
      <c r="N166" s="1" t="s">
        <v>268</v>
      </c>
      <c r="O166" s="1" t="s">
        <v>267</v>
      </c>
      <c r="P166" s="1" t="s">
        <v>268</v>
      </c>
      <c r="Q166" s="1" t="s">
        <v>267</v>
      </c>
      <c r="R166" s="1" t="s">
        <v>268</v>
      </c>
      <c r="S166" s="1" t="s">
        <v>267</v>
      </c>
      <c r="U166" s="1">
        <v>0</v>
      </c>
      <c r="V166" s="1">
        <v>0</v>
      </c>
      <c r="W166" s="1">
        <v>0</v>
      </c>
      <c r="X166" s="1" t="s">
        <v>224</v>
      </c>
      <c r="Y166" s="1">
        <v>10</v>
      </c>
      <c r="Z166" s="1">
        <v>2</v>
      </c>
      <c r="AB166" s="1">
        <v>0</v>
      </c>
      <c r="AC166" s="1">
        <v>0</v>
      </c>
      <c r="AD166" s="1">
        <v>0</v>
      </c>
      <c r="AE166" s="1">
        <f>MATCH(B166,Harvest_挂机奖励!$B$2:$B$13,1)</f>
        <v>10</v>
      </c>
      <c r="AF166" s="1">
        <f>INDEX(Harvest_挂机奖励!$D$2:$E$13,$AE166,AF$1)</f>
        <v>2450</v>
      </c>
      <c r="AG166" s="1">
        <f>INDEX(Harvest_关卡消耗!$B$2:$B$10,MATCH($B166,Harvest_关卡消耗!$A$2:$A$10,1))</f>
        <v>5</v>
      </c>
      <c r="AH166" s="1">
        <f>INDEX(Harvest_关卡消耗!$D$2:$T$28,MATCH($B166,Harvest_关卡消耗!$A$2:$A$10,1),AH$1)</f>
        <v>2200</v>
      </c>
      <c r="AI166" s="1">
        <f>INDEX(Harvest_关卡消耗!$D$2:$T$28,MATCH($B166,Harvest_关卡消耗!$A$2:$A$10,1),AI$1)</f>
        <v>2442</v>
      </c>
      <c r="AJ166" s="1">
        <f>INDEX(Harvest_关卡消耗!$D$2:$T$28,MATCH($B166,Harvest_关卡消耗!$A$2:$A$10,1),AJ$1)</f>
        <v>6600</v>
      </c>
      <c r="AK166" s="1">
        <f>INDEX(Harvest_关卡消耗!$D$2:$T$28,MATCH($B166,Harvest_关卡消耗!$A$2:$A$10,1),AK$1)</f>
        <v>3</v>
      </c>
      <c r="AL166" s="1">
        <f>INDEX(Harvest_关卡消耗!$D$2:$T$28,MATCH($B166,Harvest_关卡消耗!$A$2:$A$10,1),AL$1)</f>
        <v>550</v>
      </c>
      <c r="AM166" s="1">
        <f>INDEX(Harvest_关卡消耗!$D$2:$T$28,MATCH($B166,Harvest_关卡消耗!$A$2:$A$10,1),AM$1)</f>
        <v>0.25</v>
      </c>
      <c r="AN166" s="1">
        <f>INDEX(Harvest_关卡消耗!$D$2:$T$28,MATCH($B166,Harvest_关卡消耗!$A$2:$A$10,1),AN$1)</f>
        <v>4400</v>
      </c>
      <c r="AO166" s="1">
        <f>INDEX(Harvest_关卡消耗!$D$2:$T$28,MATCH($B166,Harvest_关卡消耗!$A$2:$A$10,1),AO$1)</f>
        <v>2</v>
      </c>
      <c r="AP166" s="1">
        <f>INDEX(Harvest_关卡消耗!$D$2:$T$28,MATCH($B166,Harvest_关卡消耗!$A$2:$A$10,1),AP$1)</f>
        <v>3700</v>
      </c>
      <c r="AQ166" s="1">
        <f>INDEX(Harvest_关卡消耗!$D$2:$T$28,MATCH($B166,Harvest_关卡消耗!$A$2:$A$10,1),AQ$1)</f>
        <v>1.6818181818181819</v>
      </c>
      <c r="AR166" s="1">
        <f>INDEX(Harvest_关卡消耗!$D$2:$T$28,MATCH($B166,Harvest_关卡消耗!$A$2:$A$10,1),AR$1)</f>
        <v>4400</v>
      </c>
      <c r="AS166" s="5">
        <f t="shared" si="17"/>
        <v>2442</v>
      </c>
      <c r="AT166" s="5">
        <f t="shared" si="18"/>
        <v>3142.8571428571431</v>
      </c>
      <c r="AU166" s="5">
        <f t="shared" si="19"/>
        <v>346377</v>
      </c>
      <c r="AV166" s="5">
        <f t="shared" si="20"/>
        <v>442714.28571428696</v>
      </c>
      <c r="AW166" s="5">
        <f t="shared" si="23"/>
        <v>96337.285714286962</v>
      </c>
      <c r="AX166" s="5">
        <f t="shared" si="21"/>
        <v>40</v>
      </c>
    </row>
    <row r="167" spans="1:50">
      <c r="A167" s="1" t="s">
        <v>202</v>
      </c>
      <c r="B167" s="1">
        <v>165</v>
      </c>
      <c r="C167" s="1">
        <v>16</v>
      </c>
      <c r="D167" s="1">
        <v>30</v>
      </c>
      <c r="E167" s="4">
        <v>1.962</v>
      </c>
      <c r="F167" s="4">
        <v>3.29</v>
      </c>
      <c r="G167" s="4">
        <v>4.3899999999999997</v>
      </c>
      <c r="H167" s="1">
        <v>8</v>
      </c>
      <c r="I167" s="1">
        <f t="shared" si="22"/>
        <v>1</v>
      </c>
      <c r="J167" s="1" t="s">
        <v>267</v>
      </c>
      <c r="K167" s="1" t="s">
        <v>290</v>
      </c>
      <c r="L167" s="1" t="s">
        <v>268</v>
      </c>
      <c r="M167" s="1" t="s">
        <v>268</v>
      </c>
      <c r="N167" s="1" t="s">
        <v>267</v>
      </c>
      <c r="O167" s="1" t="s">
        <v>267</v>
      </c>
      <c r="P167" s="1" t="s">
        <v>267</v>
      </c>
      <c r="Q167" s="1" t="s">
        <v>268</v>
      </c>
      <c r="T167" s="1" t="s">
        <v>253</v>
      </c>
      <c r="U167" s="1">
        <v>0</v>
      </c>
      <c r="V167" s="1">
        <v>0</v>
      </c>
      <c r="W167" s="1">
        <v>0</v>
      </c>
      <c r="X167" s="1" t="s">
        <v>224</v>
      </c>
      <c r="Y167" s="1">
        <v>10</v>
      </c>
      <c r="Z167" s="1">
        <v>10</v>
      </c>
      <c r="AB167" s="1">
        <v>0</v>
      </c>
      <c r="AC167" s="1">
        <v>0</v>
      </c>
      <c r="AD167" s="1">
        <v>0</v>
      </c>
      <c r="AE167" s="1">
        <f>MATCH(B167,Harvest_挂机奖励!$B$2:$B$13,1)</f>
        <v>10</v>
      </c>
      <c r="AF167" s="1">
        <f>INDEX(Harvest_挂机奖励!$D$2:$E$13,$AE167,AF$1)</f>
        <v>2450</v>
      </c>
      <c r="AG167" s="1">
        <f>INDEX(Harvest_关卡消耗!$B$2:$B$10,MATCH($B167,Harvest_关卡消耗!$A$2:$A$10,1))</f>
        <v>5</v>
      </c>
      <c r="AH167" s="1">
        <f>INDEX(Harvest_关卡消耗!$D$2:$T$28,MATCH($B167,Harvest_关卡消耗!$A$2:$A$10,1),AH$1)</f>
        <v>2200</v>
      </c>
      <c r="AI167" s="1">
        <f>INDEX(Harvest_关卡消耗!$D$2:$T$28,MATCH($B167,Harvest_关卡消耗!$A$2:$A$10,1),AI$1)</f>
        <v>2442</v>
      </c>
      <c r="AJ167" s="1">
        <f>INDEX(Harvest_关卡消耗!$D$2:$T$28,MATCH($B167,Harvest_关卡消耗!$A$2:$A$10,1),AJ$1)</f>
        <v>6600</v>
      </c>
      <c r="AK167" s="1">
        <f>INDEX(Harvest_关卡消耗!$D$2:$T$28,MATCH($B167,Harvest_关卡消耗!$A$2:$A$10,1),AK$1)</f>
        <v>3</v>
      </c>
      <c r="AL167" s="1">
        <f>INDEX(Harvest_关卡消耗!$D$2:$T$28,MATCH($B167,Harvest_关卡消耗!$A$2:$A$10,1),AL$1)</f>
        <v>550</v>
      </c>
      <c r="AM167" s="1">
        <f>INDEX(Harvest_关卡消耗!$D$2:$T$28,MATCH($B167,Harvest_关卡消耗!$A$2:$A$10,1),AM$1)</f>
        <v>0.25</v>
      </c>
      <c r="AN167" s="1">
        <f>INDEX(Harvest_关卡消耗!$D$2:$T$28,MATCH($B167,Harvest_关卡消耗!$A$2:$A$10,1),AN$1)</f>
        <v>4400</v>
      </c>
      <c r="AO167" s="1">
        <f>INDEX(Harvest_关卡消耗!$D$2:$T$28,MATCH($B167,Harvest_关卡消耗!$A$2:$A$10,1),AO$1)</f>
        <v>2</v>
      </c>
      <c r="AP167" s="1">
        <f>INDEX(Harvest_关卡消耗!$D$2:$T$28,MATCH($B167,Harvest_关卡消耗!$A$2:$A$10,1),AP$1)</f>
        <v>3700</v>
      </c>
      <c r="AQ167" s="1">
        <f>INDEX(Harvest_关卡消耗!$D$2:$T$28,MATCH($B167,Harvest_关卡消耗!$A$2:$A$10,1),AQ$1)</f>
        <v>1.6818181818181819</v>
      </c>
      <c r="AR167" s="1">
        <f>INDEX(Harvest_关卡消耗!$D$2:$T$28,MATCH($B167,Harvest_关卡消耗!$A$2:$A$10,1),AR$1)</f>
        <v>4400</v>
      </c>
      <c r="AS167" s="5">
        <f t="shared" si="17"/>
        <v>2442</v>
      </c>
      <c r="AT167" s="5">
        <f t="shared" si="18"/>
        <v>3142.8571428571431</v>
      </c>
      <c r="AU167" s="5">
        <f t="shared" si="19"/>
        <v>348819</v>
      </c>
      <c r="AV167" s="5">
        <f t="shared" si="20"/>
        <v>445857.14285714412</v>
      </c>
      <c r="AW167" s="5">
        <f t="shared" si="23"/>
        <v>97038.142857144121</v>
      </c>
      <c r="AX167" s="5">
        <f t="shared" si="21"/>
        <v>40</v>
      </c>
    </row>
    <row r="168" spans="1:50">
      <c r="A168" s="1" t="s">
        <v>203</v>
      </c>
      <c r="B168" s="1">
        <v>166</v>
      </c>
      <c r="C168" s="1">
        <v>24</v>
      </c>
      <c r="D168" s="1">
        <v>27</v>
      </c>
      <c r="E168" s="4">
        <v>1.728</v>
      </c>
      <c r="F168" s="4">
        <v>3.88</v>
      </c>
      <c r="G168" s="4">
        <v>5.18</v>
      </c>
      <c r="H168" s="1">
        <v>10</v>
      </c>
      <c r="I168" s="1">
        <f t="shared" si="22"/>
        <v>1</v>
      </c>
      <c r="J168" s="1" t="s">
        <v>290</v>
      </c>
      <c r="K168" s="1" t="s">
        <v>268</v>
      </c>
      <c r="L168" s="1" t="s">
        <v>267</v>
      </c>
      <c r="M168" s="1" t="s">
        <v>267</v>
      </c>
      <c r="N168" s="1" t="s">
        <v>267</v>
      </c>
      <c r="O168" s="1" t="s">
        <v>268</v>
      </c>
      <c r="P168" s="1" t="s">
        <v>267</v>
      </c>
      <c r="Q168" s="1" t="s">
        <v>268</v>
      </c>
      <c r="R168" s="1" t="s">
        <v>268</v>
      </c>
      <c r="S168" s="1" t="s">
        <v>268</v>
      </c>
      <c r="U168" s="1">
        <v>0</v>
      </c>
      <c r="V168" s="1">
        <v>2</v>
      </c>
      <c r="W168" s="1">
        <v>1.5</v>
      </c>
      <c r="X168" s="1" t="s">
        <v>224</v>
      </c>
      <c r="Y168" s="1">
        <v>7</v>
      </c>
      <c r="Z168" s="1">
        <v>6</v>
      </c>
      <c r="AB168" s="1">
        <v>0</v>
      </c>
      <c r="AC168" s="1">
        <v>0</v>
      </c>
      <c r="AD168" s="1">
        <v>60</v>
      </c>
      <c r="AE168" s="1">
        <f>MATCH(B168,Harvest_挂机奖励!$B$2:$B$13,1)</f>
        <v>10</v>
      </c>
      <c r="AF168" s="1">
        <f>INDEX(Harvest_挂机奖励!$D$2:$E$13,$AE168,AF$1)</f>
        <v>2450</v>
      </c>
      <c r="AG168" s="1">
        <f>INDEX(Harvest_关卡消耗!$B$2:$B$10,MATCH($B168,Harvest_关卡消耗!$A$2:$A$10,1))</f>
        <v>5</v>
      </c>
      <c r="AH168" s="1">
        <f>INDEX(Harvest_关卡消耗!$D$2:$T$28,MATCH($B168,Harvest_关卡消耗!$A$2:$A$10,1),AH$1)</f>
        <v>2200</v>
      </c>
      <c r="AI168" s="1">
        <f>INDEX(Harvest_关卡消耗!$D$2:$T$28,MATCH($B168,Harvest_关卡消耗!$A$2:$A$10,1),AI$1)</f>
        <v>2442</v>
      </c>
      <c r="AJ168" s="1">
        <f>INDEX(Harvest_关卡消耗!$D$2:$T$28,MATCH($B168,Harvest_关卡消耗!$A$2:$A$10,1),AJ$1)</f>
        <v>6600</v>
      </c>
      <c r="AK168" s="1">
        <f>INDEX(Harvest_关卡消耗!$D$2:$T$28,MATCH($B168,Harvest_关卡消耗!$A$2:$A$10,1),AK$1)</f>
        <v>3</v>
      </c>
      <c r="AL168" s="1">
        <f>INDEX(Harvest_关卡消耗!$D$2:$T$28,MATCH($B168,Harvest_关卡消耗!$A$2:$A$10,1),AL$1)</f>
        <v>550</v>
      </c>
      <c r="AM168" s="1">
        <f>INDEX(Harvest_关卡消耗!$D$2:$T$28,MATCH($B168,Harvest_关卡消耗!$A$2:$A$10,1),AM$1)</f>
        <v>0.25</v>
      </c>
      <c r="AN168" s="1">
        <f>INDEX(Harvest_关卡消耗!$D$2:$T$28,MATCH($B168,Harvest_关卡消耗!$A$2:$A$10,1),AN$1)</f>
        <v>4400</v>
      </c>
      <c r="AO168" s="1">
        <f>INDEX(Harvest_关卡消耗!$D$2:$T$28,MATCH($B168,Harvest_关卡消耗!$A$2:$A$10,1),AO$1)</f>
        <v>2</v>
      </c>
      <c r="AP168" s="1">
        <f>INDEX(Harvest_关卡消耗!$D$2:$T$28,MATCH($B168,Harvest_关卡消耗!$A$2:$A$10,1),AP$1)</f>
        <v>3700</v>
      </c>
      <c r="AQ168" s="1">
        <f>INDEX(Harvest_关卡消耗!$D$2:$T$28,MATCH($B168,Harvest_关卡消耗!$A$2:$A$10,1),AQ$1)</f>
        <v>1.6818181818181819</v>
      </c>
      <c r="AR168" s="1">
        <f>INDEX(Harvest_关卡消耗!$D$2:$T$28,MATCH($B168,Harvest_关卡消耗!$A$2:$A$10,1),AR$1)</f>
        <v>4400</v>
      </c>
      <c r="AS168" s="5">
        <f t="shared" si="17"/>
        <v>2442</v>
      </c>
      <c r="AT168" s="5">
        <f t="shared" si="18"/>
        <v>3142.8571428571431</v>
      </c>
      <c r="AU168" s="5">
        <f t="shared" si="19"/>
        <v>351261</v>
      </c>
      <c r="AV168" s="5">
        <f t="shared" si="20"/>
        <v>449000.00000000128</v>
      </c>
      <c r="AW168" s="5">
        <f t="shared" si="23"/>
        <v>97739.000000001281</v>
      </c>
      <c r="AX168" s="5">
        <f t="shared" si="21"/>
        <v>40</v>
      </c>
    </row>
    <row r="169" spans="1:50">
      <c r="A169" s="1" t="s">
        <v>204</v>
      </c>
      <c r="B169" s="1">
        <v>167</v>
      </c>
      <c r="C169" s="1">
        <v>14</v>
      </c>
      <c r="D169" s="1">
        <v>28</v>
      </c>
      <c r="E169" s="4">
        <v>1.6379999999999999</v>
      </c>
      <c r="F169" s="4">
        <v>3.24</v>
      </c>
      <c r="G169" s="4">
        <v>4.32</v>
      </c>
      <c r="H169" s="1">
        <v>10</v>
      </c>
      <c r="I169" s="1">
        <f t="shared" si="22"/>
        <v>1</v>
      </c>
      <c r="J169" s="1" t="s">
        <v>267</v>
      </c>
      <c r="K169" s="1" t="s">
        <v>290</v>
      </c>
      <c r="L169" s="1" t="s">
        <v>268</v>
      </c>
      <c r="M169" s="1" t="s">
        <v>267</v>
      </c>
      <c r="N169" s="1" t="s">
        <v>267</v>
      </c>
      <c r="O169" s="1" t="s">
        <v>268</v>
      </c>
      <c r="P169" s="1" t="s">
        <v>267</v>
      </c>
      <c r="Q169" s="1" t="s">
        <v>268</v>
      </c>
      <c r="R169" s="1" t="s">
        <v>267</v>
      </c>
      <c r="S169" s="1" t="s">
        <v>268</v>
      </c>
      <c r="U169" s="1">
        <v>0</v>
      </c>
      <c r="V169" s="1">
        <v>0</v>
      </c>
      <c r="W169" s="1">
        <v>0</v>
      </c>
      <c r="X169" s="1" t="s">
        <v>224</v>
      </c>
      <c r="Y169" s="1">
        <v>16</v>
      </c>
      <c r="Z169" s="1">
        <v>15</v>
      </c>
      <c r="AB169" s="1">
        <v>0</v>
      </c>
      <c r="AC169" s="1">
        <v>0</v>
      </c>
      <c r="AD169" s="1">
        <v>0</v>
      </c>
      <c r="AE169" s="1">
        <f>MATCH(B169,Harvest_挂机奖励!$B$2:$B$13,1)</f>
        <v>11</v>
      </c>
      <c r="AF169" s="1">
        <f>INDEX(Harvest_挂机奖励!$D$2:$E$13,$AE169,AF$1)</f>
        <v>2500</v>
      </c>
      <c r="AG169" s="1">
        <f>INDEX(Harvest_关卡消耗!$B$2:$B$10,MATCH($B169,Harvest_关卡消耗!$A$2:$A$10,1))</f>
        <v>5</v>
      </c>
      <c r="AH169" s="1">
        <f>INDEX(Harvest_关卡消耗!$D$2:$T$28,MATCH($B169,Harvest_关卡消耗!$A$2:$A$10,1),AH$1)</f>
        <v>2200</v>
      </c>
      <c r="AI169" s="1">
        <f>INDEX(Harvest_关卡消耗!$D$2:$T$28,MATCH($B169,Harvest_关卡消耗!$A$2:$A$10,1),AI$1)</f>
        <v>2442</v>
      </c>
      <c r="AJ169" s="1">
        <f>INDEX(Harvest_关卡消耗!$D$2:$T$28,MATCH($B169,Harvest_关卡消耗!$A$2:$A$10,1),AJ$1)</f>
        <v>6600</v>
      </c>
      <c r="AK169" s="1">
        <f>INDEX(Harvest_关卡消耗!$D$2:$T$28,MATCH($B169,Harvest_关卡消耗!$A$2:$A$10,1),AK$1)</f>
        <v>3</v>
      </c>
      <c r="AL169" s="1">
        <f>INDEX(Harvest_关卡消耗!$D$2:$T$28,MATCH($B169,Harvest_关卡消耗!$A$2:$A$10,1),AL$1)</f>
        <v>550</v>
      </c>
      <c r="AM169" s="1">
        <f>INDEX(Harvest_关卡消耗!$D$2:$T$28,MATCH($B169,Harvest_关卡消耗!$A$2:$A$10,1),AM$1)</f>
        <v>0.25</v>
      </c>
      <c r="AN169" s="1">
        <f>INDEX(Harvest_关卡消耗!$D$2:$T$28,MATCH($B169,Harvest_关卡消耗!$A$2:$A$10,1),AN$1)</f>
        <v>4400</v>
      </c>
      <c r="AO169" s="1">
        <f>INDEX(Harvest_关卡消耗!$D$2:$T$28,MATCH($B169,Harvest_关卡消耗!$A$2:$A$10,1),AO$1)</f>
        <v>2</v>
      </c>
      <c r="AP169" s="1">
        <f>INDEX(Harvest_关卡消耗!$D$2:$T$28,MATCH($B169,Harvest_关卡消耗!$A$2:$A$10,1),AP$1)</f>
        <v>3700</v>
      </c>
      <c r="AQ169" s="1">
        <f>INDEX(Harvest_关卡消耗!$D$2:$T$28,MATCH($B169,Harvest_关卡消耗!$A$2:$A$10,1),AQ$1)</f>
        <v>1.6818181818181819</v>
      </c>
      <c r="AR169" s="1">
        <f>INDEX(Harvest_关卡消耗!$D$2:$T$28,MATCH($B169,Harvest_关卡消耗!$A$2:$A$10,1),AR$1)</f>
        <v>4400</v>
      </c>
      <c r="AS169" s="5">
        <f t="shared" si="17"/>
        <v>2442</v>
      </c>
      <c r="AT169" s="5">
        <f t="shared" si="18"/>
        <v>3142.8571428571431</v>
      </c>
      <c r="AU169" s="5">
        <f t="shared" si="19"/>
        <v>353703</v>
      </c>
      <c r="AV169" s="5">
        <f t="shared" si="20"/>
        <v>452142.85714285844</v>
      </c>
      <c r="AW169" s="5">
        <f t="shared" si="23"/>
        <v>98439.85714285844</v>
      </c>
      <c r="AX169" s="5">
        <f t="shared" si="21"/>
        <v>41</v>
      </c>
    </row>
    <row r="170" spans="1:50">
      <c r="A170" s="1" t="s">
        <v>205</v>
      </c>
      <c r="B170" s="1">
        <v>168</v>
      </c>
      <c r="C170" s="1">
        <v>25</v>
      </c>
      <c r="D170" s="1">
        <v>25</v>
      </c>
      <c r="E170" s="4">
        <v>2.2229999999999999</v>
      </c>
      <c r="F170" s="4">
        <v>4</v>
      </c>
      <c r="G170" s="4">
        <v>5.42</v>
      </c>
      <c r="H170" s="1">
        <v>10</v>
      </c>
      <c r="I170" s="1">
        <f t="shared" si="22"/>
        <v>1</v>
      </c>
      <c r="J170" s="1" t="s">
        <v>267</v>
      </c>
      <c r="K170" s="1" t="s">
        <v>290</v>
      </c>
      <c r="L170" s="1" t="s">
        <v>267</v>
      </c>
      <c r="M170" s="1" t="s">
        <v>268</v>
      </c>
      <c r="N170" s="1" t="s">
        <v>267</v>
      </c>
      <c r="O170" s="1" t="s">
        <v>267</v>
      </c>
      <c r="P170" s="1" t="s">
        <v>267</v>
      </c>
      <c r="Q170" s="1" t="s">
        <v>267</v>
      </c>
      <c r="R170" s="1" t="s">
        <v>267</v>
      </c>
      <c r="S170" s="1" t="s">
        <v>267</v>
      </c>
      <c r="U170" s="1">
        <v>0</v>
      </c>
      <c r="V170" s="1">
        <v>0</v>
      </c>
      <c r="W170" s="1">
        <v>0</v>
      </c>
      <c r="X170" s="1" t="s">
        <v>224</v>
      </c>
      <c r="Y170" s="1">
        <v>10</v>
      </c>
      <c r="Z170" s="1">
        <v>4</v>
      </c>
      <c r="AB170" s="1">
        <v>0</v>
      </c>
      <c r="AC170" s="1">
        <v>0</v>
      </c>
      <c r="AD170" s="1">
        <v>0</v>
      </c>
      <c r="AE170" s="1">
        <f>MATCH(B170,Harvest_挂机奖励!$B$2:$B$13,1)</f>
        <v>11</v>
      </c>
      <c r="AF170" s="1">
        <f>INDEX(Harvest_挂机奖励!$D$2:$E$13,$AE170,AF$1)</f>
        <v>2500</v>
      </c>
      <c r="AG170" s="1">
        <f>INDEX(Harvest_关卡消耗!$B$2:$B$10,MATCH($B170,Harvest_关卡消耗!$A$2:$A$10,1))</f>
        <v>6</v>
      </c>
      <c r="AH170" s="1">
        <f>INDEX(Harvest_关卡消耗!$D$2:$T$28,MATCH($B170,Harvest_关卡消耗!$A$2:$A$10,1),AH$1)</f>
        <v>2500</v>
      </c>
      <c r="AI170" s="1">
        <f>INDEX(Harvest_关卡消耗!$D$2:$T$28,MATCH($B170,Harvest_关卡消耗!$A$2:$A$10,1),AI$1)</f>
        <v>2775</v>
      </c>
      <c r="AJ170" s="1">
        <f>INDEX(Harvest_关卡消耗!$D$2:$T$28,MATCH($B170,Harvest_关卡消耗!$A$2:$A$10,1),AJ$1)</f>
        <v>7500</v>
      </c>
      <c r="AK170" s="1">
        <f>INDEX(Harvest_关卡消耗!$D$2:$T$28,MATCH($B170,Harvest_关卡消耗!$A$2:$A$10,1),AK$1)</f>
        <v>3</v>
      </c>
      <c r="AL170" s="1">
        <f>INDEX(Harvest_关卡消耗!$D$2:$T$28,MATCH($B170,Harvest_关卡消耗!$A$2:$A$10,1),AL$1)</f>
        <v>625</v>
      </c>
      <c r="AM170" s="1">
        <f>INDEX(Harvest_关卡消耗!$D$2:$T$28,MATCH($B170,Harvest_关卡消耗!$A$2:$A$10,1),AM$1)</f>
        <v>0.25</v>
      </c>
      <c r="AN170" s="1">
        <f>INDEX(Harvest_关卡消耗!$D$2:$T$28,MATCH($B170,Harvest_关卡消耗!$A$2:$A$10,1),AN$1)</f>
        <v>5000</v>
      </c>
      <c r="AO170" s="1">
        <f>INDEX(Harvest_关卡消耗!$D$2:$T$28,MATCH($B170,Harvest_关卡消耗!$A$2:$A$10,1),AO$1)</f>
        <v>2</v>
      </c>
      <c r="AP170" s="1">
        <f>INDEX(Harvest_关卡消耗!$D$2:$T$28,MATCH($B170,Harvest_关卡消耗!$A$2:$A$10,1),AP$1)</f>
        <v>4200</v>
      </c>
      <c r="AQ170" s="1">
        <f>INDEX(Harvest_关卡消耗!$D$2:$T$28,MATCH($B170,Harvest_关卡消耗!$A$2:$A$10,1),AQ$1)</f>
        <v>1.68</v>
      </c>
      <c r="AR170" s="1">
        <f>INDEX(Harvest_关卡消耗!$D$2:$T$28,MATCH($B170,Harvest_关卡消耗!$A$2:$A$10,1),AR$1)</f>
        <v>5000</v>
      </c>
      <c r="AS170" s="5">
        <f t="shared" si="17"/>
        <v>2775</v>
      </c>
      <c r="AT170" s="5">
        <f t="shared" si="18"/>
        <v>3571.4285714285716</v>
      </c>
      <c r="AU170" s="5">
        <f t="shared" si="19"/>
        <v>356478</v>
      </c>
      <c r="AV170" s="5">
        <f t="shared" si="20"/>
        <v>455714.28571428702</v>
      </c>
      <c r="AW170" s="5">
        <f t="shared" si="23"/>
        <v>99236.28571428702</v>
      </c>
      <c r="AX170" s="5">
        <f t="shared" si="21"/>
        <v>40</v>
      </c>
    </row>
    <row r="171" spans="1:50">
      <c r="A171" s="1" t="s">
        <v>206</v>
      </c>
      <c r="B171" s="1">
        <v>169</v>
      </c>
      <c r="C171" s="1">
        <v>19</v>
      </c>
      <c r="D171" s="1">
        <v>21</v>
      </c>
      <c r="E171" s="4">
        <v>2.403</v>
      </c>
      <c r="F171" s="4">
        <v>4.6500000000000004</v>
      </c>
      <c r="G171" s="4">
        <v>5.68</v>
      </c>
      <c r="H171" s="1">
        <v>9</v>
      </c>
      <c r="I171" s="1">
        <f t="shared" si="22"/>
        <v>1</v>
      </c>
      <c r="J171" s="1" t="s">
        <v>290</v>
      </c>
      <c r="K171" s="1" t="s">
        <v>267</v>
      </c>
      <c r="L171" s="1" t="s">
        <v>267</v>
      </c>
      <c r="M171" s="1" t="s">
        <v>267</v>
      </c>
      <c r="N171" s="1" t="s">
        <v>267</v>
      </c>
      <c r="O171" s="1" t="s">
        <v>267</v>
      </c>
      <c r="P171" s="1" t="s">
        <v>267</v>
      </c>
      <c r="Q171" s="1" t="s">
        <v>267</v>
      </c>
      <c r="R171" s="1" t="s">
        <v>267</v>
      </c>
      <c r="U171" s="1">
        <v>0</v>
      </c>
      <c r="V171" s="1">
        <v>0</v>
      </c>
      <c r="W171" s="1">
        <v>0</v>
      </c>
      <c r="X171" s="1" t="s">
        <v>224</v>
      </c>
      <c r="Y171" s="1">
        <v>8</v>
      </c>
      <c r="Z171" s="1">
        <v>8</v>
      </c>
      <c r="AB171" s="1">
        <v>0</v>
      </c>
      <c r="AC171" s="1">
        <v>0</v>
      </c>
      <c r="AD171" s="1">
        <v>0</v>
      </c>
      <c r="AE171" s="1">
        <f>MATCH(B171,Harvest_挂机奖励!$B$2:$B$13,1)</f>
        <v>11</v>
      </c>
      <c r="AF171" s="1">
        <f>INDEX(Harvest_挂机奖励!$D$2:$E$13,$AE171,AF$1)</f>
        <v>2500</v>
      </c>
      <c r="AG171" s="1">
        <f>INDEX(Harvest_关卡消耗!$B$2:$B$10,MATCH($B171,Harvest_关卡消耗!$A$2:$A$10,1))</f>
        <v>6</v>
      </c>
      <c r="AH171" s="1">
        <f>INDEX(Harvest_关卡消耗!$D$2:$T$28,MATCH($B171,Harvest_关卡消耗!$A$2:$A$10,1),AH$1)</f>
        <v>2500</v>
      </c>
      <c r="AI171" s="1">
        <f>INDEX(Harvest_关卡消耗!$D$2:$T$28,MATCH($B171,Harvest_关卡消耗!$A$2:$A$10,1),AI$1)</f>
        <v>2775</v>
      </c>
      <c r="AJ171" s="1">
        <f>INDEX(Harvest_关卡消耗!$D$2:$T$28,MATCH($B171,Harvest_关卡消耗!$A$2:$A$10,1),AJ$1)</f>
        <v>7500</v>
      </c>
      <c r="AK171" s="1">
        <f>INDEX(Harvest_关卡消耗!$D$2:$T$28,MATCH($B171,Harvest_关卡消耗!$A$2:$A$10,1),AK$1)</f>
        <v>3</v>
      </c>
      <c r="AL171" s="1">
        <f>INDEX(Harvest_关卡消耗!$D$2:$T$28,MATCH($B171,Harvest_关卡消耗!$A$2:$A$10,1),AL$1)</f>
        <v>625</v>
      </c>
      <c r="AM171" s="1">
        <f>INDEX(Harvest_关卡消耗!$D$2:$T$28,MATCH($B171,Harvest_关卡消耗!$A$2:$A$10,1),AM$1)</f>
        <v>0.25</v>
      </c>
      <c r="AN171" s="1">
        <f>INDEX(Harvest_关卡消耗!$D$2:$T$28,MATCH($B171,Harvest_关卡消耗!$A$2:$A$10,1),AN$1)</f>
        <v>5000</v>
      </c>
      <c r="AO171" s="1">
        <f>INDEX(Harvest_关卡消耗!$D$2:$T$28,MATCH($B171,Harvest_关卡消耗!$A$2:$A$10,1),AO$1)</f>
        <v>2</v>
      </c>
      <c r="AP171" s="1">
        <f>INDEX(Harvest_关卡消耗!$D$2:$T$28,MATCH($B171,Harvest_关卡消耗!$A$2:$A$10,1),AP$1)</f>
        <v>4200</v>
      </c>
      <c r="AQ171" s="1">
        <f>INDEX(Harvest_关卡消耗!$D$2:$T$28,MATCH($B171,Harvest_关卡消耗!$A$2:$A$10,1),AQ$1)</f>
        <v>1.68</v>
      </c>
      <c r="AR171" s="1">
        <f>INDEX(Harvest_关卡消耗!$D$2:$T$28,MATCH($B171,Harvest_关卡消耗!$A$2:$A$10,1),AR$1)</f>
        <v>5000</v>
      </c>
      <c r="AS171" s="5">
        <f t="shared" si="17"/>
        <v>2775</v>
      </c>
      <c r="AT171" s="5">
        <f t="shared" si="18"/>
        <v>3571.4285714285716</v>
      </c>
      <c r="AU171" s="5">
        <f t="shared" si="19"/>
        <v>359253</v>
      </c>
      <c r="AV171" s="5">
        <f t="shared" si="20"/>
        <v>459285.7142857156</v>
      </c>
      <c r="AW171" s="5">
        <f t="shared" si="23"/>
        <v>100032.7142857156</v>
      </c>
      <c r="AX171" s="5">
        <f t="shared" si="21"/>
        <v>41</v>
      </c>
    </row>
    <row r="172" spans="1:50">
      <c r="A172" s="1" t="s">
        <v>207</v>
      </c>
      <c r="B172" s="1">
        <v>170</v>
      </c>
      <c r="C172" s="1">
        <v>15</v>
      </c>
      <c r="D172" s="1">
        <v>33</v>
      </c>
      <c r="E172" s="4">
        <v>3.4289999999999998</v>
      </c>
      <c r="F172" s="4">
        <v>5.43</v>
      </c>
      <c r="G172" s="4">
        <v>6.67</v>
      </c>
      <c r="H172" s="1">
        <v>10</v>
      </c>
      <c r="I172" s="1">
        <f t="shared" si="22"/>
        <v>1</v>
      </c>
      <c r="J172" s="1" t="s">
        <v>292</v>
      </c>
      <c r="K172" s="1" t="s">
        <v>268</v>
      </c>
      <c r="L172" s="1" t="s">
        <v>267</v>
      </c>
      <c r="M172" s="1" t="s">
        <v>268</v>
      </c>
      <c r="N172" s="1" t="s">
        <v>267</v>
      </c>
      <c r="O172" s="1" t="s">
        <v>268</v>
      </c>
      <c r="P172" s="1" t="s">
        <v>267</v>
      </c>
      <c r="Q172" s="1" t="s">
        <v>268</v>
      </c>
      <c r="R172" s="1" t="s">
        <v>267</v>
      </c>
      <c r="S172" s="1" t="s">
        <v>268</v>
      </c>
      <c r="U172" s="1">
        <v>0</v>
      </c>
      <c r="V172" s="1">
        <v>0</v>
      </c>
      <c r="W172" s="1">
        <v>0</v>
      </c>
      <c r="X172" s="1" t="s">
        <v>224</v>
      </c>
      <c r="Y172" s="1">
        <v>10</v>
      </c>
      <c r="Z172" s="1">
        <v>7</v>
      </c>
      <c r="AB172" s="1">
        <v>0</v>
      </c>
      <c r="AC172" s="1">
        <v>0</v>
      </c>
      <c r="AD172" s="1">
        <v>0</v>
      </c>
      <c r="AE172" s="1">
        <f>MATCH(B172,Harvest_挂机奖励!$B$2:$B$13,1)</f>
        <v>11</v>
      </c>
      <c r="AF172" s="1">
        <f>INDEX(Harvest_挂机奖励!$D$2:$E$13,$AE172,AF$1)</f>
        <v>2500</v>
      </c>
      <c r="AG172" s="1">
        <f>INDEX(Harvest_关卡消耗!$B$2:$B$10,MATCH($B172,Harvest_关卡消耗!$A$2:$A$10,1))</f>
        <v>6</v>
      </c>
      <c r="AH172" s="1">
        <f>INDEX(Harvest_关卡消耗!$D$2:$T$28,MATCH($B172,Harvest_关卡消耗!$A$2:$A$10,1),AH$1)</f>
        <v>2500</v>
      </c>
      <c r="AI172" s="1">
        <f>INDEX(Harvest_关卡消耗!$D$2:$T$28,MATCH($B172,Harvest_关卡消耗!$A$2:$A$10,1),AI$1)</f>
        <v>2775</v>
      </c>
      <c r="AJ172" s="1">
        <f>INDEX(Harvest_关卡消耗!$D$2:$T$28,MATCH($B172,Harvest_关卡消耗!$A$2:$A$10,1),AJ$1)</f>
        <v>7500</v>
      </c>
      <c r="AK172" s="1">
        <f>INDEX(Harvest_关卡消耗!$D$2:$T$28,MATCH($B172,Harvest_关卡消耗!$A$2:$A$10,1),AK$1)</f>
        <v>3</v>
      </c>
      <c r="AL172" s="1">
        <f>INDEX(Harvest_关卡消耗!$D$2:$T$28,MATCH($B172,Harvest_关卡消耗!$A$2:$A$10,1),AL$1)</f>
        <v>625</v>
      </c>
      <c r="AM172" s="1">
        <f>INDEX(Harvest_关卡消耗!$D$2:$T$28,MATCH($B172,Harvest_关卡消耗!$A$2:$A$10,1),AM$1)</f>
        <v>0.25</v>
      </c>
      <c r="AN172" s="1">
        <f>INDEX(Harvest_关卡消耗!$D$2:$T$28,MATCH($B172,Harvest_关卡消耗!$A$2:$A$10,1),AN$1)</f>
        <v>5000</v>
      </c>
      <c r="AO172" s="1">
        <f>INDEX(Harvest_关卡消耗!$D$2:$T$28,MATCH($B172,Harvest_关卡消耗!$A$2:$A$10,1),AO$1)</f>
        <v>2</v>
      </c>
      <c r="AP172" s="1">
        <f>INDEX(Harvest_关卡消耗!$D$2:$T$28,MATCH($B172,Harvest_关卡消耗!$A$2:$A$10,1),AP$1)</f>
        <v>4200</v>
      </c>
      <c r="AQ172" s="1">
        <f>INDEX(Harvest_关卡消耗!$D$2:$T$28,MATCH($B172,Harvest_关卡消耗!$A$2:$A$10,1),AQ$1)</f>
        <v>1.68</v>
      </c>
      <c r="AR172" s="1">
        <f>INDEX(Harvest_关卡消耗!$D$2:$T$28,MATCH($B172,Harvest_关卡消耗!$A$2:$A$10,1),AR$1)</f>
        <v>5000</v>
      </c>
      <c r="AS172" s="5">
        <f t="shared" si="17"/>
        <v>2775</v>
      </c>
      <c r="AT172" s="5">
        <f t="shared" si="18"/>
        <v>3571.4285714285716</v>
      </c>
      <c r="AU172" s="5">
        <f t="shared" si="19"/>
        <v>362028</v>
      </c>
      <c r="AV172" s="5">
        <f t="shared" si="20"/>
        <v>462857.14285714418</v>
      </c>
      <c r="AW172" s="5">
        <f t="shared" si="23"/>
        <v>100829.14285714418</v>
      </c>
      <c r="AX172" s="5">
        <f t="shared" si="21"/>
        <v>41</v>
      </c>
    </row>
    <row r="173" spans="1:50">
      <c r="A173" s="1" t="s">
        <v>208</v>
      </c>
      <c r="B173" s="1">
        <v>171</v>
      </c>
      <c r="C173" s="1">
        <v>14</v>
      </c>
      <c r="D173" s="1">
        <v>37</v>
      </c>
      <c r="E173" s="4">
        <v>3.15</v>
      </c>
      <c r="F173" s="4">
        <v>5.29</v>
      </c>
      <c r="G173" s="4">
        <v>6.5</v>
      </c>
      <c r="H173" s="1">
        <v>10</v>
      </c>
      <c r="I173" s="1">
        <f t="shared" si="22"/>
        <v>1</v>
      </c>
      <c r="J173" s="1" t="s">
        <v>267</v>
      </c>
      <c r="K173" s="1" t="s">
        <v>292</v>
      </c>
      <c r="L173" s="1" t="s">
        <v>268</v>
      </c>
      <c r="M173" s="1" t="s">
        <v>267</v>
      </c>
      <c r="N173" s="1" t="s">
        <v>268</v>
      </c>
      <c r="O173" s="1" t="s">
        <v>267</v>
      </c>
      <c r="P173" s="1" t="s">
        <v>268</v>
      </c>
      <c r="Q173" s="1" t="s">
        <v>267</v>
      </c>
      <c r="R173" s="1" t="s">
        <v>268</v>
      </c>
      <c r="S173" s="1" t="s">
        <v>267</v>
      </c>
      <c r="T173" s="1" t="s">
        <v>254</v>
      </c>
      <c r="U173" s="1">
        <v>0</v>
      </c>
      <c r="V173" s="1">
        <v>0</v>
      </c>
      <c r="W173" s="1">
        <v>0</v>
      </c>
      <c r="X173" s="1" t="s">
        <v>224</v>
      </c>
      <c r="Y173" s="1">
        <v>10</v>
      </c>
      <c r="Z173" s="1">
        <v>5</v>
      </c>
      <c r="AB173" s="1">
        <v>0</v>
      </c>
      <c r="AC173" s="1">
        <v>0</v>
      </c>
      <c r="AD173" s="1">
        <v>0</v>
      </c>
      <c r="AE173" s="1">
        <f>MATCH(B173,Harvest_挂机奖励!$B$2:$B$13,1)</f>
        <v>11</v>
      </c>
      <c r="AF173" s="1">
        <f>INDEX(Harvest_挂机奖励!$D$2:$E$13,$AE173,AF$1)</f>
        <v>2500</v>
      </c>
      <c r="AG173" s="1">
        <f>INDEX(Harvest_关卡消耗!$B$2:$B$10,MATCH($B173,Harvest_关卡消耗!$A$2:$A$10,1))</f>
        <v>6</v>
      </c>
      <c r="AH173" s="1">
        <f>INDEX(Harvest_关卡消耗!$D$2:$T$28,MATCH($B173,Harvest_关卡消耗!$A$2:$A$10,1),AH$1)</f>
        <v>2500</v>
      </c>
      <c r="AI173" s="1">
        <f>INDEX(Harvest_关卡消耗!$D$2:$T$28,MATCH($B173,Harvest_关卡消耗!$A$2:$A$10,1),AI$1)</f>
        <v>2775</v>
      </c>
      <c r="AJ173" s="1">
        <f>INDEX(Harvest_关卡消耗!$D$2:$T$28,MATCH($B173,Harvest_关卡消耗!$A$2:$A$10,1),AJ$1)</f>
        <v>7500</v>
      </c>
      <c r="AK173" s="1">
        <f>INDEX(Harvest_关卡消耗!$D$2:$T$28,MATCH($B173,Harvest_关卡消耗!$A$2:$A$10,1),AK$1)</f>
        <v>3</v>
      </c>
      <c r="AL173" s="1">
        <f>INDEX(Harvest_关卡消耗!$D$2:$T$28,MATCH($B173,Harvest_关卡消耗!$A$2:$A$10,1),AL$1)</f>
        <v>625</v>
      </c>
      <c r="AM173" s="1">
        <f>INDEX(Harvest_关卡消耗!$D$2:$T$28,MATCH($B173,Harvest_关卡消耗!$A$2:$A$10,1),AM$1)</f>
        <v>0.25</v>
      </c>
      <c r="AN173" s="1">
        <f>INDEX(Harvest_关卡消耗!$D$2:$T$28,MATCH($B173,Harvest_关卡消耗!$A$2:$A$10,1),AN$1)</f>
        <v>5000</v>
      </c>
      <c r="AO173" s="1">
        <f>INDEX(Harvest_关卡消耗!$D$2:$T$28,MATCH($B173,Harvest_关卡消耗!$A$2:$A$10,1),AO$1)</f>
        <v>2</v>
      </c>
      <c r="AP173" s="1">
        <f>INDEX(Harvest_关卡消耗!$D$2:$T$28,MATCH($B173,Harvest_关卡消耗!$A$2:$A$10,1),AP$1)</f>
        <v>4200</v>
      </c>
      <c r="AQ173" s="1">
        <f>INDEX(Harvest_关卡消耗!$D$2:$T$28,MATCH($B173,Harvest_关卡消耗!$A$2:$A$10,1),AQ$1)</f>
        <v>1.68</v>
      </c>
      <c r="AR173" s="1">
        <f>INDEX(Harvest_关卡消耗!$D$2:$T$28,MATCH($B173,Harvest_关卡消耗!$A$2:$A$10,1),AR$1)</f>
        <v>5000</v>
      </c>
      <c r="AS173" s="5">
        <f t="shared" si="17"/>
        <v>2775</v>
      </c>
      <c r="AT173" s="5">
        <f t="shared" si="18"/>
        <v>3571.4285714285716</v>
      </c>
      <c r="AU173" s="5">
        <f t="shared" si="19"/>
        <v>364803</v>
      </c>
      <c r="AV173" s="5">
        <f t="shared" si="20"/>
        <v>466428.57142857276</v>
      </c>
      <c r="AW173" s="5">
        <f t="shared" si="23"/>
        <v>101625.57142857276</v>
      </c>
      <c r="AX173" s="5">
        <f t="shared" si="21"/>
        <v>41</v>
      </c>
    </row>
    <row r="174" spans="1:50">
      <c r="A174" s="1" t="s">
        <v>209</v>
      </c>
      <c r="B174" s="1">
        <v>172</v>
      </c>
      <c r="C174" s="1">
        <v>13</v>
      </c>
      <c r="D174" s="1">
        <v>32</v>
      </c>
      <c r="E174" s="4">
        <v>1.7010000000000001</v>
      </c>
      <c r="F174" s="4">
        <v>3.76</v>
      </c>
      <c r="G174" s="4">
        <v>4.8099999999999996</v>
      </c>
      <c r="H174" s="1">
        <v>10</v>
      </c>
      <c r="I174" s="1">
        <f t="shared" si="22"/>
        <v>1</v>
      </c>
      <c r="J174" s="1" t="s">
        <v>267</v>
      </c>
      <c r="K174" s="1" t="s">
        <v>292</v>
      </c>
      <c r="L174" s="1" t="s">
        <v>268</v>
      </c>
      <c r="M174" s="1" t="s">
        <v>267</v>
      </c>
      <c r="N174" s="1" t="s">
        <v>268</v>
      </c>
      <c r="O174" s="1" t="s">
        <v>267</v>
      </c>
      <c r="P174" s="1" t="s">
        <v>268</v>
      </c>
      <c r="Q174" s="1" t="s">
        <v>267</v>
      </c>
      <c r="R174" s="1" t="s">
        <v>268</v>
      </c>
      <c r="S174" s="1" t="s">
        <v>267</v>
      </c>
      <c r="U174" s="1">
        <v>0</v>
      </c>
      <c r="V174" s="1">
        <v>0</v>
      </c>
      <c r="W174" s="1">
        <v>0</v>
      </c>
      <c r="X174" s="1" t="s">
        <v>224</v>
      </c>
      <c r="Y174" s="1">
        <v>10</v>
      </c>
      <c r="Z174" s="1">
        <v>3</v>
      </c>
      <c r="AB174" s="1">
        <v>0</v>
      </c>
      <c r="AC174" s="1">
        <v>0</v>
      </c>
      <c r="AD174" s="1">
        <v>0</v>
      </c>
      <c r="AE174" s="1">
        <f>MATCH(B174,Harvest_挂机奖励!$B$2:$B$13,1)</f>
        <v>11</v>
      </c>
      <c r="AF174" s="1">
        <f>INDEX(Harvest_挂机奖励!$D$2:$E$13,$AE174,AF$1)</f>
        <v>2500</v>
      </c>
      <c r="AG174" s="1">
        <f>INDEX(Harvest_关卡消耗!$B$2:$B$10,MATCH($B174,Harvest_关卡消耗!$A$2:$A$10,1))</f>
        <v>6</v>
      </c>
      <c r="AH174" s="1">
        <f>INDEX(Harvest_关卡消耗!$D$2:$T$28,MATCH($B174,Harvest_关卡消耗!$A$2:$A$10,1),AH$1)</f>
        <v>2500</v>
      </c>
      <c r="AI174" s="1">
        <f>INDEX(Harvest_关卡消耗!$D$2:$T$28,MATCH($B174,Harvest_关卡消耗!$A$2:$A$10,1),AI$1)</f>
        <v>2775</v>
      </c>
      <c r="AJ174" s="1">
        <f>INDEX(Harvest_关卡消耗!$D$2:$T$28,MATCH($B174,Harvest_关卡消耗!$A$2:$A$10,1),AJ$1)</f>
        <v>7500</v>
      </c>
      <c r="AK174" s="1">
        <f>INDEX(Harvest_关卡消耗!$D$2:$T$28,MATCH($B174,Harvest_关卡消耗!$A$2:$A$10,1),AK$1)</f>
        <v>3</v>
      </c>
      <c r="AL174" s="1">
        <f>INDEX(Harvest_关卡消耗!$D$2:$T$28,MATCH($B174,Harvest_关卡消耗!$A$2:$A$10,1),AL$1)</f>
        <v>625</v>
      </c>
      <c r="AM174" s="1">
        <f>INDEX(Harvest_关卡消耗!$D$2:$T$28,MATCH($B174,Harvest_关卡消耗!$A$2:$A$10,1),AM$1)</f>
        <v>0.25</v>
      </c>
      <c r="AN174" s="1">
        <f>INDEX(Harvest_关卡消耗!$D$2:$T$28,MATCH($B174,Harvest_关卡消耗!$A$2:$A$10,1),AN$1)</f>
        <v>5000</v>
      </c>
      <c r="AO174" s="1">
        <f>INDEX(Harvest_关卡消耗!$D$2:$T$28,MATCH($B174,Harvest_关卡消耗!$A$2:$A$10,1),AO$1)</f>
        <v>2</v>
      </c>
      <c r="AP174" s="1">
        <f>INDEX(Harvest_关卡消耗!$D$2:$T$28,MATCH($B174,Harvest_关卡消耗!$A$2:$A$10,1),AP$1)</f>
        <v>4200</v>
      </c>
      <c r="AQ174" s="1">
        <f>INDEX(Harvest_关卡消耗!$D$2:$T$28,MATCH($B174,Harvest_关卡消耗!$A$2:$A$10,1),AQ$1)</f>
        <v>1.68</v>
      </c>
      <c r="AR174" s="1">
        <f>INDEX(Harvest_关卡消耗!$D$2:$T$28,MATCH($B174,Harvest_关卡消耗!$A$2:$A$10,1),AR$1)</f>
        <v>5000</v>
      </c>
      <c r="AS174" s="5">
        <f t="shared" si="17"/>
        <v>2775</v>
      </c>
      <c r="AT174" s="5">
        <f t="shared" si="18"/>
        <v>3571.4285714285716</v>
      </c>
      <c r="AU174" s="5">
        <f t="shared" si="19"/>
        <v>367578</v>
      </c>
      <c r="AV174" s="5">
        <f t="shared" si="20"/>
        <v>470000.00000000134</v>
      </c>
      <c r="AW174" s="5">
        <f t="shared" si="23"/>
        <v>102422.00000000134</v>
      </c>
      <c r="AX174" s="5">
        <f t="shared" si="21"/>
        <v>41</v>
      </c>
    </row>
    <row r="175" spans="1:50">
      <c r="A175" s="1" t="s">
        <v>210</v>
      </c>
      <c r="B175" s="1">
        <v>173</v>
      </c>
      <c r="C175" s="1">
        <v>15</v>
      </c>
      <c r="D175" s="1">
        <v>27</v>
      </c>
      <c r="E175" s="4">
        <v>2.4209999999999998</v>
      </c>
      <c r="F175" s="4">
        <v>4.8600000000000003</v>
      </c>
      <c r="G175" s="4">
        <v>6.04</v>
      </c>
      <c r="H175" s="1">
        <v>10</v>
      </c>
      <c r="I175" s="1">
        <f t="shared" si="22"/>
        <v>1</v>
      </c>
      <c r="J175" s="1" t="s">
        <v>267</v>
      </c>
      <c r="K175" s="1" t="s">
        <v>290</v>
      </c>
      <c r="L175" s="1" t="s">
        <v>268</v>
      </c>
      <c r="M175" s="1" t="s">
        <v>267</v>
      </c>
      <c r="N175" s="1" t="s">
        <v>268</v>
      </c>
      <c r="O175" s="1" t="s">
        <v>267</v>
      </c>
      <c r="P175" s="1" t="s">
        <v>268</v>
      </c>
      <c r="Q175" s="1" t="s">
        <v>267</v>
      </c>
      <c r="R175" s="1" t="s">
        <v>268</v>
      </c>
      <c r="S175" s="1" t="s">
        <v>267</v>
      </c>
      <c r="U175" s="1">
        <v>0</v>
      </c>
      <c r="V175" s="1">
        <v>0</v>
      </c>
      <c r="W175" s="1">
        <v>0</v>
      </c>
      <c r="X175" s="1" t="s">
        <v>224</v>
      </c>
      <c r="Y175" s="1">
        <v>10</v>
      </c>
      <c r="Z175" s="1">
        <v>5</v>
      </c>
      <c r="AB175" s="1">
        <v>0</v>
      </c>
      <c r="AC175" s="1">
        <v>0</v>
      </c>
      <c r="AD175" s="1">
        <v>0</v>
      </c>
      <c r="AE175" s="1">
        <f>MATCH(B175,Harvest_挂机奖励!$B$2:$B$13,1)</f>
        <v>11</v>
      </c>
      <c r="AF175" s="1">
        <f>INDEX(Harvest_挂机奖励!$D$2:$E$13,$AE175,AF$1)</f>
        <v>2500</v>
      </c>
      <c r="AG175" s="1">
        <f>INDEX(Harvest_关卡消耗!$B$2:$B$10,MATCH($B175,Harvest_关卡消耗!$A$2:$A$10,1))</f>
        <v>6</v>
      </c>
      <c r="AH175" s="1">
        <f>INDEX(Harvest_关卡消耗!$D$2:$T$28,MATCH($B175,Harvest_关卡消耗!$A$2:$A$10,1),AH$1)</f>
        <v>2500</v>
      </c>
      <c r="AI175" s="1">
        <f>INDEX(Harvest_关卡消耗!$D$2:$T$28,MATCH($B175,Harvest_关卡消耗!$A$2:$A$10,1),AI$1)</f>
        <v>2775</v>
      </c>
      <c r="AJ175" s="1">
        <f>INDEX(Harvest_关卡消耗!$D$2:$T$28,MATCH($B175,Harvest_关卡消耗!$A$2:$A$10,1),AJ$1)</f>
        <v>7500</v>
      </c>
      <c r="AK175" s="1">
        <f>INDEX(Harvest_关卡消耗!$D$2:$T$28,MATCH($B175,Harvest_关卡消耗!$A$2:$A$10,1),AK$1)</f>
        <v>3</v>
      </c>
      <c r="AL175" s="1">
        <f>INDEX(Harvest_关卡消耗!$D$2:$T$28,MATCH($B175,Harvest_关卡消耗!$A$2:$A$10,1),AL$1)</f>
        <v>625</v>
      </c>
      <c r="AM175" s="1">
        <f>INDEX(Harvest_关卡消耗!$D$2:$T$28,MATCH($B175,Harvest_关卡消耗!$A$2:$A$10,1),AM$1)</f>
        <v>0.25</v>
      </c>
      <c r="AN175" s="1">
        <f>INDEX(Harvest_关卡消耗!$D$2:$T$28,MATCH($B175,Harvest_关卡消耗!$A$2:$A$10,1),AN$1)</f>
        <v>5000</v>
      </c>
      <c r="AO175" s="1">
        <f>INDEX(Harvest_关卡消耗!$D$2:$T$28,MATCH($B175,Harvest_关卡消耗!$A$2:$A$10,1),AO$1)</f>
        <v>2</v>
      </c>
      <c r="AP175" s="1">
        <f>INDEX(Harvest_关卡消耗!$D$2:$T$28,MATCH($B175,Harvest_关卡消耗!$A$2:$A$10,1),AP$1)</f>
        <v>4200</v>
      </c>
      <c r="AQ175" s="1">
        <f>INDEX(Harvest_关卡消耗!$D$2:$T$28,MATCH($B175,Harvest_关卡消耗!$A$2:$A$10,1),AQ$1)</f>
        <v>1.68</v>
      </c>
      <c r="AR175" s="1">
        <f>INDEX(Harvest_关卡消耗!$D$2:$T$28,MATCH($B175,Harvest_关卡消耗!$A$2:$A$10,1),AR$1)</f>
        <v>5000</v>
      </c>
      <c r="AS175" s="5">
        <f t="shared" si="17"/>
        <v>2775</v>
      </c>
      <c r="AT175" s="5">
        <f t="shared" si="18"/>
        <v>3571.4285714285716</v>
      </c>
      <c r="AU175" s="5">
        <f t="shared" si="19"/>
        <v>370353</v>
      </c>
      <c r="AV175" s="5">
        <f t="shared" si="20"/>
        <v>473571.42857142992</v>
      </c>
      <c r="AW175" s="5">
        <f t="shared" si="23"/>
        <v>103218.42857142992</v>
      </c>
      <c r="AX175" s="5">
        <f t="shared" si="21"/>
        <v>42</v>
      </c>
    </row>
    <row r="176" spans="1:50">
      <c r="A176" s="1" t="s">
        <v>211</v>
      </c>
      <c r="B176" s="1">
        <v>174</v>
      </c>
      <c r="C176" s="1">
        <v>13</v>
      </c>
      <c r="D176" s="1">
        <v>28</v>
      </c>
      <c r="E176" s="4">
        <v>2.5830000000000002</v>
      </c>
      <c r="F176" s="4">
        <v>4.47</v>
      </c>
      <c r="G176" s="4">
        <v>5.67</v>
      </c>
      <c r="H176" s="1">
        <v>10</v>
      </c>
      <c r="I176" s="1">
        <f t="shared" si="22"/>
        <v>1</v>
      </c>
      <c r="J176" s="1" t="s">
        <v>268</v>
      </c>
      <c r="K176" s="1" t="s">
        <v>267</v>
      </c>
      <c r="L176" s="1" t="s">
        <v>292</v>
      </c>
      <c r="M176" s="1" t="s">
        <v>267</v>
      </c>
      <c r="N176" s="1" t="s">
        <v>268</v>
      </c>
      <c r="O176" s="1" t="s">
        <v>268</v>
      </c>
      <c r="P176" s="1" t="s">
        <v>267</v>
      </c>
      <c r="Q176" s="1" t="s">
        <v>268</v>
      </c>
      <c r="R176" s="1" t="s">
        <v>267</v>
      </c>
      <c r="S176" s="1" t="s">
        <v>268</v>
      </c>
      <c r="U176" s="1">
        <v>0</v>
      </c>
      <c r="V176" s="1">
        <v>2</v>
      </c>
      <c r="W176" s="1">
        <v>0</v>
      </c>
      <c r="X176" s="1" t="s">
        <v>224</v>
      </c>
      <c r="Y176" s="1">
        <v>10</v>
      </c>
      <c r="Z176" s="1">
        <v>5</v>
      </c>
      <c r="AB176" s="1">
        <v>0</v>
      </c>
      <c r="AC176" s="1">
        <v>0</v>
      </c>
      <c r="AD176" s="1">
        <v>480</v>
      </c>
      <c r="AE176" s="1">
        <f>MATCH(B176,Harvest_挂机奖励!$B$2:$B$13,1)</f>
        <v>11</v>
      </c>
      <c r="AF176" s="1">
        <f>INDEX(Harvest_挂机奖励!$D$2:$E$13,$AE176,AF$1)</f>
        <v>2500</v>
      </c>
      <c r="AG176" s="1">
        <f>INDEX(Harvest_关卡消耗!$B$2:$B$10,MATCH($B176,Harvest_关卡消耗!$A$2:$A$10,1))</f>
        <v>6</v>
      </c>
      <c r="AH176" s="1">
        <f>INDEX(Harvest_关卡消耗!$D$2:$T$28,MATCH($B176,Harvest_关卡消耗!$A$2:$A$10,1),AH$1)</f>
        <v>2500</v>
      </c>
      <c r="AI176" s="1">
        <f>INDEX(Harvest_关卡消耗!$D$2:$T$28,MATCH($B176,Harvest_关卡消耗!$A$2:$A$10,1),AI$1)</f>
        <v>2775</v>
      </c>
      <c r="AJ176" s="1">
        <f>INDEX(Harvest_关卡消耗!$D$2:$T$28,MATCH($B176,Harvest_关卡消耗!$A$2:$A$10,1),AJ$1)</f>
        <v>7500</v>
      </c>
      <c r="AK176" s="1">
        <f>INDEX(Harvest_关卡消耗!$D$2:$T$28,MATCH($B176,Harvest_关卡消耗!$A$2:$A$10,1),AK$1)</f>
        <v>3</v>
      </c>
      <c r="AL176" s="1">
        <f>INDEX(Harvest_关卡消耗!$D$2:$T$28,MATCH($B176,Harvest_关卡消耗!$A$2:$A$10,1),AL$1)</f>
        <v>625</v>
      </c>
      <c r="AM176" s="1">
        <f>INDEX(Harvest_关卡消耗!$D$2:$T$28,MATCH($B176,Harvest_关卡消耗!$A$2:$A$10,1),AM$1)</f>
        <v>0.25</v>
      </c>
      <c r="AN176" s="1">
        <f>INDEX(Harvest_关卡消耗!$D$2:$T$28,MATCH($B176,Harvest_关卡消耗!$A$2:$A$10,1),AN$1)</f>
        <v>5000</v>
      </c>
      <c r="AO176" s="1">
        <f>INDEX(Harvest_关卡消耗!$D$2:$T$28,MATCH($B176,Harvest_关卡消耗!$A$2:$A$10,1),AO$1)</f>
        <v>2</v>
      </c>
      <c r="AP176" s="1">
        <f>INDEX(Harvest_关卡消耗!$D$2:$T$28,MATCH($B176,Harvest_关卡消耗!$A$2:$A$10,1),AP$1)</f>
        <v>4200</v>
      </c>
      <c r="AQ176" s="1">
        <f>INDEX(Harvest_关卡消耗!$D$2:$T$28,MATCH($B176,Harvest_关卡消耗!$A$2:$A$10,1),AQ$1)</f>
        <v>1.68</v>
      </c>
      <c r="AR176" s="1">
        <f>INDEX(Harvest_关卡消耗!$D$2:$T$28,MATCH($B176,Harvest_关卡消耗!$A$2:$A$10,1),AR$1)</f>
        <v>5000</v>
      </c>
      <c r="AS176" s="5">
        <f t="shared" si="17"/>
        <v>2775</v>
      </c>
      <c r="AT176" s="5">
        <f t="shared" si="18"/>
        <v>3571.4285714285716</v>
      </c>
      <c r="AU176" s="5">
        <f t="shared" si="19"/>
        <v>373128</v>
      </c>
      <c r="AV176" s="5">
        <f t="shared" si="20"/>
        <v>477142.8571428585</v>
      </c>
      <c r="AW176" s="5">
        <f t="shared" si="23"/>
        <v>104014.8571428585</v>
      </c>
      <c r="AX176" s="5">
        <f t="shared" si="21"/>
        <v>42</v>
      </c>
    </row>
    <row r="177" spans="1:50">
      <c r="A177" s="1" t="s">
        <v>212</v>
      </c>
      <c r="B177" s="1">
        <v>175</v>
      </c>
      <c r="C177" s="1">
        <v>20</v>
      </c>
      <c r="D177" s="1">
        <v>36</v>
      </c>
      <c r="E177" s="4">
        <v>2.4569999999999999</v>
      </c>
      <c r="F177" s="4">
        <v>3.96</v>
      </c>
      <c r="G177" s="4">
        <v>4.79</v>
      </c>
      <c r="H177" s="1">
        <v>10</v>
      </c>
      <c r="I177" s="1">
        <f t="shared" si="22"/>
        <v>1</v>
      </c>
      <c r="J177" s="1" t="s">
        <v>267</v>
      </c>
      <c r="K177" s="1" t="s">
        <v>292</v>
      </c>
      <c r="L177" s="1" t="s">
        <v>267</v>
      </c>
      <c r="M177" s="1" t="s">
        <v>268</v>
      </c>
      <c r="N177" s="1" t="s">
        <v>267</v>
      </c>
      <c r="O177" s="1" t="s">
        <v>268</v>
      </c>
      <c r="P177" s="1" t="s">
        <v>267</v>
      </c>
      <c r="Q177" s="1" t="s">
        <v>268</v>
      </c>
      <c r="R177" s="1" t="s">
        <v>267</v>
      </c>
      <c r="S177" s="1" t="s">
        <v>268</v>
      </c>
      <c r="U177" s="1">
        <v>0</v>
      </c>
      <c r="V177" s="1">
        <v>0</v>
      </c>
      <c r="W177" s="1">
        <v>0</v>
      </c>
      <c r="X177" s="1" t="s">
        <v>224</v>
      </c>
      <c r="Y177" s="1">
        <v>10</v>
      </c>
      <c r="Z177" s="1">
        <v>9</v>
      </c>
      <c r="AB177" s="1">
        <v>0</v>
      </c>
      <c r="AC177" s="1">
        <v>0</v>
      </c>
      <c r="AD177" s="1">
        <v>0</v>
      </c>
      <c r="AE177" s="1">
        <f>MATCH(B177,Harvest_挂机奖励!$B$2:$B$13,1)</f>
        <v>11</v>
      </c>
      <c r="AF177" s="1">
        <f>INDEX(Harvest_挂机奖励!$D$2:$E$13,$AE177,AF$1)</f>
        <v>2500</v>
      </c>
      <c r="AG177" s="1">
        <f>INDEX(Harvest_关卡消耗!$B$2:$B$10,MATCH($B177,Harvest_关卡消耗!$A$2:$A$10,1))</f>
        <v>6</v>
      </c>
      <c r="AH177" s="1">
        <f>INDEX(Harvest_关卡消耗!$D$2:$T$28,MATCH($B177,Harvest_关卡消耗!$A$2:$A$10,1),AH$1)</f>
        <v>2500</v>
      </c>
      <c r="AI177" s="1">
        <f>INDEX(Harvest_关卡消耗!$D$2:$T$28,MATCH($B177,Harvest_关卡消耗!$A$2:$A$10,1),AI$1)</f>
        <v>2775</v>
      </c>
      <c r="AJ177" s="1">
        <f>INDEX(Harvest_关卡消耗!$D$2:$T$28,MATCH($B177,Harvest_关卡消耗!$A$2:$A$10,1),AJ$1)</f>
        <v>7500</v>
      </c>
      <c r="AK177" s="1">
        <f>INDEX(Harvest_关卡消耗!$D$2:$T$28,MATCH($B177,Harvest_关卡消耗!$A$2:$A$10,1),AK$1)</f>
        <v>3</v>
      </c>
      <c r="AL177" s="1">
        <f>INDEX(Harvest_关卡消耗!$D$2:$T$28,MATCH($B177,Harvest_关卡消耗!$A$2:$A$10,1),AL$1)</f>
        <v>625</v>
      </c>
      <c r="AM177" s="1">
        <f>INDEX(Harvest_关卡消耗!$D$2:$T$28,MATCH($B177,Harvest_关卡消耗!$A$2:$A$10,1),AM$1)</f>
        <v>0.25</v>
      </c>
      <c r="AN177" s="1">
        <f>INDEX(Harvest_关卡消耗!$D$2:$T$28,MATCH($B177,Harvest_关卡消耗!$A$2:$A$10,1),AN$1)</f>
        <v>5000</v>
      </c>
      <c r="AO177" s="1">
        <f>INDEX(Harvest_关卡消耗!$D$2:$T$28,MATCH($B177,Harvest_关卡消耗!$A$2:$A$10,1),AO$1)</f>
        <v>2</v>
      </c>
      <c r="AP177" s="1">
        <f>INDEX(Harvest_关卡消耗!$D$2:$T$28,MATCH($B177,Harvest_关卡消耗!$A$2:$A$10,1),AP$1)</f>
        <v>4200</v>
      </c>
      <c r="AQ177" s="1">
        <f>INDEX(Harvest_关卡消耗!$D$2:$T$28,MATCH($B177,Harvest_关卡消耗!$A$2:$A$10,1),AQ$1)</f>
        <v>1.68</v>
      </c>
      <c r="AR177" s="1">
        <f>INDEX(Harvest_关卡消耗!$D$2:$T$28,MATCH($B177,Harvest_关卡消耗!$A$2:$A$10,1),AR$1)</f>
        <v>5000</v>
      </c>
      <c r="AS177" s="5">
        <f t="shared" si="17"/>
        <v>2775</v>
      </c>
      <c r="AT177" s="5">
        <f t="shared" si="18"/>
        <v>3571.4285714285716</v>
      </c>
      <c r="AU177" s="5">
        <f t="shared" si="19"/>
        <v>375903</v>
      </c>
      <c r="AV177" s="5">
        <f t="shared" si="20"/>
        <v>480714.28571428708</v>
      </c>
      <c r="AW177" s="5">
        <f t="shared" si="23"/>
        <v>104811.28571428708</v>
      </c>
      <c r="AX177" s="5">
        <f t="shared" si="21"/>
        <v>42</v>
      </c>
    </row>
    <row r="178" spans="1:50">
      <c r="A178" s="1" t="s">
        <v>213</v>
      </c>
      <c r="B178" s="1">
        <v>176</v>
      </c>
      <c r="C178" s="1">
        <v>29</v>
      </c>
      <c r="D178" s="1">
        <v>68</v>
      </c>
      <c r="E178" s="4">
        <v>3.1859999000000001</v>
      </c>
      <c r="F178" s="4">
        <v>5.25</v>
      </c>
      <c r="G178" s="4">
        <v>6.43</v>
      </c>
      <c r="H178" s="1">
        <v>9</v>
      </c>
      <c r="I178" s="1">
        <f t="shared" si="22"/>
        <v>1</v>
      </c>
      <c r="J178" s="1" t="s">
        <v>291</v>
      </c>
      <c r="K178" s="1" t="s">
        <v>267</v>
      </c>
      <c r="L178" s="1" t="s">
        <v>268</v>
      </c>
      <c r="M178" s="1" t="s">
        <v>267</v>
      </c>
      <c r="N178" s="1" t="s">
        <v>268</v>
      </c>
      <c r="O178" s="1" t="s">
        <v>267</v>
      </c>
      <c r="P178" s="1" t="s">
        <v>268</v>
      </c>
      <c r="Q178" s="1" t="s">
        <v>267</v>
      </c>
      <c r="R178" s="1" t="s">
        <v>268</v>
      </c>
      <c r="U178" s="1">
        <v>0</v>
      </c>
      <c r="V178" s="1">
        <v>0</v>
      </c>
      <c r="W178" s="1">
        <v>0</v>
      </c>
      <c r="X178" s="1" t="s">
        <v>224</v>
      </c>
      <c r="Y178" s="1">
        <v>25</v>
      </c>
      <c r="Z178" s="1">
        <v>30</v>
      </c>
      <c r="AB178" s="1">
        <v>0</v>
      </c>
      <c r="AC178" s="1">
        <v>0</v>
      </c>
      <c r="AD178" s="1">
        <v>0</v>
      </c>
      <c r="AE178" s="1">
        <f>MATCH(B178,Harvest_挂机奖励!$B$2:$B$13,1)</f>
        <v>11</v>
      </c>
      <c r="AF178" s="1">
        <f>INDEX(Harvest_挂机奖励!$D$2:$E$13,$AE178,AF$1)</f>
        <v>2500</v>
      </c>
      <c r="AG178" s="1">
        <f>INDEX(Harvest_关卡消耗!$B$2:$B$10,MATCH($B178,Harvest_关卡消耗!$A$2:$A$10,1))</f>
        <v>6</v>
      </c>
      <c r="AH178" s="1">
        <f>INDEX(Harvest_关卡消耗!$D$2:$T$28,MATCH($B178,Harvest_关卡消耗!$A$2:$A$10,1),AH$1)</f>
        <v>2500</v>
      </c>
      <c r="AI178" s="1">
        <f>INDEX(Harvest_关卡消耗!$D$2:$T$28,MATCH($B178,Harvest_关卡消耗!$A$2:$A$10,1),AI$1)</f>
        <v>2775</v>
      </c>
      <c r="AJ178" s="1">
        <f>INDEX(Harvest_关卡消耗!$D$2:$T$28,MATCH($B178,Harvest_关卡消耗!$A$2:$A$10,1),AJ$1)</f>
        <v>7500</v>
      </c>
      <c r="AK178" s="1">
        <f>INDEX(Harvest_关卡消耗!$D$2:$T$28,MATCH($B178,Harvest_关卡消耗!$A$2:$A$10,1),AK$1)</f>
        <v>3</v>
      </c>
      <c r="AL178" s="1">
        <f>INDEX(Harvest_关卡消耗!$D$2:$T$28,MATCH($B178,Harvest_关卡消耗!$A$2:$A$10,1),AL$1)</f>
        <v>625</v>
      </c>
      <c r="AM178" s="1">
        <f>INDEX(Harvest_关卡消耗!$D$2:$T$28,MATCH($B178,Harvest_关卡消耗!$A$2:$A$10,1),AM$1)</f>
        <v>0.25</v>
      </c>
      <c r="AN178" s="1">
        <f>INDEX(Harvest_关卡消耗!$D$2:$T$28,MATCH($B178,Harvest_关卡消耗!$A$2:$A$10,1),AN$1)</f>
        <v>5000</v>
      </c>
      <c r="AO178" s="1">
        <f>INDEX(Harvest_关卡消耗!$D$2:$T$28,MATCH($B178,Harvest_关卡消耗!$A$2:$A$10,1),AO$1)</f>
        <v>2</v>
      </c>
      <c r="AP178" s="1">
        <f>INDEX(Harvest_关卡消耗!$D$2:$T$28,MATCH($B178,Harvest_关卡消耗!$A$2:$A$10,1),AP$1)</f>
        <v>4200</v>
      </c>
      <c r="AQ178" s="1">
        <f>INDEX(Harvest_关卡消耗!$D$2:$T$28,MATCH($B178,Harvest_关卡消耗!$A$2:$A$10,1),AQ$1)</f>
        <v>1.68</v>
      </c>
      <c r="AR178" s="1">
        <f>INDEX(Harvest_关卡消耗!$D$2:$T$28,MATCH($B178,Harvest_关卡消耗!$A$2:$A$10,1),AR$1)</f>
        <v>5000</v>
      </c>
      <c r="AS178" s="5">
        <f t="shared" si="17"/>
        <v>2775</v>
      </c>
      <c r="AT178" s="5">
        <f t="shared" si="18"/>
        <v>3571.4285714285716</v>
      </c>
      <c r="AU178" s="5">
        <f t="shared" si="19"/>
        <v>378678</v>
      </c>
      <c r="AV178" s="5">
        <f t="shared" si="20"/>
        <v>484285.71428571566</v>
      </c>
      <c r="AW178" s="5">
        <f t="shared" si="23"/>
        <v>105607.71428571566</v>
      </c>
      <c r="AX178" s="5">
        <f t="shared" si="21"/>
        <v>43</v>
      </c>
    </row>
    <row r="179" spans="1:50">
      <c r="A179" s="1" t="s">
        <v>214</v>
      </c>
      <c r="B179" s="1">
        <v>177</v>
      </c>
      <c r="C179" s="1">
        <v>11</v>
      </c>
      <c r="D179" s="1">
        <v>28</v>
      </c>
      <c r="E179" s="4">
        <v>3.3210000000000002</v>
      </c>
      <c r="F179" s="4">
        <v>5.2</v>
      </c>
      <c r="G179" s="4">
        <v>6.2</v>
      </c>
      <c r="H179" s="1">
        <v>8</v>
      </c>
      <c r="I179" s="1">
        <f t="shared" si="22"/>
        <v>1</v>
      </c>
      <c r="J179" s="1" t="s">
        <v>292</v>
      </c>
      <c r="K179" s="1" t="s">
        <v>267</v>
      </c>
      <c r="L179" s="1" t="s">
        <v>268</v>
      </c>
      <c r="M179" s="1" t="s">
        <v>267</v>
      </c>
      <c r="N179" s="1" t="s">
        <v>267</v>
      </c>
      <c r="O179" s="1" t="s">
        <v>268</v>
      </c>
      <c r="P179" s="1" t="s">
        <v>267</v>
      </c>
      <c r="Q179" s="1" t="s">
        <v>267</v>
      </c>
      <c r="U179" s="1">
        <v>0</v>
      </c>
      <c r="V179" s="1">
        <v>0</v>
      </c>
      <c r="W179" s="1">
        <v>0.5</v>
      </c>
      <c r="X179" s="1" t="s">
        <v>224</v>
      </c>
      <c r="Y179" s="1">
        <v>10</v>
      </c>
      <c r="Z179" s="1">
        <v>10</v>
      </c>
      <c r="AB179" s="1">
        <v>0</v>
      </c>
      <c r="AC179" s="1">
        <v>0</v>
      </c>
      <c r="AD179" s="1">
        <v>0</v>
      </c>
      <c r="AE179" s="1">
        <f>MATCH(B179,Harvest_挂机奖励!$B$2:$B$13,1)</f>
        <v>11</v>
      </c>
      <c r="AF179" s="1">
        <f>INDEX(Harvest_挂机奖励!$D$2:$E$13,$AE179,AF$1)</f>
        <v>2500</v>
      </c>
      <c r="AG179" s="1">
        <f>INDEX(Harvest_关卡消耗!$B$2:$B$10,MATCH($B179,Harvest_关卡消耗!$A$2:$A$10,1))</f>
        <v>6</v>
      </c>
      <c r="AH179" s="1">
        <f>INDEX(Harvest_关卡消耗!$D$2:$T$28,MATCH($B179,Harvest_关卡消耗!$A$2:$A$10,1),AH$1)</f>
        <v>2500</v>
      </c>
      <c r="AI179" s="1">
        <f>INDEX(Harvest_关卡消耗!$D$2:$T$28,MATCH($B179,Harvest_关卡消耗!$A$2:$A$10,1),AI$1)</f>
        <v>2775</v>
      </c>
      <c r="AJ179" s="1">
        <f>INDEX(Harvest_关卡消耗!$D$2:$T$28,MATCH($B179,Harvest_关卡消耗!$A$2:$A$10,1),AJ$1)</f>
        <v>7500</v>
      </c>
      <c r="AK179" s="1">
        <f>INDEX(Harvest_关卡消耗!$D$2:$T$28,MATCH($B179,Harvest_关卡消耗!$A$2:$A$10,1),AK$1)</f>
        <v>3</v>
      </c>
      <c r="AL179" s="1">
        <f>INDEX(Harvest_关卡消耗!$D$2:$T$28,MATCH($B179,Harvest_关卡消耗!$A$2:$A$10,1),AL$1)</f>
        <v>625</v>
      </c>
      <c r="AM179" s="1">
        <f>INDEX(Harvest_关卡消耗!$D$2:$T$28,MATCH($B179,Harvest_关卡消耗!$A$2:$A$10,1),AM$1)</f>
        <v>0.25</v>
      </c>
      <c r="AN179" s="1">
        <f>INDEX(Harvest_关卡消耗!$D$2:$T$28,MATCH($B179,Harvest_关卡消耗!$A$2:$A$10,1),AN$1)</f>
        <v>5000</v>
      </c>
      <c r="AO179" s="1">
        <f>INDEX(Harvest_关卡消耗!$D$2:$T$28,MATCH($B179,Harvest_关卡消耗!$A$2:$A$10,1),AO$1)</f>
        <v>2</v>
      </c>
      <c r="AP179" s="1">
        <f>INDEX(Harvest_关卡消耗!$D$2:$T$28,MATCH($B179,Harvest_关卡消耗!$A$2:$A$10,1),AP$1)</f>
        <v>4200</v>
      </c>
      <c r="AQ179" s="1">
        <f>INDEX(Harvest_关卡消耗!$D$2:$T$28,MATCH($B179,Harvest_关卡消耗!$A$2:$A$10,1),AQ$1)</f>
        <v>1.68</v>
      </c>
      <c r="AR179" s="1">
        <f>INDEX(Harvest_关卡消耗!$D$2:$T$28,MATCH($B179,Harvest_关卡消耗!$A$2:$A$10,1),AR$1)</f>
        <v>5000</v>
      </c>
      <c r="AS179" s="5">
        <f t="shared" si="17"/>
        <v>2775</v>
      </c>
      <c r="AT179" s="5">
        <f t="shared" si="18"/>
        <v>3571.4285714285716</v>
      </c>
      <c r="AU179" s="5">
        <f t="shared" si="19"/>
        <v>381453</v>
      </c>
      <c r="AV179" s="5">
        <f t="shared" si="20"/>
        <v>487857.14285714424</v>
      </c>
      <c r="AW179" s="5">
        <f t="shared" si="23"/>
        <v>106404.14285714424</v>
      </c>
      <c r="AX179" s="5">
        <f t="shared" si="21"/>
        <v>43</v>
      </c>
    </row>
    <row r="180" spans="1:50">
      <c r="A180" s="1" t="s">
        <v>215</v>
      </c>
      <c r="B180" s="1">
        <v>178</v>
      </c>
      <c r="C180" s="1">
        <v>14</v>
      </c>
      <c r="D180" s="1">
        <v>48</v>
      </c>
      <c r="E180" s="4">
        <v>2.871</v>
      </c>
      <c r="F180" s="4">
        <v>4.6399999999999997</v>
      </c>
      <c r="G180" s="4">
        <v>5.55</v>
      </c>
      <c r="H180" s="1">
        <v>7</v>
      </c>
      <c r="I180" s="1">
        <f t="shared" si="22"/>
        <v>1</v>
      </c>
      <c r="J180" s="1" t="s">
        <v>268</v>
      </c>
      <c r="K180" s="1" t="s">
        <v>291</v>
      </c>
      <c r="L180" s="1" t="s">
        <v>268</v>
      </c>
      <c r="M180" s="1" t="s">
        <v>268</v>
      </c>
      <c r="N180" s="1" t="s">
        <v>268</v>
      </c>
      <c r="O180" s="1" t="s">
        <v>268</v>
      </c>
      <c r="P180" s="1" t="s">
        <v>268</v>
      </c>
      <c r="U180" s="1">
        <v>0</v>
      </c>
      <c r="V180" s="1">
        <v>2</v>
      </c>
      <c r="W180" s="1">
        <v>1</v>
      </c>
      <c r="X180" s="1" t="s">
        <v>224</v>
      </c>
      <c r="Y180" s="1">
        <v>10</v>
      </c>
      <c r="Z180" s="1">
        <v>20</v>
      </c>
      <c r="AB180" s="1">
        <v>0</v>
      </c>
      <c r="AC180" s="1">
        <v>870</v>
      </c>
      <c r="AD180" s="1">
        <v>-60</v>
      </c>
      <c r="AE180" s="1">
        <f>MATCH(B180,Harvest_挂机奖励!$B$2:$B$13,1)</f>
        <v>11</v>
      </c>
      <c r="AF180" s="1">
        <f>INDEX(Harvest_挂机奖励!$D$2:$E$13,$AE180,AF$1)</f>
        <v>2500</v>
      </c>
      <c r="AG180" s="1">
        <f>INDEX(Harvest_关卡消耗!$B$2:$B$10,MATCH($B180,Harvest_关卡消耗!$A$2:$A$10,1))</f>
        <v>6</v>
      </c>
      <c r="AH180" s="1">
        <f>INDEX(Harvest_关卡消耗!$D$2:$T$28,MATCH($B180,Harvest_关卡消耗!$A$2:$A$10,1),AH$1)</f>
        <v>2500</v>
      </c>
      <c r="AI180" s="1">
        <f>INDEX(Harvest_关卡消耗!$D$2:$T$28,MATCH($B180,Harvest_关卡消耗!$A$2:$A$10,1),AI$1)</f>
        <v>2775</v>
      </c>
      <c r="AJ180" s="1">
        <f>INDEX(Harvest_关卡消耗!$D$2:$T$28,MATCH($B180,Harvest_关卡消耗!$A$2:$A$10,1),AJ$1)</f>
        <v>7500</v>
      </c>
      <c r="AK180" s="1">
        <f>INDEX(Harvest_关卡消耗!$D$2:$T$28,MATCH($B180,Harvest_关卡消耗!$A$2:$A$10,1),AK$1)</f>
        <v>3</v>
      </c>
      <c r="AL180" s="1">
        <f>INDEX(Harvest_关卡消耗!$D$2:$T$28,MATCH($B180,Harvest_关卡消耗!$A$2:$A$10,1),AL$1)</f>
        <v>625</v>
      </c>
      <c r="AM180" s="1">
        <f>INDEX(Harvest_关卡消耗!$D$2:$T$28,MATCH($B180,Harvest_关卡消耗!$A$2:$A$10,1),AM$1)</f>
        <v>0.25</v>
      </c>
      <c r="AN180" s="1">
        <f>INDEX(Harvest_关卡消耗!$D$2:$T$28,MATCH($B180,Harvest_关卡消耗!$A$2:$A$10,1),AN$1)</f>
        <v>5000</v>
      </c>
      <c r="AO180" s="1">
        <f>INDEX(Harvest_关卡消耗!$D$2:$T$28,MATCH($B180,Harvest_关卡消耗!$A$2:$A$10,1),AO$1)</f>
        <v>2</v>
      </c>
      <c r="AP180" s="1">
        <f>INDEX(Harvest_关卡消耗!$D$2:$T$28,MATCH($B180,Harvest_关卡消耗!$A$2:$A$10,1),AP$1)</f>
        <v>4200</v>
      </c>
      <c r="AQ180" s="1">
        <f>INDEX(Harvest_关卡消耗!$D$2:$T$28,MATCH($B180,Harvest_关卡消耗!$A$2:$A$10,1),AQ$1)</f>
        <v>1.68</v>
      </c>
      <c r="AR180" s="1">
        <f>INDEX(Harvest_关卡消耗!$D$2:$T$28,MATCH($B180,Harvest_关卡消耗!$A$2:$A$10,1),AR$1)</f>
        <v>5000</v>
      </c>
      <c r="AS180" s="5">
        <f t="shared" si="17"/>
        <v>2775</v>
      </c>
      <c r="AT180" s="5">
        <f t="shared" si="18"/>
        <v>3571.4285714285716</v>
      </c>
      <c r="AU180" s="5">
        <f t="shared" si="19"/>
        <v>384228</v>
      </c>
      <c r="AV180" s="5">
        <f t="shared" si="20"/>
        <v>491428.57142857282</v>
      </c>
      <c r="AW180" s="5">
        <f t="shared" si="23"/>
        <v>107200.57142857282</v>
      </c>
      <c r="AX180" s="5">
        <f t="shared" si="21"/>
        <v>43</v>
      </c>
    </row>
    <row r="181" spans="1:50">
      <c r="A181" s="1" t="s">
        <v>216</v>
      </c>
      <c r="B181" s="1">
        <v>179</v>
      </c>
      <c r="C181" s="1">
        <v>15</v>
      </c>
      <c r="D181" s="1">
        <v>36</v>
      </c>
      <c r="E181" s="4">
        <v>3.0870001</v>
      </c>
      <c r="F181" s="4">
        <v>4.74</v>
      </c>
      <c r="G181" s="4">
        <v>5.76</v>
      </c>
      <c r="H181" s="1">
        <v>10</v>
      </c>
      <c r="I181" s="1">
        <f t="shared" si="22"/>
        <v>1</v>
      </c>
      <c r="J181" s="1" t="s">
        <v>292</v>
      </c>
      <c r="K181" s="1" t="s">
        <v>268</v>
      </c>
      <c r="L181" s="1" t="s">
        <v>267</v>
      </c>
      <c r="M181" s="1" t="s">
        <v>267</v>
      </c>
      <c r="N181" s="1" t="s">
        <v>268</v>
      </c>
      <c r="O181" s="1" t="s">
        <v>267</v>
      </c>
      <c r="P181" s="1" t="s">
        <v>268</v>
      </c>
      <c r="Q181" s="1" t="s">
        <v>267</v>
      </c>
      <c r="R181" s="1" t="s">
        <v>268</v>
      </c>
      <c r="S181" s="1" t="s">
        <v>267</v>
      </c>
      <c r="U181" s="1">
        <v>0</v>
      </c>
      <c r="V181" s="1">
        <v>0</v>
      </c>
      <c r="W181" s="1">
        <v>0.5</v>
      </c>
      <c r="X181" s="1" t="s">
        <v>224</v>
      </c>
      <c r="Y181" s="1">
        <v>10</v>
      </c>
      <c r="Z181" s="1">
        <v>7</v>
      </c>
      <c r="AB181" s="1">
        <v>0</v>
      </c>
      <c r="AC181" s="1">
        <v>0</v>
      </c>
      <c r="AD181" s="1">
        <v>0</v>
      </c>
      <c r="AE181" s="1">
        <f>MATCH(B181,Harvest_挂机奖励!$B$2:$B$13,1)</f>
        <v>11</v>
      </c>
      <c r="AF181" s="1">
        <f>INDEX(Harvest_挂机奖励!$D$2:$E$13,$AE181,AF$1)</f>
        <v>2500</v>
      </c>
      <c r="AG181" s="1">
        <f>INDEX(Harvest_关卡消耗!$B$2:$B$10,MATCH($B181,Harvest_关卡消耗!$A$2:$A$10,1))</f>
        <v>6</v>
      </c>
      <c r="AH181" s="1">
        <f>INDEX(Harvest_关卡消耗!$D$2:$T$28,MATCH($B181,Harvest_关卡消耗!$A$2:$A$10,1),AH$1)</f>
        <v>2500</v>
      </c>
      <c r="AI181" s="1">
        <f>INDEX(Harvest_关卡消耗!$D$2:$T$28,MATCH($B181,Harvest_关卡消耗!$A$2:$A$10,1),AI$1)</f>
        <v>2775</v>
      </c>
      <c r="AJ181" s="1">
        <f>INDEX(Harvest_关卡消耗!$D$2:$T$28,MATCH($B181,Harvest_关卡消耗!$A$2:$A$10,1),AJ$1)</f>
        <v>7500</v>
      </c>
      <c r="AK181" s="1">
        <f>INDEX(Harvest_关卡消耗!$D$2:$T$28,MATCH($B181,Harvest_关卡消耗!$A$2:$A$10,1),AK$1)</f>
        <v>3</v>
      </c>
      <c r="AL181" s="1">
        <f>INDEX(Harvest_关卡消耗!$D$2:$T$28,MATCH($B181,Harvest_关卡消耗!$A$2:$A$10,1),AL$1)</f>
        <v>625</v>
      </c>
      <c r="AM181" s="1">
        <f>INDEX(Harvest_关卡消耗!$D$2:$T$28,MATCH($B181,Harvest_关卡消耗!$A$2:$A$10,1),AM$1)</f>
        <v>0.25</v>
      </c>
      <c r="AN181" s="1">
        <f>INDEX(Harvest_关卡消耗!$D$2:$T$28,MATCH($B181,Harvest_关卡消耗!$A$2:$A$10,1),AN$1)</f>
        <v>5000</v>
      </c>
      <c r="AO181" s="1">
        <f>INDEX(Harvest_关卡消耗!$D$2:$T$28,MATCH($B181,Harvest_关卡消耗!$A$2:$A$10,1),AO$1)</f>
        <v>2</v>
      </c>
      <c r="AP181" s="1">
        <f>INDEX(Harvest_关卡消耗!$D$2:$T$28,MATCH($B181,Harvest_关卡消耗!$A$2:$A$10,1),AP$1)</f>
        <v>4200</v>
      </c>
      <c r="AQ181" s="1">
        <f>INDEX(Harvest_关卡消耗!$D$2:$T$28,MATCH($B181,Harvest_关卡消耗!$A$2:$A$10,1),AQ$1)</f>
        <v>1.68</v>
      </c>
      <c r="AR181" s="1">
        <f>INDEX(Harvest_关卡消耗!$D$2:$T$28,MATCH($B181,Harvest_关卡消耗!$A$2:$A$10,1),AR$1)</f>
        <v>5000</v>
      </c>
      <c r="AS181" s="5">
        <f t="shared" si="17"/>
        <v>2775</v>
      </c>
      <c r="AT181" s="5">
        <f t="shared" si="18"/>
        <v>3571.4285714285716</v>
      </c>
      <c r="AU181" s="5">
        <f t="shared" si="19"/>
        <v>387003</v>
      </c>
      <c r="AV181" s="5">
        <f t="shared" si="20"/>
        <v>495000.0000000014</v>
      </c>
      <c r="AW181" s="5">
        <f t="shared" si="23"/>
        <v>107997.0000000014</v>
      </c>
      <c r="AX181" s="5">
        <f t="shared" si="21"/>
        <v>44</v>
      </c>
    </row>
    <row r="182" spans="1:50">
      <c r="A182" s="1" t="s">
        <v>240</v>
      </c>
      <c r="B182" s="1">
        <v>180</v>
      </c>
      <c r="C182" s="1">
        <v>12</v>
      </c>
      <c r="D182" s="1">
        <v>28</v>
      </c>
      <c r="E182" s="4">
        <v>2.4390000999999999</v>
      </c>
      <c r="F182" s="4">
        <v>4.2699999999999996</v>
      </c>
      <c r="G182" s="4">
        <v>5.59</v>
      </c>
      <c r="H182" s="1">
        <v>10</v>
      </c>
      <c r="I182" s="1">
        <f t="shared" si="22"/>
        <v>1</v>
      </c>
      <c r="J182" s="1" t="s">
        <v>268</v>
      </c>
      <c r="K182" s="1" t="s">
        <v>268</v>
      </c>
      <c r="L182" s="1" t="s">
        <v>268</v>
      </c>
      <c r="M182" s="1" t="s">
        <v>291</v>
      </c>
      <c r="N182" s="1" t="s">
        <v>268</v>
      </c>
      <c r="O182" s="1" t="s">
        <v>267</v>
      </c>
      <c r="P182" s="1" t="s">
        <v>268</v>
      </c>
      <c r="Q182" s="1" t="s">
        <v>267</v>
      </c>
      <c r="R182" s="1" t="s">
        <v>268</v>
      </c>
      <c r="S182" s="1" t="s">
        <v>267</v>
      </c>
      <c r="U182" s="1">
        <v>0</v>
      </c>
      <c r="V182" s="1">
        <v>0</v>
      </c>
      <c r="W182" s="1">
        <v>0</v>
      </c>
      <c r="X182" s="1" t="s">
        <v>224</v>
      </c>
      <c r="Y182" s="1">
        <v>5</v>
      </c>
      <c r="Z182" s="1">
        <v>5</v>
      </c>
      <c r="AB182" s="1">
        <v>0</v>
      </c>
      <c r="AC182" s="1">
        <v>0</v>
      </c>
      <c r="AD182" s="1">
        <v>0</v>
      </c>
      <c r="AE182" s="1">
        <f>MATCH(B182,Harvest_挂机奖励!$B$2:$B$13,1)</f>
        <v>11</v>
      </c>
      <c r="AF182" s="1">
        <f>INDEX(Harvest_挂机奖励!$D$2:$E$13,$AE182,AF$1)</f>
        <v>2500</v>
      </c>
      <c r="AG182" s="1">
        <f>INDEX(Harvest_关卡消耗!$B$2:$B$10,MATCH($B182,Harvest_关卡消耗!$A$2:$A$10,1))</f>
        <v>6</v>
      </c>
      <c r="AH182" s="1">
        <f>INDEX(Harvest_关卡消耗!$D$2:$T$28,MATCH($B182,Harvest_关卡消耗!$A$2:$A$10,1),AH$1)</f>
        <v>2500</v>
      </c>
      <c r="AI182" s="1">
        <f>INDEX(Harvest_关卡消耗!$D$2:$T$28,MATCH($B182,Harvest_关卡消耗!$A$2:$A$10,1),AI$1)</f>
        <v>2775</v>
      </c>
      <c r="AJ182" s="1">
        <f>INDEX(Harvest_关卡消耗!$D$2:$T$28,MATCH($B182,Harvest_关卡消耗!$A$2:$A$10,1),AJ$1)</f>
        <v>7500</v>
      </c>
      <c r="AK182" s="1">
        <f>INDEX(Harvest_关卡消耗!$D$2:$T$28,MATCH($B182,Harvest_关卡消耗!$A$2:$A$10,1),AK$1)</f>
        <v>3</v>
      </c>
      <c r="AL182" s="1">
        <f>INDEX(Harvest_关卡消耗!$D$2:$T$28,MATCH($B182,Harvest_关卡消耗!$A$2:$A$10,1),AL$1)</f>
        <v>625</v>
      </c>
      <c r="AM182" s="1">
        <f>INDEX(Harvest_关卡消耗!$D$2:$T$28,MATCH($B182,Harvest_关卡消耗!$A$2:$A$10,1),AM$1)</f>
        <v>0.25</v>
      </c>
      <c r="AN182" s="1">
        <f>INDEX(Harvest_关卡消耗!$D$2:$T$28,MATCH($B182,Harvest_关卡消耗!$A$2:$A$10,1),AN$1)</f>
        <v>5000</v>
      </c>
      <c r="AO182" s="1">
        <f>INDEX(Harvest_关卡消耗!$D$2:$T$28,MATCH($B182,Harvest_关卡消耗!$A$2:$A$10,1),AO$1)</f>
        <v>2</v>
      </c>
      <c r="AP182" s="1">
        <f>INDEX(Harvest_关卡消耗!$D$2:$T$28,MATCH($B182,Harvest_关卡消耗!$A$2:$A$10,1),AP$1)</f>
        <v>4200</v>
      </c>
      <c r="AQ182" s="1">
        <f>INDEX(Harvest_关卡消耗!$D$2:$T$28,MATCH($B182,Harvest_关卡消耗!$A$2:$A$10,1),AQ$1)</f>
        <v>1.68</v>
      </c>
      <c r="AR182" s="1">
        <f>INDEX(Harvest_关卡消耗!$D$2:$T$28,MATCH($B182,Harvest_关卡消耗!$A$2:$A$10,1),AR$1)</f>
        <v>5000</v>
      </c>
      <c r="AS182" s="5">
        <f t="shared" si="17"/>
        <v>2775</v>
      </c>
      <c r="AT182" s="5">
        <f t="shared" si="18"/>
        <v>3571.4285714285716</v>
      </c>
      <c r="AU182" s="5">
        <f t="shared" si="19"/>
        <v>389778</v>
      </c>
      <c r="AV182" s="5">
        <f t="shared" si="20"/>
        <v>498571.42857142998</v>
      </c>
      <c r="AW182" s="5">
        <f t="shared" si="23"/>
        <v>108793.42857142998</v>
      </c>
      <c r="AX182" s="5">
        <f t="shared" si="21"/>
        <v>44</v>
      </c>
    </row>
    <row r="183" spans="1:50">
      <c r="A183" s="1" t="s">
        <v>217</v>
      </c>
      <c r="B183" s="1">
        <v>181</v>
      </c>
      <c r="C183" s="1">
        <v>15</v>
      </c>
      <c r="D183" s="1">
        <v>22</v>
      </c>
      <c r="E183" s="4">
        <v>2.8170001999999998</v>
      </c>
      <c r="F183" s="4">
        <v>4.8</v>
      </c>
      <c r="G183" s="4">
        <v>6.18</v>
      </c>
      <c r="H183" s="1">
        <v>9</v>
      </c>
      <c r="I183" s="1">
        <f t="shared" si="22"/>
        <v>1</v>
      </c>
      <c r="J183" s="1" t="s">
        <v>290</v>
      </c>
      <c r="K183" s="1" t="s">
        <v>267</v>
      </c>
      <c r="L183" s="1" t="s">
        <v>267</v>
      </c>
      <c r="M183" s="1" t="s">
        <v>267</v>
      </c>
      <c r="N183" s="1" t="s">
        <v>267</v>
      </c>
      <c r="O183" s="1" t="s">
        <v>267</v>
      </c>
      <c r="P183" s="1" t="s">
        <v>267</v>
      </c>
      <c r="Q183" s="1" t="s">
        <v>267</v>
      </c>
      <c r="R183" s="1" t="s">
        <v>267</v>
      </c>
      <c r="U183" s="1">
        <v>0</v>
      </c>
      <c r="V183" s="1">
        <v>2</v>
      </c>
      <c r="W183" s="1">
        <v>0.8</v>
      </c>
      <c r="X183" s="1" t="s">
        <v>224</v>
      </c>
      <c r="Y183" s="1">
        <v>15</v>
      </c>
      <c r="Z183" s="1">
        <v>7</v>
      </c>
      <c r="AB183" s="1">
        <v>0</v>
      </c>
      <c r="AC183" s="1">
        <v>0</v>
      </c>
      <c r="AD183" s="1">
        <v>120</v>
      </c>
      <c r="AE183" s="1">
        <f>MATCH(B183,Harvest_挂机奖励!$B$2:$B$13,1)</f>
        <v>11</v>
      </c>
      <c r="AF183" s="1">
        <f>INDEX(Harvest_挂机奖励!$D$2:$E$13,$AE183,AF$1)</f>
        <v>2500</v>
      </c>
      <c r="AG183" s="1">
        <f>INDEX(Harvest_关卡消耗!$B$2:$B$10,MATCH($B183,Harvest_关卡消耗!$A$2:$A$10,1))</f>
        <v>6</v>
      </c>
      <c r="AH183" s="1">
        <f>INDEX(Harvest_关卡消耗!$D$2:$T$28,MATCH($B183,Harvest_关卡消耗!$A$2:$A$10,1),AH$1)</f>
        <v>2500</v>
      </c>
      <c r="AI183" s="1">
        <f>INDEX(Harvest_关卡消耗!$D$2:$T$28,MATCH($B183,Harvest_关卡消耗!$A$2:$A$10,1),AI$1)</f>
        <v>2775</v>
      </c>
      <c r="AJ183" s="1">
        <f>INDEX(Harvest_关卡消耗!$D$2:$T$28,MATCH($B183,Harvest_关卡消耗!$A$2:$A$10,1),AJ$1)</f>
        <v>7500</v>
      </c>
      <c r="AK183" s="1">
        <f>INDEX(Harvest_关卡消耗!$D$2:$T$28,MATCH($B183,Harvest_关卡消耗!$A$2:$A$10,1),AK$1)</f>
        <v>3</v>
      </c>
      <c r="AL183" s="1">
        <f>INDEX(Harvest_关卡消耗!$D$2:$T$28,MATCH($B183,Harvest_关卡消耗!$A$2:$A$10,1),AL$1)</f>
        <v>625</v>
      </c>
      <c r="AM183" s="1">
        <f>INDEX(Harvest_关卡消耗!$D$2:$T$28,MATCH($B183,Harvest_关卡消耗!$A$2:$A$10,1),AM$1)</f>
        <v>0.25</v>
      </c>
      <c r="AN183" s="1">
        <f>INDEX(Harvest_关卡消耗!$D$2:$T$28,MATCH($B183,Harvest_关卡消耗!$A$2:$A$10,1),AN$1)</f>
        <v>5000</v>
      </c>
      <c r="AO183" s="1">
        <f>INDEX(Harvest_关卡消耗!$D$2:$T$28,MATCH($B183,Harvest_关卡消耗!$A$2:$A$10,1),AO$1)</f>
        <v>2</v>
      </c>
      <c r="AP183" s="1">
        <f>INDEX(Harvest_关卡消耗!$D$2:$T$28,MATCH($B183,Harvest_关卡消耗!$A$2:$A$10,1),AP$1)</f>
        <v>4200</v>
      </c>
      <c r="AQ183" s="1">
        <f>INDEX(Harvest_关卡消耗!$D$2:$T$28,MATCH($B183,Harvest_关卡消耗!$A$2:$A$10,1),AQ$1)</f>
        <v>1.68</v>
      </c>
      <c r="AR183" s="1">
        <f>INDEX(Harvest_关卡消耗!$D$2:$T$28,MATCH($B183,Harvest_关卡消耗!$A$2:$A$10,1),AR$1)</f>
        <v>5000</v>
      </c>
      <c r="AS183" s="5">
        <f t="shared" si="17"/>
        <v>2775</v>
      </c>
      <c r="AT183" s="5">
        <f t="shared" si="18"/>
        <v>3571.4285714285716</v>
      </c>
      <c r="AU183" s="5">
        <f t="shared" si="19"/>
        <v>392553</v>
      </c>
      <c r="AV183" s="5">
        <f t="shared" si="20"/>
        <v>502142.85714285856</v>
      </c>
      <c r="AW183" s="5">
        <f t="shared" si="23"/>
        <v>109589.85714285856</v>
      </c>
      <c r="AX183" s="5">
        <f t="shared" si="21"/>
        <v>44</v>
      </c>
    </row>
    <row r="184" spans="1:50">
      <c r="A184" s="1" t="s">
        <v>218</v>
      </c>
      <c r="B184" s="1">
        <v>182</v>
      </c>
      <c r="C184" s="1">
        <v>12</v>
      </c>
      <c r="D184" s="1">
        <v>24</v>
      </c>
      <c r="E184" s="4">
        <v>1.9710000000000001</v>
      </c>
      <c r="F184" s="4">
        <v>4.51</v>
      </c>
      <c r="G184" s="4">
        <v>5.66</v>
      </c>
      <c r="H184" s="1">
        <v>9</v>
      </c>
      <c r="I184" s="1">
        <f t="shared" si="22"/>
        <v>1</v>
      </c>
      <c r="J184" s="1" t="s">
        <v>267</v>
      </c>
      <c r="K184" s="1" t="s">
        <v>290</v>
      </c>
      <c r="L184" s="1" t="s">
        <v>268</v>
      </c>
      <c r="M184" s="1" t="s">
        <v>267</v>
      </c>
      <c r="N184" s="1" t="s">
        <v>267</v>
      </c>
      <c r="O184" s="1" t="s">
        <v>267</v>
      </c>
      <c r="P184" s="1" t="s">
        <v>268</v>
      </c>
      <c r="Q184" s="1" t="s">
        <v>267</v>
      </c>
      <c r="R184" s="1" t="s">
        <v>267</v>
      </c>
      <c r="U184" s="1">
        <v>0</v>
      </c>
      <c r="V184" s="1">
        <v>2</v>
      </c>
      <c r="W184" s="1">
        <v>0.9</v>
      </c>
      <c r="X184" s="1" t="s">
        <v>224</v>
      </c>
      <c r="Y184" s="1">
        <v>10</v>
      </c>
      <c r="Z184" s="1">
        <v>10</v>
      </c>
      <c r="AB184" s="1">
        <v>0</v>
      </c>
      <c r="AC184" s="1">
        <v>-900</v>
      </c>
      <c r="AD184" s="1">
        <v>60</v>
      </c>
      <c r="AE184" s="1">
        <f>MATCH(B184,Harvest_挂机奖励!$B$2:$B$13,1)</f>
        <v>11</v>
      </c>
      <c r="AF184" s="1">
        <f>INDEX(Harvest_挂机奖励!$D$2:$E$13,$AE184,AF$1)</f>
        <v>2500</v>
      </c>
      <c r="AG184" s="1">
        <f>INDEX(Harvest_关卡消耗!$B$2:$B$10,MATCH($B184,Harvest_关卡消耗!$A$2:$A$10,1))</f>
        <v>6</v>
      </c>
      <c r="AH184" s="1">
        <f>INDEX(Harvest_关卡消耗!$D$2:$T$28,MATCH($B184,Harvest_关卡消耗!$A$2:$A$10,1),AH$1)</f>
        <v>2500</v>
      </c>
      <c r="AI184" s="1">
        <f>INDEX(Harvest_关卡消耗!$D$2:$T$28,MATCH($B184,Harvest_关卡消耗!$A$2:$A$10,1),AI$1)</f>
        <v>2775</v>
      </c>
      <c r="AJ184" s="1">
        <f>INDEX(Harvest_关卡消耗!$D$2:$T$28,MATCH($B184,Harvest_关卡消耗!$A$2:$A$10,1),AJ$1)</f>
        <v>7500</v>
      </c>
      <c r="AK184" s="1">
        <f>INDEX(Harvest_关卡消耗!$D$2:$T$28,MATCH($B184,Harvest_关卡消耗!$A$2:$A$10,1),AK$1)</f>
        <v>3</v>
      </c>
      <c r="AL184" s="1">
        <f>INDEX(Harvest_关卡消耗!$D$2:$T$28,MATCH($B184,Harvest_关卡消耗!$A$2:$A$10,1),AL$1)</f>
        <v>625</v>
      </c>
      <c r="AM184" s="1">
        <f>INDEX(Harvest_关卡消耗!$D$2:$T$28,MATCH($B184,Harvest_关卡消耗!$A$2:$A$10,1),AM$1)</f>
        <v>0.25</v>
      </c>
      <c r="AN184" s="1">
        <f>INDEX(Harvest_关卡消耗!$D$2:$T$28,MATCH($B184,Harvest_关卡消耗!$A$2:$A$10,1),AN$1)</f>
        <v>5000</v>
      </c>
      <c r="AO184" s="1">
        <f>INDEX(Harvest_关卡消耗!$D$2:$T$28,MATCH($B184,Harvest_关卡消耗!$A$2:$A$10,1),AO$1)</f>
        <v>2</v>
      </c>
      <c r="AP184" s="1">
        <f>INDEX(Harvest_关卡消耗!$D$2:$T$28,MATCH($B184,Harvest_关卡消耗!$A$2:$A$10,1),AP$1)</f>
        <v>4200</v>
      </c>
      <c r="AQ184" s="1">
        <f>INDEX(Harvest_关卡消耗!$D$2:$T$28,MATCH($B184,Harvest_关卡消耗!$A$2:$A$10,1),AQ$1)</f>
        <v>1.68</v>
      </c>
      <c r="AR184" s="1">
        <f>INDEX(Harvest_关卡消耗!$D$2:$T$28,MATCH($B184,Harvest_关卡消耗!$A$2:$A$10,1),AR$1)</f>
        <v>5000</v>
      </c>
      <c r="AS184" s="5">
        <f t="shared" si="17"/>
        <v>2775</v>
      </c>
      <c r="AT184" s="5">
        <f t="shared" si="18"/>
        <v>3571.4285714285716</v>
      </c>
      <c r="AU184" s="5">
        <f t="shared" si="19"/>
        <v>395328</v>
      </c>
      <c r="AV184" s="5">
        <f t="shared" si="20"/>
        <v>505714.28571428714</v>
      </c>
      <c r="AW184" s="5">
        <f t="shared" si="23"/>
        <v>110386.28571428714</v>
      </c>
      <c r="AX184" s="5">
        <f t="shared" si="21"/>
        <v>45</v>
      </c>
    </row>
    <row r="185" spans="1:50">
      <c r="A185" s="1" t="s">
        <v>219</v>
      </c>
      <c r="B185" s="1">
        <v>183</v>
      </c>
      <c r="C185" s="1">
        <v>14</v>
      </c>
      <c r="D185" s="1">
        <v>23</v>
      </c>
      <c r="E185" s="4">
        <v>3.024</v>
      </c>
      <c r="F185" s="4">
        <v>4.9000000000000004</v>
      </c>
      <c r="G185" s="4">
        <v>6</v>
      </c>
      <c r="H185" s="1">
        <v>10</v>
      </c>
      <c r="I185" s="1">
        <f t="shared" si="22"/>
        <v>1</v>
      </c>
      <c r="J185" s="1" t="s">
        <v>267</v>
      </c>
      <c r="K185" s="1" t="s">
        <v>290</v>
      </c>
      <c r="L185" s="1" t="s">
        <v>268</v>
      </c>
      <c r="M185" s="1" t="s">
        <v>267</v>
      </c>
      <c r="N185" s="1" t="s">
        <v>267</v>
      </c>
      <c r="O185" s="1" t="s">
        <v>267</v>
      </c>
      <c r="P185" s="1" t="s">
        <v>267</v>
      </c>
      <c r="Q185" s="1" t="s">
        <v>267</v>
      </c>
      <c r="R185" s="1" t="s">
        <v>267</v>
      </c>
      <c r="S185" s="1" t="s">
        <v>267</v>
      </c>
      <c r="U185" s="1">
        <v>0</v>
      </c>
      <c r="V185" s="1">
        <v>0</v>
      </c>
      <c r="W185" s="1">
        <v>0</v>
      </c>
      <c r="X185" s="1" t="s">
        <v>224</v>
      </c>
      <c r="Y185" s="1">
        <v>10</v>
      </c>
      <c r="Z185" s="1">
        <v>4</v>
      </c>
      <c r="AB185" s="1">
        <v>0</v>
      </c>
      <c r="AC185" s="1">
        <v>0</v>
      </c>
      <c r="AD185" s="1">
        <v>0</v>
      </c>
      <c r="AE185" s="1">
        <f>MATCH(B185,Harvest_挂机奖励!$B$2:$B$13,1)</f>
        <v>11</v>
      </c>
      <c r="AF185" s="1">
        <f>INDEX(Harvest_挂机奖励!$D$2:$E$13,$AE185,AF$1)</f>
        <v>2500</v>
      </c>
      <c r="AG185" s="1">
        <f>INDEX(Harvest_关卡消耗!$B$2:$B$10,MATCH($B185,Harvest_关卡消耗!$A$2:$A$10,1))</f>
        <v>6</v>
      </c>
      <c r="AH185" s="1">
        <f>INDEX(Harvest_关卡消耗!$D$2:$T$28,MATCH($B185,Harvest_关卡消耗!$A$2:$A$10,1),AH$1)</f>
        <v>2500</v>
      </c>
      <c r="AI185" s="1">
        <f>INDEX(Harvest_关卡消耗!$D$2:$T$28,MATCH($B185,Harvest_关卡消耗!$A$2:$A$10,1),AI$1)</f>
        <v>2775</v>
      </c>
      <c r="AJ185" s="1">
        <f>INDEX(Harvest_关卡消耗!$D$2:$T$28,MATCH($B185,Harvest_关卡消耗!$A$2:$A$10,1),AJ$1)</f>
        <v>7500</v>
      </c>
      <c r="AK185" s="1">
        <f>INDEX(Harvest_关卡消耗!$D$2:$T$28,MATCH($B185,Harvest_关卡消耗!$A$2:$A$10,1),AK$1)</f>
        <v>3</v>
      </c>
      <c r="AL185" s="1">
        <f>INDEX(Harvest_关卡消耗!$D$2:$T$28,MATCH($B185,Harvest_关卡消耗!$A$2:$A$10,1),AL$1)</f>
        <v>625</v>
      </c>
      <c r="AM185" s="1">
        <f>INDEX(Harvest_关卡消耗!$D$2:$T$28,MATCH($B185,Harvest_关卡消耗!$A$2:$A$10,1),AM$1)</f>
        <v>0.25</v>
      </c>
      <c r="AN185" s="1">
        <f>INDEX(Harvest_关卡消耗!$D$2:$T$28,MATCH($B185,Harvest_关卡消耗!$A$2:$A$10,1),AN$1)</f>
        <v>5000</v>
      </c>
      <c r="AO185" s="1">
        <f>INDEX(Harvest_关卡消耗!$D$2:$T$28,MATCH($B185,Harvest_关卡消耗!$A$2:$A$10,1),AO$1)</f>
        <v>2</v>
      </c>
      <c r="AP185" s="1">
        <f>INDEX(Harvest_关卡消耗!$D$2:$T$28,MATCH($B185,Harvest_关卡消耗!$A$2:$A$10,1),AP$1)</f>
        <v>4200</v>
      </c>
      <c r="AQ185" s="1">
        <f>INDEX(Harvest_关卡消耗!$D$2:$T$28,MATCH($B185,Harvest_关卡消耗!$A$2:$A$10,1),AQ$1)</f>
        <v>1.68</v>
      </c>
      <c r="AR185" s="1">
        <f>INDEX(Harvest_关卡消耗!$D$2:$T$28,MATCH($B185,Harvest_关卡消耗!$A$2:$A$10,1),AR$1)</f>
        <v>5000</v>
      </c>
      <c r="AS185" s="5">
        <f t="shared" si="17"/>
        <v>2775</v>
      </c>
      <c r="AT185" s="5">
        <f t="shared" si="18"/>
        <v>3571.4285714285716</v>
      </c>
      <c r="AU185" s="5">
        <f t="shared" si="19"/>
        <v>398103</v>
      </c>
      <c r="AV185" s="5">
        <f t="shared" si="20"/>
        <v>509285.71428571572</v>
      </c>
      <c r="AW185" s="5">
        <f t="shared" si="23"/>
        <v>111182.71428571572</v>
      </c>
      <c r="AX185" s="5">
        <f t="shared" si="21"/>
        <v>45</v>
      </c>
    </row>
    <row r="186" spans="1:50">
      <c r="A186" s="1" t="s">
        <v>220</v>
      </c>
      <c r="B186" s="1">
        <v>184</v>
      </c>
      <c r="C186" s="1">
        <v>12</v>
      </c>
      <c r="D186" s="1">
        <v>30</v>
      </c>
      <c r="E186" s="4">
        <v>2.8170001999999998</v>
      </c>
      <c r="F186" s="4">
        <v>4.79</v>
      </c>
      <c r="G186" s="4">
        <v>5.98</v>
      </c>
      <c r="H186" s="1">
        <v>9</v>
      </c>
      <c r="I186" s="1">
        <f t="shared" si="22"/>
        <v>1</v>
      </c>
      <c r="J186" s="1" t="s">
        <v>267</v>
      </c>
      <c r="K186" s="1" t="s">
        <v>292</v>
      </c>
      <c r="L186" s="1" t="s">
        <v>267</v>
      </c>
      <c r="M186" s="1" t="s">
        <v>267</v>
      </c>
      <c r="N186" s="1" t="s">
        <v>268</v>
      </c>
      <c r="O186" s="1" t="s">
        <v>268</v>
      </c>
      <c r="P186" s="1" t="s">
        <v>267</v>
      </c>
      <c r="Q186" s="1" t="s">
        <v>267</v>
      </c>
      <c r="R186" s="1" t="s">
        <v>268</v>
      </c>
      <c r="U186" s="1">
        <v>0</v>
      </c>
      <c r="V186" s="1">
        <v>0</v>
      </c>
      <c r="W186" s="1">
        <v>0</v>
      </c>
      <c r="X186" s="1" t="s">
        <v>224</v>
      </c>
      <c r="Y186" s="1">
        <v>10</v>
      </c>
      <c r="Z186" s="1">
        <v>6</v>
      </c>
      <c r="AB186" s="1">
        <v>0</v>
      </c>
      <c r="AC186" s="1">
        <v>0</v>
      </c>
      <c r="AD186" s="1">
        <v>0</v>
      </c>
      <c r="AE186" s="1">
        <f>MATCH(B186,Harvest_挂机奖励!$B$2:$B$13,1)</f>
        <v>11</v>
      </c>
      <c r="AF186" s="1">
        <f>INDEX(Harvest_挂机奖励!$D$2:$E$13,$AE186,AF$1)</f>
        <v>2500</v>
      </c>
      <c r="AG186" s="1">
        <f>INDEX(Harvest_关卡消耗!$B$2:$B$10,MATCH($B186,Harvest_关卡消耗!$A$2:$A$10,1))</f>
        <v>6</v>
      </c>
      <c r="AH186" s="1">
        <f>INDEX(Harvest_关卡消耗!$D$2:$T$28,MATCH($B186,Harvest_关卡消耗!$A$2:$A$10,1),AH$1)</f>
        <v>2500</v>
      </c>
      <c r="AI186" s="1">
        <f>INDEX(Harvest_关卡消耗!$D$2:$T$28,MATCH($B186,Harvest_关卡消耗!$A$2:$A$10,1),AI$1)</f>
        <v>2775</v>
      </c>
      <c r="AJ186" s="1">
        <f>INDEX(Harvest_关卡消耗!$D$2:$T$28,MATCH($B186,Harvest_关卡消耗!$A$2:$A$10,1),AJ$1)</f>
        <v>7500</v>
      </c>
      <c r="AK186" s="1">
        <f>INDEX(Harvest_关卡消耗!$D$2:$T$28,MATCH($B186,Harvest_关卡消耗!$A$2:$A$10,1),AK$1)</f>
        <v>3</v>
      </c>
      <c r="AL186" s="1">
        <f>INDEX(Harvest_关卡消耗!$D$2:$T$28,MATCH($B186,Harvest_关卡消耗!$A$2:$A$10,1),AL$1)</f>
        <v>625</v>
      </c>
      <c r="AM186" s="1">
        <f>INDEX(Harvest_关卡消耗!$D$2:$T$28,MATCH($B186,Harvest_关卡消耗!$A$2:$A$10,1),AM$1)</f>
        <v>0.25</v>
      </c>
      <c r="AN186" s="1">
        <f>INDEX(Harvest_关卡消耗!$D$2:$T$28,MATCH($B186,Harvest_关卡消耗!$A$2:$A$10,1),AN$1)</f>
        <v>5000</v>
      </c>
      <c r="AO186" s="1">
        <f>INDEX(Harvest_关卡消耗!$D$2:$T$28,MATCH($B186,Harvest_关卡消耗!$A$2:$A$10,1),AO$1)</f>
        <v>2</v>
      </c>
      <c r="AP186" s="1">
        <f>INDEX(Harvest_关卡消耗!$D$2:$T$28,MATCH($B186,Harvest_关卡消耗!$A$2:$A$10,1),AP$1)</f>
        <v>4200</v>
      </c>
      <c r="AQ186" s="1">
        <f>INDEX(Harvest_关卡消耗!$D$2:$T$28,MATCH($B186,Harvest_关卡消耗!$A$2:$A$10,1),AQ$1)</f>
        <v>1.68</v>
      </c>
      <c r="AR186" s="1">
        <f>INDEX(Harvest_关卡消耗!$D$2:$T$28,MATCH($B186,Harvest_关卡消耗!$A$2:$A$10,1),AR$1)</f>
        <v>5000</v>
      </c>
      <c r="AS186" s="5">
        <f t="shared" si="17"/>
        <v>2775</v>
      </c>
      <c r="AT186" s="5">
        <f t="shared" si="18"/>
        <v>3571.4285714285716</v>
      </c>
      <c r="AU186" s="5">
        <f t="shared" si="19"/>
        <v>400878</v>
      </c>
      <c r="AV186" s="5">
        <f t="shared" si="20"/>
        <v>512857.1428571443</v>
      </c>
      <c r="AW186" s="5">
        <f t="shared" si="23"/>
        <v>111979.1428571443</v>
      </c>
      <c r="AX186" s="5">
        <f t="shared" si="21"/>
        <v>45</v>
      </c>
    </row>
    <row r="187" spans="1:50">
      <c r="A187" s="1" t="s">
        <v>221</v>
      </c>
      <c r="B187" s="1">
        <v>185</v>
      </c>
      <c r="C187" s="1">
        <v>14</v>
      </c>
      <c r="D187" s="1">
        <v>32</v>
      </c>
      <c r="E187" s="4">
        <v>3.0149998999999998</v>
      </c>
      <c r="F187" s="4">
        <v>4.95</v>
      </c>
      <c r="G187" s="4">
        <v>5.81</v>
      </c>
      <c r="H187" s="1">
        <v>10</v>
      </c>
      <c r="I187" s="1">
        <f t="shared" si="22"/>
        <v>1</v>
      </c>
      <c r="J187" s="1" t="s">
        <v>267</v>
      </c>
      <c r="K187" s="1" t="s">
        <v>292</v>
      </c>
      <c r="L187" s="1" t="s">
        <v>268</v>
      </c>
      <c r="M187" s="1" t="s">
        <v>267</v>
      </c>
      <c r="N187" s="1" t="s">
        <v>268</v>
      </c>
      <c r="O187" s="1" t="s">
        <v>267</v>
      </c>
      <c r="P187" s="1" t="s">
        <v>268</v>
      </c>
      <c r="Q187" s="1" t="s">
        <v>267</v>
      </c>
      <c r="R187" s="1" t="s">
        <v>268</v>
      </c>
      <c r="S187" s="1" t="s">
        <v>267</v>
      </c>
      <c r="U187" s="1">
        <v>0</v>
      </c>
      <c r="V187" s="1">
        <v>0</v>
      </c>
      <c r="W187" s="1">
        <v>0</v>
      </c>
      <c r="X187" s="1" t="s">
        <v>224</v>
      </c>
      <c r="Y187" s="1">
        <v>7</v>
      </c>
      <c r="Z187" s="1">
        <v>20</v>
      </c>
      <c r="AB187" s="1">
        <v>0</v>
      </c>
      <c r="AC187" s="1">
        <v>0</v>
      </c>
      <c r="AD187" s="1">
        <v>0</v>
      </c>
      <c r="AE187" s="1">
        <f>MATCH(B187,Harvest_挂机奖励!$B$2:$B$13,1)</f>
        <v>11</v>
      </c>
      <c r="AF187" s="1">
        <f>INDEX(Harvest_挂机奖励!$D$2:$E$13,$AE187,AF$1)</f>
        <v>2500</v>
      </c>
      <c r="AG187" s="1">
        <f>INDEX(Harvest_关卡消耗!$B$2:$B$10,MATCH($B187,Harvest_关卡消耗!$A$2:$A$10,1))</f>
        <v>6</v>
      </c>
      <c r="AH187" s="1">
        <f>INDEX(Harvest_关卡消耗!$D$2:$T$28,MATCH($B187,Harvest_关卡消耗!$A$2:$A$10,1),AH$1)</f>
        <v>2500</v>
      </c>
      <c r="AI187" s="1">
        <f>INDEX(Harvest_关卡消耗!$D$2:$T$28,MATCH($B187,Harvest_关卡消耗!$A$2:$A$10,1),AI$1)</f>
        <v>2775</v>
      </c>
      <c r="AJ187" s="1">
        <f>INDEX(Harvest_关卡消耗!$D$2:$T$28,MATCH($B187,Harvest_关卡消耗!$A$2:$A$10,1),AJ$1)</f>
        <v>7500</v>
      </c>
      <c r="AK187" s="1">
        <f>INDEX(Harvest_关卡消耗!$D$2:$T$28,MATCH($B187,Harvest_关卡消耗!$A$2:$A$10,1),AK$1)</f>
        <v>3</v>
      </c>
      <c r="AL187" s="1">
        <f>INDEX(Harvest_关卡消耗!$D$2:$T$28,MATCH($B187,Harvest_关卡消耗!$A$2:$A$10,1),AL$1)</f>
        <v>625</v>
      </c>
      <c r="AM187" s="1">
        <f>INDEX(Harvest_关卡消耗!$D$2:$T$28,MATCH($B187,Harvest_关卡消耗!$A$2:$A$10,1),AM$1)</f>
        <v>0.25</v>
      </c>
      <c r="AN187" s="1">
        <f>INDEX(Harvest_关卡消耗!$D$2:$T$28,MATCH($B187,Harvest_关卡消耗!$A$2:$A$10,1),AN$1)</f>
        <v>5000</v>
      </c>
      <c r="AO187" s="1">
        <f>INDEX(Harvest_关卡消耗!$D$2:$T$28,MATCH($B187,Harvest_关卡消耗!$A$2:$A$10,1),AO$1)</f>
        <v>2</v>
      </c>
      <c r="AP187" s="1">
        <f>INDEX(Harvest_关卡消耗!$D$2:$T$28,MATCH($B187,Harvest_关卡消耗!$A$2:$A$10,1),AP$1)</f>
        <v>4200</v>
      </c>
      <c r="AQ187" s="1">
        <f>INDEX(Harvest_关卡消耗!$D$2:$T$28,MATCH($B187,Harvest_关卡消耗!$A$2:$A$10,1),AQ$1)</f>
        <v>1.68</v>
      </c>
      <c r="AR187" s="1">
        <f>INDEX(Harvest_关卡消耗!$D$2:$T$28,MATCH($B187,Harvest_关卡消耗!$A$2:$A$10,1),AR$1)</f>
        <v>5000</v>
      </c>
      <c r="AS187" s="5">
        <f t="shared" si="17"/>
        <v>2775</v>
      </c>
      <c r="AT187" s="5">
        <f t="shared" si="18"/>
        <v>3571.4285714285716</v>
      </c>
      <c r="AU187" s="5">
        <f t="shared" si="19"/>
        <v>403653</v>
      </c>
      <c r="AV187" s="5">
        <f t="shared" si="20"/>
        <v>516428.57142857288</v>
      </c>
      <c r="AW187" s="5">
        <f t="shared" si="23"/>
        <v>112775.57142857288</v>
      </c>
      <c r="AX187" s="5">
        <f t="shared" si="21"/>
        <v>46</v>
      </c>
    </row>
    <row r="188" spans="1:50">
      <c r="A188" s="1" t="s">
        <v>222</v>
      </c>
      <c r="B188" s="1">
        <v>186</v>
      </c>
      <c r="C188" s="1">
        <v>12</v>
      </c>
      <c r="D188" s="1">
        <v>30</v>
      </c>
      <c r="E188" s="4" t="s">
        <v>302</v>
      </c>
      <c r="H188" s="1">
        <v>9</v>
      </c>
      <c r="I188" s="1">
        <f t="shared" si="22"/>
        <v>1</v>
      </c>
      <c r="J188" s="1" t="s">
        <v>267</v>
      </c>
      <c r="K188" s="1" t="s">
        <v>292</v>
      </c>
      <c r="L188" s="1" t="s">
        <v>268</v>
      </c>
      <c r="M188" s="1" t="s">
        <v>268</v>
      </c>
      <c r="N188" s="1" t="s">
        <v>268</v>
      </c>
      <c r="O188" s="1" t="s">
        <v>268</v>
      </c>
      <c r="P188" s="1" t="s">
        <v>268</v>
      </c>
      <c r="Q188" s="1" t="s">
        <v>268</v>
      </c>
      <c r="R188" s="1" t="s">
        <v>268</v>
      </c>
      <c r="U188" s="1">
        <v>0</v>
      </c>
      <c r="V188" s="1">
        <v>0</v>
      </c>
      <c r="W188" s="1">
        <v>0</v>
      </c>
      <c r="X188" s="1" t="s">
        <v>224</v>
      </c>
      <c r="Y188" s="1">
        <v>5</v>
      </c>
      <c r="Z188" s="1">
        <v>10</v>
      </c>
      <c r="AB188" s="1">
        <v>0</v>
      </c>
      <c r="AC188" s="1">
        <v>0</v>
      </c>
      <c r="AD188" s="1">
        <v>0</v>
      </c>
      <c r="AE188" s="1">
        <f>MATCH(B188,Harvest_挂机奖励!$B$2:$B$13,1)</f>
        <v>11</v>
      </c>
      <c r="AF188" s="1">
        <f>INDEX(Harvest_挂机奖励!$D$2:$E$13,$AE188,AF$1)</f>
        <v>2500</v>
      </c>
      <c r="AG188" s="1">
        <f>INDEX(Harvest_关卡消耗!$B$2:$B$10,MATCH($B188,Harvest_关卡消耗!$A$2:$A$10,1))</f>
        <v>6</v>
      </c>
      <c r="AH188" s="1">
        <f>INDEX(Harvest_关卡消耗!$D$2:$T$28,MATCH($B188,Harvest_关卡消耗!$A$2:$A$10,1),AH$1)</f>
        <v>2500</v>
      </c>
      <c r="AI188" s="1">
        <f>INDEX(Harvest_关卡消耗!$D$2:$T$28,MATCH($B188,Harvest_关卡消耗!$A$2:$A$10,1),AI$1)</f>
        <v>2775</v>
      </c>
      <c r="AJ188" s="1">
        <f>INDEX(Harvest_关卡消耗!$D$2:$T$28,MATCH($B188,Harvest_关卡消耗!$A$2:$A$10,1),AJ$1)</f>
        <v>7500</v>
      </c>
      <c r="AK188" s="1">
        <f>INDEX(Harvest_关卡消耗!$D$2:$T$28,MATCH($B188,Harvest_关卡消耗!$A$2:$A$10,1),AK$1)</f>
        <v>3</v>
      </c>
      <c r="AL188" s="1">
        <f>INDEX(Harvest_关卡消耗!$D$2:$T$28,MATCH($B188,Harvest_关卡消耗!$A$2:$A$10,1),AL$1)</f>
        <v>625</v>
      </c>
      <c r="AM188" s="1">
        <f>INDEX(Harvest_关卡消耗!$D$2:$T$28,MATCH($B188,Harvest_关卡消耗!$A$2:$A$10,1),AM$1)</f>
        <v>0.25</v>
      </c>
      <c r="AN188" s="1">
        <f>INDEX(Harvest_关卡消耗!$D$2:$T$28,MATCH($B188,Harvest_关卡消耗!$A$2:$A$10,1),AN$1)</f>
        <v>5000</v>
      </c>
      <c r="AO188" s="1">
        <f>INDEX(Harvest_关卡消耗!$D$2:$T$28,MATCH($B188,Harvest_关卡消耗!$A$2:$A$10,1),AO$1)</f>
        <v>2</v>
      </c>
      <c r="AP188" s="1">
        <f>INDEX(Harvest_关卡消耗!$D$2:$T$28,MATCH($B188,Harvest_关卡消耗!$A$2:$A$10,1),AP$1)</f>
        <v>4200</v>
      </c>
      <c r="AQ188" s="1">
        <f>INDEX(Harvest_关卡消耗!$D$2:$T$28,MATCH($B188,Harvest_关卡消耗!$A$2:$A$10,1),AQ$1)</f>
        <v>1.68</v>
      </c>
      <c r="AR188" s="1">
        <f>INDEX(Harvest_关卡消耗!$D$2:$T$28,MATCH($B188,Harvest_关卡消耗!$A$2:$A$10,1),AR$1)</f>
        <v>5000</v>
      </c>
      <c r="AS188" s="5">
        <f t="shared" si="17"/>
        <v>2775</v>
      </c>
      <c r="AT188" s="5">
        <f t="shared" si="18"/>
        <v>3571.4285714285716</v>
      </c>
      <c r="AU188" s="5">
        <f t="shared" si="19"/>
        <v>406428</v>
      </c>
      <c r="AV188" s="5">
        <f t="shared" si="20"/>
        <v>520000.00000000146</v>
      </c>
      <c r="AW188" s="5">
        <f t="shared" si="23"/>
        <v>113572.00000000146</v>
      </c>
      <c r="AX188" s="5">
        <f t="shared" si="21"/>
        <v>46</v>
      </c>
    </row>
  </sheetData>
  <autoFilter ref="A1:AR188" xr:uid="{C09DF59B-C2BD-4339-9EA0-4C776E15FCFF}"/>
  <phoneticPr fontId="1" type="noConversion"/>
  <pageMargins left="0.7" right="0.7" top="0.75" bottom="0.75" header="0.3" footer="0.3"/>
  <pageSetup paperSize="9" orientation="portrait" r:id="rId1"/>
  <ignoredErrors>
    <ignoredError sqref="AT2 A3:B188 A2:B2 AJ2:AR2 AV5:AW188 AV4 AV2:AW2 AV1 A1:B1 T3:AR3 T2:AH2 T1:AR1 T4:AR188 AX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37ED-A668-46C1-AEDB-DAEDBFD6AA08}">
  <dimension ref="N8:O10"/>
  <sheetViews>
    <sheetView tabSelected="1" workbookViewId="0">
      <selection activeCell="O11" sqref="O11"/>
    </sheetView>
  </sheetViews>
  <sheetFormatPr defaultRowHeight="16.5"/>
  <sheetData>
    <row r="8" spans="14:15">
      <c r="N8" t="s">
        <v>381</v>
      </c>
    </row>
    <row r="9" spans="14:15">
      <c r="N9">
        <v>3</v>
      </c>
      <c r="O9" t="s">
        <v>6</v>
      </c>
    </row>
    <row r="10" spans="14:15">
      <c r="N10">
        <v>5</v>
      </c>
      <c r="O10" t="s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B335-5666-46CD-9D1E-E86F4582C7B4}">
  <dimension ref="A2:AP12"/>
  <sheetViews>
    <sheetView workbookViewId="0">
      <selection activeCell="S5" sqref="S5"/>
    </sheetView>
  </sheetViews>
  <sheetFormatPr defaultColWidth="8.625" defaultRowHeight="16.5"/>
  <cols>
    <col min="1" max="1" width="4.625" style="1" bestFit="1" customWidth="1"/>
    <col min="2" max="2" width="8.375" style="1" bestFit="1" customWidth="1"/>
    <col min="3" max="5" width="8" style="1" bestFit="1" customWidth="1"/>
    <col min="6" max="6" width="9.625" style="1" bestFit="1" customWidth="1"/>
    <col min="7" max="7" width="9.625" style="1" customWidth="1"/>
    <col min="8" max="13" width="10.25" style="1" bestFit="1" customWidth="1"/>
    <col min="14" max="16" width="11.125" style="1" bestFit="1" customWidth="1"/>
    <col min="17" max="17" width="12.25" style="1" bestFit="1" customWidth="1"/>
    <col min="18" max="18" width="12.25" style="1" customWidth="1"/>
    <col min="19" max="19" width="12.25" style="16" customWidth="1"/>
    <col min="20" max="20" width="13.875" style="1" bestFit="1" customWidth="1"/>
    <col min="21" max="22" width="13.875" style="1" customWidth="1"/>
    <col min="23" max="24" width="8.625" style="1"/>
    <col min="25" max="26" width="8" style="1" bestFit="1" customWidth="1"/>
    <col min="27" max="27" width="6.25" style="1" bestFit="1" customWidth="1"/>
    <col min="28" max="28" width="13.5" style="1" bestFit="1" customWidth="1"/>
    <col min="29" max="29" width="8.25" style="1" bestFit="1" customWidth="1"/>
    <col min="30" max="30" width="11.375" style="1" bestFit="1" customWidth="1"/>
    <col min="31" max="31" width="14.375" style="1" bestFit="1" customWidth="1"/>
    <col min="32" max="33" width="13.5" style="1" bestFit="1" customWidth="1"/>
    <col min="34" max="16384" width="8.625" style="1"/>
  </cols>
  <sheetData>
    <row r="2" spans="1:42" s="6" customFormat="1">
      <c r="A2" s="6" t="s">
        <v>306</v>
      </c>
      <c r="B2" s="6" t="s">
        <v>342</v>
      </c>
      <c r="C2" s="6" t="s">
        <v>346</v>
      </c>
      <c r="D2" s="6" t="s">
        <v>343</v>
      </c>
      <c r="E2" s="6" t="s">
        <v>331</v>
      </c>
      <c r="F2" s="6" t="s">
        <v>347</v>
      </c>
      <c r="H2" s="6" t="s">
        <v>348</v>
      </c>
      <c r="I2" s="6" t="s">
        <v>349</v>
      </c>
      <c r="J2" s="6" t="s">
        <v>351</v>
      </c>
      <c r="K2" s="6" t="s">
        <v>352</v>
      </c>
      <c r="L2" s="6" t="s">
        <v>353</v>
      </c>
      <c r="M2" s="6" t="s">
        <v>354</v>
      </c>
      <c r="N2" s="6" t="s">
        <v>355</v>
      </c>
      <c r="O2" s="6" t="s">
        <v>356</v>
      </c>
      <c r="P2" s="6" t="s">
        <v>357</v>
      </c>
      <c r="Q2" s="6" t="s">
        <v>368</v>
      </c>
      <c r="S2" s="16"/>
      <c r="T2" s="6" t="s">
        <v>370</v>
      </c>
      <c r="U2" s="6" t="s">
        <v>371</v>
      </c>
      <c r="V2" s="6" t="s">
        <v>372</v>
      </c>
      <c r="W2" s="6" t="s">
        <v>341</v>
      </c>
      <c r="X2" s="6" t="s">
        <v>366</v>
      </c>
      <c r="Y2" s="6" t="s">
        <v>369</v>
      </c>
      <c r="Z2" s="6" t="s">
        <v>376</v>
      </c>
      <c r="AD2" s="6" t="s">
        <v>377</v>
      </c>
      <c r="AE2" s="6" t="s">
        <v>375</v>
      </c>
      <c r="AF2" s="6" t="s">
        <v>341</v>
      </c>
      <c r="AG2" s="6" t="s">
        <v>360</v>
      </c>
      <c r="AH2" s="6" t="s">
        <v>332</v>
      </c>
      <c r="AI2" s="13" t="s">
        <v>323</v>
      </c>
      <c r="AJ2" s="13" t="s">
        <v>330</v>
      </c>
      <c r="AK2" s="13" t="s">
        <v>325</v>
      </c>
      <c r="AL2" s="13" t="s">
        <v>326</v>
      </c>
      <c r="AM2" s="13" t="s">
        <v>324</v>
      </c>
      <c r="AN2" s="13" t="s">
        <v>327</v>
      </c>
      <c r="AO2" s="13" t="s">
        <v>328</v>
      </c>
      <c r="AP2" s="13" t="s">
        <v>329</v>
      </c>
    </row>
    <row r="3" spans="1:42">
      <c r="A3" s="1">
        <v>1</v>
      </c>
      <c r="B3" s="9">
        <f t="shared" ref="B3:B11" si="0">$AN$3*A3^2+$AO$3*A3+$AP$3</f>
        <v>0.15873015873015872</v>
      </c>
      <c r="C3" s="5">
        <v>1</v>
      </c>
      <c r="D3" s="5">
        <f t="shared" ref="D3:D10" si="1">$AH$3*$B3</f>
        <v>31.746031746031743</v>
      </c>
      <c r="E3" s="5">
        <f>D3</f>
        <v>31.746031746031743</v>
      </c>
      <c r="F3" s="9">
        <f>1/(基础设定!$B$4/E3/基础设定!$B$3)</f>
        <v>0.79365079365079361</v>
      </c>
      <c r="G3" s="9"/>
      <c r="H3" s="16">
        <f>SUMIF(关卡消耗奖励!$B$2:$B$201,A3,关卡消耗奖励!$I$2:$I$201)</f>
        <v>53186.106719367592</v>
      </c>
      <c r="I3" s="16">
        <f>H3*2</f>
        <v>106372.21343873518</v>
      </c>
      <c r="J3" s="16">
        <f>H3*4</f>
        <v>212744.42687747037</v>
      </c>
      <c r="K3" s="16">
        <f>SUMIF(关卡消耗奖励!$B$2:$B$201,A3,关卡消耗奖励!$J$2:$J$201)</f>
        <v>42350</v>
      </c>
      <c r="L3" s="16">
        <f>$K3*2</f>
        <v>84700</v>
      </c>
      <c r="M3" s="16">
        <f>$K3*4</f>
        <v>169400</v>
      </c>
      <c r="N3" s="16">
        <f>H3-K3</f>
        <v>10836.106719367592</v>
      </c>
      <c r="O3" s="16">
        <f>I3-L3</f>
        <v>21672.213438735183</v>
      </c>
      <c r="P3" s="16">
        <f>J3-M3</f>
        <v>43344.426877470367</v>
      </c>
      <c r="Q3" s="9">
        <f>K3/H3</f>
        <v>0.79626057653470528</v>
      </c>
      <c r="R3" s="9"/>
      <c r="T3" s="16">
        <f t="shared" ref="T3:V4" si="2">N3-SUM($W3:$Z3)</f>
        <v>-14263.893280632408</v>
      </c>
      <c r="U3" s="16">
        <f t="shared" si="2"/>
        <v>-3427.7865612648166</v>
      </c>
      <c r="V3" s="16">
        <f t="shared" si="2"/>
        <v>18244.426877470367</v>
      </c>
      <c r="W3" s="1">
        <f>AF3</f>
        <v>20000</v>
      </c>
      <c r="X3" s="1">
        <f>INDEX(关卡消耗奖励!$N$2:$N$201,时间进度预设!D3)*$AD$3</f>
        <v>2600</v>
      </c>
      <c r="Y3" s="1">
        <f>INDEX(关卡消耗奖励!$P$2:$P$201,时间进度预设!D3)</f>
        <v>0</v>
      </c>
      <c r="Z3" s="1">
        <f>INDEX(关卡消耗奖励!$O$2:$O$201,时间进度预设!D3)</f>
        <v>2500</v>
      </c>
      <c r="AD3" s="1">
        <v>1</v>
      </c>
      <c r="AE3" s="1">
        <v>1.1000000000000001</v>
      </c>
      <c r="AF3" s="1">
        <v>20000</v>
      </c>
      <c r="AG3" s="1">
        <v>2000</v>
      </c>
      <c r="AH3" s="1">
        <v>200</v>
      </c>
      <c r="AI3" s="13">
        <v>1</v>
      </c>
      <c r="AJ3" s="13">
        <v>0.7</v>
      </c>
      <c r="AK3" s="13">
        <f>1/AM3/AJ3</f>
        <v>0.15873015873015872</v>
      </c>
      <c r="AL3" s="13">
        <v>1.75</v>
      </c>
      <c r="AM3" s="13">
        <v>9</v>
      </c>
      <c r="AN3" s="13">
        <f>(AI3+AI3*AK3*(AL3-AL3*AM3+AM3-2))/((AM3-1)*(AM3-2))</f>
        <v>-1.9841269841269849E-3</v>
      </c>
      <c r="AO3" s="13">
        <f>AI3*AK3*(AL3-1)-3*AN3</f>
        <v>0.125</v>
      </c>
      <c r="AP3" s="13">
        <f>AI3*AK3-AO3-AN3</f>
        <v>3.5714285714285705E-2</v>
      </c>
    </row>
    <row r="4" spans="1:42">
      <c r="A4" s="1">
        <v>2</v>
      </c>
      <c r="B4" s="9">
        <f t="shared" si="0"/>
        <v>0.27777777777777779</v>
      </c>
      <c r="C4" s="5">
        <f t="shared" ref="C4:C11" si="3">D3+1</f>
        <v>32.746031746031747</v>
      </c>
      <c r="D4" s="5">
        <f t="shared" si="1"/>
        <v>55.555555555555557</v>
      </c>
      <c r="E4" s="5">
        <f>D4-D3</f>
        <v>23.809523809523814</v>
      </c>
      <c r="F4" s="9">
        <f>1/(基础设定!$B$4/E4/基础设定!$B$3)</f>
        <v>0.59523809523809534</v>
      </c>
      <c r="G4" s="9"/>
      <c r="H4" s="16">
        <f>SUMIF(关卡消耗奖励!$B$2:$B$201,A4,关卡消耗奖励!$I$2:$I$201)</f>
        <v>81772.173913043458</v>
      </c>
      <c r="I4" s="16">
        <f t="shared" ref="I4:I11" si="4">H4*2</f>
        <v>163544.34782608692</v>
      </c>
      <c r="J4" s="16">
        <f t="shared" ref="J4:J11" si="5">H4*4</f>
        <v>327088.69565217383</v>
      </c>
      <c r="K4" s="16">
        <f>SUMIF(关卡消耗奖励!$B$2:$B$201,A4,关卡消耗奖励!$J$2:$J$201)</f>
        <v>45210.000000000007</v>
      </c>
      <c r="L4" s="16">
        <f t="shared" ref="L4:L11" si="6">$K4*2</f>
        <v>90420.000000000015</v>
      </c>
      <c r="M4" s="16">
        <f t="shared" ref="M4:M11" si="7">$K4*4</f>
        <v>180840.00000000003</v>
      </c>
      <c r="N4" s="16">
        <f>H4-K4</f>
        <v>36562.173913043451</v>
      </c>
      <c r="O4" s="16">
        <f t="shared" ref="O4:O11" si="8">I4-L4</f>
        <v>73124.347826086901</v>
      </c>
      <c r="P4" s="16">
        <f t="shared" ref="P4:P11" si="9">J4-M4</f>
        <v>146248.6956521738</v>
      </c>
      <c r="Q4" s="9">
        <f>K4/H4</f>
        <v>0.55287756013526468</v>
      </c>
      <c r="R4" s="9"/>
      <c r="S4" s="16">
        <f>MIN(T3,0)</f>
        <v>-14263.893280632408</v>
      </c>
      <c r="T4" s="16">
        <f t="shared" si="2"/>
        <v>29462.173913043451</v>
      </c>
      <c r="U4" s="16">
        <f t="shared" si="2"/>
        <v>66024.347826086901</v>
      </c>
      <c r="V4" s="16">
        <f t="shared" si="2"/>
        <v>139148.6956521738</v>
      </c>
      <c r="W4" s="1">
        <v>0</v>
      </c>
      <c r="X4" s="1">
        <f>INDEX(关卡消耗奖励!$N$2:$N$201,时间进度预设!D4)*$AD$3</f>
        <v>3100</v>
      </c>
      <c r="Y4" s="1">
        <f>INDEX(关卡消耗奖励!$P$2:$P$201,时间进度预设!D4)</f>
        <v>0</v>
      </c>
      <c r="Z4" s="1">
        <f>INDEX(关卡消耗奖励!$O$2:$O$201,时间进度预设!D4)</f>
        <v>4000</v>
      </c>
    </row>
    <row r="5" spans="1:42">
      <c r="A5" s="1">
        <v>3</v>
      </c>
      <c r="B5" s="9">
        <f t="shared" si="0"/>
        <v>0.39285714285714285</v>
      </c>
      <c r="C5" s="5">
        <f t="shared" si="3"/>
        <v>56.555555555555557</v>
      </c>
      <c r="D5" s="5">
        <f t="shared" si="1"/>
        <v>78.571428571428569</v>
      </c>
      <c r="E5" s="5">
        <f t="shared" ref="E5:E8" si="10">D5-D4</f>
        <v>23.015873015873012</v>
      </c>
      <c r="F5" s="9">
        <f>1/(基础设定!$B$4/E5/基础设定!$B$3)</f>
        <v>0.57539682539682535</v>
      </c>
      <c r="G5" s="9"/>
      <c r="H5" s="16">
        <f>SUMIF(关卡消耗奖励!$B$2:$B$201,A5,关卡消耗奖励!$I$2:$I$201)</f>
        <v>86720.239880059977</v>
      </c>
      <c r="I5" s="16">
        <f t="shared" si="4"/>
        <v>173440.47976011995</v>
      </c>
      <c r="J5" s="16">
        <f t="shared" si="5"/>
        <v>346880.95952023991</v>
      </c>
      <c r="K5" s="16">
        <f>SUMIF(关卡消耗奖励!$B$2:$B$201,A5,关卡消耗奖励!$J$2:$J$201)</f>
        <v>49940</v>
      </c>
      <c r="L5" s="16">
        <f t="shared" si="6"/>
        <v>99880</v>
      </c>
      <c r="M5" s="16">
        <f t="shared" si="7"/>
        <v>199760</v>
      </c>
      <c r="N5" s="16">
        <f t="shared" ref="N5:N11" si="11">H5-K5</f>
        <v>36780.239880059977</v>
      </c>
      <c r="O5" s="16">
        <f t="shared" si="8"/>
        <v>73560.479760119953</v>
      </c>
      <c r="P5" s="16">
        <f t="shared" si="9"/>
        <v>147120.95952023991</v>
      </c>
      <c r="Q5" s="9">
        <f>K5/H5</f>
        <v>0.57587479081089299</v>
      </c>
      <c r="R5" s="9"/>
      <c r="S5" s="16">
        <f t="shared" ref="S5:S11" si="12">MIN(T4,0)</f>
        <v>0</v>
      </c>
      <c r="T5" s="16">
        <f t="shared" ref="T5:T11" si="13">N5-SUM($W5:$Z5)</f>
        <v>27780.239880059977</v>
      </c>
      <c r="U5" s="16">
        <f t="shared" ref="U5:V11" si="14">O5-SUM($W5:$Z5)</f>
        <v>64560.479760119953</v>
      </c>
      <c r="V5" s="16">
        <f t="shared" si="14"/>
        <v>138120.95952023991</v>
      </c>
      <c r="W5" s="1">
        <v>0</v>
      </c>
      <c r="X5" s="1">
        <f>INDEX(关卡消耗奖励!$N$2:$N$201,时间进度预设!D5)*$AD$3</f>
        <v>3500</v>
      </c>
      <c r="Y5" s="1">
        <f>INDEX(关卡消耗奖励!$P$2:$P$201,时间进度预设!D5)</f>
        <v>0</v>
      </c>
      <c r="Z5" s="1">
        <f>INDEX(关卡消耗奖励!$O$2:$O$201,时间进度预设!D5)</f>
        <v>5500</v>
      </c>
    </row>
    <row r="6" spans="1:42">
      <c r="A6" s="1">
        <v>4</v>
      </c>
      <c r="B6" s="9">
        <f t="shared" si="0"/>
        <v>0.50396825396825395</v>
      </c>
      <c r="C6" s="5">
        <f t="shared" si="3"/>
        <v>79.571428571428569</v>
      </c>
      <c r="D6" s="5">
        <f t="shared" si="1"/>
        <v>100.79365079365078</v>
      </c>
      <c r="E6" s="5">
        <f t="shared" si="10"/>
        <v>22.222222222222214</v>
      </c>
      <c r="F6" s="9">
        <f>1/(基础设定!$B$4/E6/基础设定!$B$3)</f>
        <v>0.55555555555555536</v>
      </c>
      <c r="G6" s="9"/>
      <c r="H6" s="16">
        <f>SUMIF(关卡消耗奖励!$B$2:$B$201,A6,关卡消耗奖励!$I$2:$I$201)</f>
        <v>87861.038961038983</v>
      </c>
      <c r="I6" s="16">
        <f t="shared" si="4"/>
        <v>175722.07792207797</v>
      </c>
      <c r="J6" s="16">
        <f t="shared" si="5"/>
        <v>351444.15584415593</v>
      </c>
      <c r="K6" s="16">
        <f>SUMIF(关卡消耗奖励!$B$2:$B$201,A6,关卡消耗奖励!$J$2:$J$201)</f>
        <v>48840</v>
      </c>
      <c r="L6" s="16">
        <f t="shared" si="6"/>
        <v>97680</v>
      </c>
      <c r="M6" s="16">
        <f t="shared" si="7"/>
        <v>195360</v>
      </c>
      <c r="N6" s="16">
        <f t="shared" si="11"/>
        <v>39021.038961038983</v>
      </c>
      <c r="O6" s="16">
        <f t="shared" si="8"/>
        <v>78042.077922077966</v>
      </c>
      <c r="P6" s="16">
        <f t="shared" si="9"/>
        <v>156084.15584415593</v>
      </c>
      <c r="Q6" s="9">
        <f t="shared" ref="Q6:Q10" si="15">K6/H6</f>
        <v>0.55587778812469502</v>
      </c>
      <c r="R6" s="9"/>
      <c r="S6" s="16">
        <f t="shared" si="12"/>
        <v>0</v>
      </c>
      <c r="T6" s="16">
        <f t="shared" si="13"/>
        <v>10521.038961038983</v>
      </c>
      <c r="U6" s="16">
        <f t="shared" si="14"/>
        <v>49542.077922077966</v>
      </c>
      <c r="V6" s="16">
        <f t="shared" si="14"/>
        <v>127584.15584415593</v>
      </c>
      <c r="W6" s="1">
        <v>0</v>
      </c>
      <c r="X6" s="1">
        <f>INDEX(关卡消耗奖励!$N$2:$N$201,时间进度预设!D6)*$AD$3</f>
        <v>4000</v>
      </c>
      <c r="Y6" s="1">
        <f>INDEX(关卡消耗奖励!$P$2:$P$201,时间进度预设!D6)</f>
        <v>16000</v>
      </c>
      <c r="Z6" s="1">
        <f>INDEX(关卡消耗奖励!$O$2:$O$201,时间进度预设!D6)</f>
        <v>8500</v>
      </c>
    </row>
    <row r="7" spans="1:42">
      <c r="A7" s="1">
        <v>5</v>
      </c>
      <c r="B7" s="9">
        <f t="shared" si="0"/>
        <v>0.61111111111111105</v>
      </c>
      <c r="C7" s="5">
        <f t="shared" si="3"/>
        <v>101.79365079365078</v>
      </c>
      <c r="D7" s="5">
        <f t="shared" si="1"/>
        <v>122.22222222222221</v>
      </c>
      <c r="E7" s="5">
        <f t="shared" si="10"/>
        <v>21.428571428571431</v>
      </c>
      <c r="F7" s="9">
        <f>1/(基础设定!$B$4/E7/基础设定!$B$3)</f>
        <v>0.53571428571428581</v>
      </c>
      <c r="G7" s="9"/>
      <c r="H7" s="16">
        <f>SUMIF(关卡消耗奖励!$B$2:$B$201,A7,关卡消耗奖励!$I$2:$I$201)</f>
        <v>98391.11111111108</v>
      </c>
      <c r="I7" s="16">
        <f t="shared" si="4"/>
        <v>196782.22222222216</v>
      </c>
      <c r="J7" s="16">
        <f t="shared" si="5"/>
        <v>393564.44444444432</v>
      </c>
      <c r="K7" s="16">
        <f>SUMIF(关卡消耗奖励!$B$2:$B$201,A7,关卡消耗奖励!$J$2:$J$201)</f>
        <v>53240</v>
      </c>
      <c r="L7" s="16">
        <f t="shared" si="6"/>
        <v>106480</v>
      </c>
      <c r="M7" s="16">
        <f t="shared" si="7"/>
        <v>212960</v>
      </c>
      <c r="N7" s="16">
        <f t="shared" si="11"/>
        <v>45151.11111111108</v>
      </c>
      <c r="O7" s="16">
        <f t="shared" si="8"/>
        <v>90302.222222222161</v>
      </c>
      <c r="P7" s="16">
        <f t="shared" si="9"/>
        <v>180604.44444444432</v>
      </c>
      <c r="Q7" s="9">
        <f t="shared" si="15"/>
        <v>0.54110579094769196</v>
      </c>
      <c r="R7" s="9"/>
      <c r="S7" s="16">
        <f t="shared" si="12"/>
        <v>0</v>
      </c>
      <c r="T7" s="16">
        <f t="shared" si="13"/>
        <v>30751.11111111108</v>
      </c>
      <c r="U7" s="16">
        <f t="shared" si="14"/>
        <v>75902.222222222161</v>
      </c>
      <c r="V7" s="16">
        <f t="shared" si="14"/>
        <v>166204.44444444432</v>
      </c>
      <c r="W7" s="1">
        <v>0</v>
      </c>
      <c r="X7" s="1">
        <f>INDEX(关卡消耗奖励!$N$2:$N$201,时间进度预设!D7)*$AD$3</f>
        <v>4400</v>
      </c>
      <c r="Y7" s="1">
        <f>INDEX(关卡消耗奖励!$P$2:$P$201,时间进度预设!D7)</f>
        <v>0</v>
      </c>
      <c r="Z7" s="1">
        <f>INDEX(关卡消耗奖励!$O$2:$O$201,时间进度预设!D7)</f>
        <v>10000</v>
      </c>
    </row>
    <row r="8" spans="1:42">
      <c r="A8" s="1">
        <v>6</v>
      </c>
      <c r="B8" s="9">
        <f t="shared" si="0"/>
        <v>0.7142857142857143</v>
      </c>
      <c r="C8" s="5">
        <f t="shared" si="3"/>
        <v>123.22222222222221</v>
      </c>
      <c r="D8" s="5">
        <f t="shared" si="1"/>
        <v>142.85714285714286</v>
      </c>
      <c r="E8" s="5">
        <f t="shared" si="10"/>
        <v>20.634920634920647</v>
      </c>
      <c r="F8" s="9">
        <f>1/(基础设定!$B$4/E8/基础设定!$B$3)</f>
        <v>0.51587301587301626</v>
      </c>
      <c r="G8" s="9"/>
      <c r="H8" s="16">
        <f>SUMIF(关卡消耗奖励!$B$2:$B$201,A8,关卡消耗奖励!$I$2:$I$201)</f>
        <v>93775.384615384552</v>
      </c>
      <c r="I8" s="16">
        <f t="shared" si="4"/>
        <v>187550.7692307691</v>
      </c>
      <c r="J8" s="16">
        <f t="shared" si="5"/>
        <v>375101.53846153821</v>
      </c>
      <c r="K8" s="16">
        <f>SUMIF(关卡消耗奖励!$B$2:$B$201,A8,关卡消耗奖励!$J$2:$J$201)</f>
        <v>48400</v>
      </c>
      <c r="L8" s="16">
        <f t="shared" si="6"/>
        <v>96800</v>
      </c>
      <c r="M8" s="16">
        <f t="shared" si="7"/>
        <v>193600</v>
      </c>
      <c r="N8" s="16">
        <f t="shared" si="11"/>
        <v>45375.384615384552</v>
      </c>
      <c r="O8" s="16">
        <f t="shared" si="8"/>
        <v>90750.769230769103</v>
      </c>
      <c r="P8" s="16">
        <f t="shared" si="9"/>
        <v>181501.53846153821</v>
      </c>
      <c r="Q8" s="9">
        <f t="shared" si="15"/>
        <v>0.51612691537881061</v>
      </c>
      <c r="R8" s="9"/>
      <c r="S8" s="16">
        <f t="shared" si="12"/>
        <v>0</v>
      </c>
      <c r="T8" s="16">
        <f t="shared" si="13"/>
        <v>29075.384615384552</v>
      </c>
      <c r="U8" s="16">
        <f t="shared" si="14"/>
        <v>74450.769230769103</v>
      </c>
      <c r="V8" s="16">
        <f t="shared" si="14"/>
        <v>165201.53846153821</v>
      </c>
      <c r="W8" s="1">
        <v>0</v>
      </c>
      <c r="X8" s="1">
        <f>INDEX(关卡消耗奖励!$N$2:$N$201,时间进度预设!D8)*$AD$3</f>
        <v>4800</v>
      </c>
      <c r="Y8" s="1">
        <f>INDEX(关卡消耗奖励!$P$2:$P$201,时间进度预设!D8)</f>
        <v>0</v>
      </c>
      <c r="Z8" s="1">
        <f>INDEX(关卡消耗奖励!$O$2:$O$201,时间进度预设!D8)</f>
        <v>11500</v>
      </c>
    </row>
    <row r="9" spans="1:42">
      <c r="A9" s="1">
        <v>7</v>
      </c>
      <c r="B9" s="9">
        <f t="shared" si="0"/>
        <v>0.81349206349206338</v>
      </c>
      <c r="C9" s="5">
        <f t="shared" si="3"/>
        <v>143.85714285714286</v>
      </c>
      <c r="D9" s="5">
        <f t="shared" si="1"/>
        <v>162.69841269841268</v>
      </c>
      <c r="E9" s="5">
        <f>D9-D8</f>
        <v>19.841269841269821</v>
      </c>
      <c r="F9" s="9">
        <f>1/(基础设定!$B$4/E9/基础设定!$B$3)</f>
        <v>0.49603174603174549</v>
      </c>
      <c r="G9" s="9"/>
      <c r="H9" s="16">
        <f>SUMIF(关卡消耗奖励!$B$2:$B$201,A9,关卡消耗奖励!$I$2:$I$201)</f>
        <v>100603.52252964438</v>
      </c>
      <c r="I9" s="16">
        <f t="shared" si="4"/>
        <v>201207.04505928876</v>
      </c>
      <c r="J9" s="16">
        <f t="shared" si="5"/>
        <v>402414.09011857753</v>
      </c>
      <c r="K9" s="16">
        <f>SUMIF(关卡消耗奖励!$B$2:$B$201,A9,关卡消耗奖励!$J$2:$J$201)</f>
        <v>49720</v>
      </c>
      <c r="L9" s="16">
        <f t="shared" si="6"/>
        <v>99440</v>
      </c>
      <c r="M9" s="16">
        <f t="shared" si="7"/>
        <v>198880</v>
      </c>
      <c r="N9" s="16">
        <f t="shared" si="11"/>
        <v>50883.522529644382</v>
      </c>
      <c r="O9" s="16">
        <f t="shared" si="8"/>
        <v>101767.04505928876</v>
      </c>
      <c r="P9" s="16">
        <f t="shared" si="9"/>
        <v>203534.09011857753</v>
      </c>
      <c r="Q9" s="9">
        <f t="shared" si="15"/>
        <v>0.49421728732559272</v>
      </c>
      <c r="R9" s="9"/>
      <c r="S9" s="16">
        <f t="shared" si="12"/>
        <v>0</v>
      </c>
      <c r="T9" s="16">
        <f t="shared" si="13"/>
        <v>32683.522529644382</v>
      </c>
      <c r="U9" s="16">
        <f t="shared" si="14"/>
        <v>83567.045059288765</v>
      </c>
      <c r="V9" s="16">
        <f t="shared" si="14"/>
        <v>185334.09011857753</v>
      </c>
      <c r="W9" s="1">
        <v>0</v>
      </c>
      <c r="X9" s="1">
        <f>INDEX(关卡消耗奖励!$N$2:$N$201,时间进度预设!D9)*$AD$3</f>
        <v>5200</v>
      </c>
      <c r="Y9" s="1">
        <f>INDEX(关卡消耗奖励!$P$2:$P$201,时间进度预设!D9)</f>
        <v>0</v>
      </c>
      <c r="Z9" s="1">
        <f>INDEX(关卡消耗奖励!$O$2:$O$201,时间进度预设!D9)</f>
        <v>13000</v>
      </c>
    </row>
    <row r="10" spans="1:42">
      <c r="A10" s="1">
        <v>8</v>
      </c>
      <c r="B10" s="9">
        <f t="shared" si="0"/>
        <v>0.90873015873015872</v>
      </c>
      <c r="C10" s="5">
        <f t="shared" si="3"/>
        <v>163.69841269841268</v>
      </c>
      <c r="D10" s="5">
        <f t="shared" si="1"/>
        <v>181.74603174603175</v>
      </c>
      <c r="E10" s="5">
        <f>D10-D9</f>
        <v>19.047619047619065</v>
      </c>
      <c r="F10" s="9">
        <f>1/(基础设定!$B$4/E10/基础设定!$B$3)</f>
        <v>0.47619047619047655</v>
      </c>
      <c r="G10" s="9"/>
      <c r="H10" s="16">
        <f>SUMIF(关卡消耗奖励!$B$2:$B$201,A10,关卡消耗奖励!$I$2:$I$201)</f>
        <v>110255.4347826086</v>
      </c>
      <c r="I10" s="16">
        <f t="shared" si="4"/>
        <v>220510.8695652172</v>
      </c>
      <c r="J10" s="16">
        <f t="shared" si="5"/>
        <v>441021.73913043441</v>
      </c>
      <c r="K10" s="16">
        <f>SUMIF(关卡消耗奖励!$B$2:$B$201,A10,关卡消耗奖励!$J$2:$J$201)</f>
        <v>52250</v>
      </c>
      <c r="L10" s="16">
        <f t="shared" si="6"/>
        <v>104500</v>
      </c>
      <c r="M10" s="16">
        <f t="shared" si="7"/>
        <v>209000</v>
      </c>
      <c r="N10" s="16">
        <f t="shared" si="11"/>
        <v>58005.434782608601</v>
      </c>
      <c r="O10" s="16">
        <f t="shared" si="8"/>
        <v>116010.8695652172</v>
      </c>
      <c r="P10" s="16">
        <f t="shared" si="9"/>
        <v>232021.73913043441</v>
      </c>
      <c r="Q10" s="9">
        <f t="shared" si="15"/>
        <v>0.47389954157835107</v>
      </c>
      <c r="R10" s="9"/>
      <c r="S10" s="16">
        <f t="shared" si="12"/>
        <v>0</v>
      </c>
      <c r="T10" s="16">
        <f t="shared" si="13"/>
        <v>37905.434782608601</v>
      </c>
      <c r="U10" s="16">
        <f t="shared" si="14"/>
        <v>95910.869565217203</v>
      </c>
      <c r="V10" s="16">
        <f t="shared" si="14"/>
        <v>211921.73913043441</v>
      </c>
      <c r="W10" s="1">
        <v>0</v>
      </c>
      <c r="X10" s="1">
        <f>INDEX(关卡消耗奖励!$N$2:$N$201,时间进度预设!D10)*$AD$3</f>
        <v>5600</v>
      </c>
      <c r="Y10" s="1">
        <f>INDEX(关卡消耗奖励!$P$2:$P$201,时间进度预设!D10)</f>
        <v>0</v>
      </c>
      <c r="Z10" s="1">
        <f>INDEX(关卡消耗奖励!$O$2:$O$201,时间进度预设!D10)</f>
        <v>14500</v>
      </c>
    </row>
    <row r="11" spans="1:42">
      <c r="A11" s="1">
        <v>9</v>
      </c>
      <c r="B11" s="9">
        <f t="shared" si="0"/>
        <v>0.99999999999999989</v>
      </c>
      <c r="C11" s="5">
        <f t="shared" si="3"/>
        <v>182.74603174603175</v>
      </c>
      <c r="D11" s="5">
        <v>200</v>
      </c>
      <c r="E11" s="5">
        <f>D11-D10</f>
        <v>18.253968253968253</v>
      </c>
      <c r="F11" s="9">
        <f>1/(基础设定!$B$4/E11/基础设定!$B$3)</f>
        <v>0.45634920634920628</v>
      </c>
      <c r="H11" s="16">
        <f>SUMIF(关卡消耗奖励!$B$2:$B$201,A11,关卡消耗奖励!$I$2:$I$201)</f>
        <v>118304.34782608695</v>
      </c>
      <c r="I11" s="16">
        <f t="shared" si="4"/>
        <v>236608.69565217389</v>
      </c>
      <c r="J11" s="16">
        <f t="shared" si="5"/>
        <v>473217.39130434778</v>
      </c>
      <c r="K11" s="16">
        <f>SUMIF(关卡消耗奖励!$B$2:$B$201,A11,关卡消耗奖励!$J$2:$J$201)</f>
        <v>49500</v>
      </c>
      <c r="L11" s="16">
        <f t="shared" si="6"/>
        <v>99000</v>
      </c>
      <c r="M11" s="16">
        <f t="shared" si="7"/>
        <v>198000</v>
      </c>
      <c r="N11" s="16">
        <f t="shared" si="11"/>
        <v>68804.347826086945</v>
      </c>
      <c r="O11" s="16">
        <f t="shared" si="8"/>
        <v>137608.69565217389</v>
      </c>
      <c r="P11" s="16">
        <f t="shared" si="9"/>
        <v>275217.39130434778</v>
      </c>
      <c r="Q11" s="9">
        <f>K11/H11</f>
        <v>0.41841234840132308</v>
      </c>
      <c r="R11" s="9"/>
      <c r="S11" s="16">
        <f t="shared" si="12"/>
        <v>0</v>
      </c>
      <c r="T11" s="16">
        <f t="shared" si="13"/>
        <v>15804.347826086945</v>
      </c>
      <c r="U11" s="16">
        <f t="shared" si="14"/>
        <v>84608.69565217389</v>
      </c>
      <c r="V11" s="16">
        <f t="shared" si="14"/>
        <v>222217.39130434778</v>
      </c>
      <c r="W11" s="1">
        <v>0</v>
      </c>
      <c r="X11" s="1">
        <f>INDEX(关卡消耗奖励!$N$2:$N$201,时间进度预设!D11)*$AD$3</f>
        <v>6000</v>
      </c>
      <c r="Y11" s="1">
        <f>INDEX(关卡消耗奖励!$P$2:$P$201,时间进度预设!D11)</f>
        <v>31000</v>
      </c>
      <c r="Z11" s="1">
        <f>INDEX(关卡消耗奖励!$O$2:$O$201,时间进度预设!D11)</f>
        <v>16000</v>
      </c>
    </row>
    <row r="12" spans="1:42">
      <c r="A12" s="1">
        <v>10</v>
      </c>
      <c r="B12" s="9"/>
      <c r="C12" s="5">
        <v>201</v>
      </c>
      <c r="D12" s="5"/>
      <c r="E12" s="5"/>
      <c r="Q12" s="16"/>
      <c r="R12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14A2-418C-433A-8E03-5DB615438029}">
  <dimension ref="A1:R13"/>
  <sheetViews>
    <sheetView workbookViewId="0">
      <selection activeCell="F10" sqref="F10"/>
    </sheetView>
  </sheetViews>
  <sheetFormatPr defaultColWidth="8.75" defaultRowHeight="16.5"/>
  <cols>
    <col min="1" max="5" width="8.75" style="1"/>
    <col min="6" max="6" width="8" style="1" bestFit="1" customWidth="1"/>
    <col min="7" max="7" width="8" style="1" customWidth="1"/>
    <col min="8" max="8" width="9.625" style="9" customWidth="1"/>
    <col min="9" max="16384" width="8.75" style="1"/>
  </cols>
  <sheetData>
    <row r="1" spans="1:18" s="6" customFormat="1">
      <c r="A1" s="6" t="s">
        <v>9</v>
      </c>
      <c r="B1" s="6" t="s">
        <v>10</v>
      </c>
      <c r="C1" s="6" t="s">
        <v>11</v>
      </c>
      <c r="D1" s="6" t="s">
        <v>12</v>
      </c>
      <c r="E1" s="6" t="s">
        <v>322</v>
      </c>
      <c r="F1" s="6" t="s">
        <v>334</v>
      </c>
      <c r="G1" s="6" t="s">
        <v>367</v>
      </c>
      <c r="H1" s="10"/>
      <c r="I1" s="6" t="s">
        <v>333</v>
      </c>
      <c r="K1" s="13"/>
      <c r="L1" s="13"/>
      <c r="M1" s="13"/>
      <c r="N1" s="13"/>
      <c r="O1" s="13"/>
      <c r="P1" s="13"/>
      <c r="Q1" s="13"/>
      <c r="R1" s="13"/>
    </row>
    <row r="2" spans="1:18">
      <c r="A2" s="1">
        <v>1</v>
      </c>
      <c r="B2" s="1">
        <v>1</v>
      </c>
      <c r="C2" s="1">
        <f>B3-1</f>
        <v>19</v>
      </c>
      <c r="D2" s="1">
        <f>C2-B2+1</f>
        <v>19</v>
      </c>
      <c r="E2" s="1">
        <f>$I$2</f>
        <v>1000</v>
      </c>
      <c r="F2" s="1">
        <v>0</v>
      </c>
      <c r="I2" s="1">
        <v>1000</v>
      </c>
      <c r="K2" s="13"/>
      <c r="L2" s="13"/>
      <c r="M2" s="13"/>
      <c r="N2" s="13"/>
      <c r="O2" s="13"/>
      <c r="P2" s="13"/>
      <c r="Q2" s="13"/>
      <c r="R2" s="13"/>
    </row>
    <row r="3" spans="1:18">
      <c r="A3" s="1">
        <v>2</v>
      </c>
      <c r="B3" s="1">
        <f>基础设定!$B$2*(A3-1)</f>
        <v>20</v>
      </c>
      <c r="C3" s="1">
        <f t="shared" ref="C3:C11" si="0">B4-1</f>
        <v>39</v>
      </c>
      <c r="D3" s="1">
        <f t="shared" ref="D3:D11" si="1">C3-B3+1</f>
        <v>20</v>
      </c>
      <c r="E3" s="1">
        <f>E2+F3</f>
        <v>1500</v>
      </c>
      <c r="F3" s="1">
        <v>500</v>
      </c>
    </row>
    <row r="4" spans="1:18">
      <c r="A4" s="1">
        <v>3</v>
      </c>
      <c r="B4" s="1">
        <f>基础设定!$B$2*(A4-1)</f>
        <v>40</v>
      </c>
      <c r="C4" s="1">
        <f t="shared" si="0"/>
        <v>59</v>
      </c>
      <c r="D4" s="1">
        <f t="shared" si="1"/>
        <v>20</v>
      </c>
      <c r="E4" s="1">
        <f>E3+F4</f>
        <v>1800</v>
      </c>
      <c r="F4" s="1">
        <v>300</v>
      </c>
    </row>
    <row r="5" spans="1:18">
      <c r="A5" s="1">
        <v>4</v>
      </c>
      <c r="B5" s="1">
        <f>基础设定!$B$2*(A5-1)</f>
        <v>60</v>
      </c>
      <c r="C5" s="1">
        <f t="shared" si="0"/>
        <v>79</v>
      </c>
      <c r="D5" s="1">
        <f t="shared" si="1"/>
        <v>20</v>
      </c>
      <c r="E5" s="1">
        <f t="shared" ref="E5:E13" si="2">E4+F5</f>
        <v>2000</v>
      </c>
      <c r="F5" s="1">
        <v>200</v>
      </c>
    </row>
    <row r="6" spans="1:18">
      <c r="A6" s="1">
        <v>5</v>
      </c>
      <c r="B6" s="1">
        <f>基础设定!$B$2*(A6-1)</f>
        <v>80</v>
      </c>
      <c r="C6" s="1">
        <f t="shared" si="0"/>
        <v>99</v>
      </c>
      <c r="D6" s="1">
        <f t="shared" si="1"/>
        <v>20</v>
      </c>
      <c r="E6" s="1">
        <f t="shared" si="2"/>
        <v>2000</v>
      </c>
      <c r="F6" s="1">
        <v>0</v>
      </c>
    </row>
    <row r="7" spans="1:18">
      <c r="A7" s="1">
        <v>6</v>
      </c>
      <c r="B7" s="1">
        <f>基础设定!$B$2*(A7-1)</f>
        <v>100</v>
      </c>
      <c r="C7" s="1">
        <f t="shared" si="0"/>
        <v>119</v>
      </c>
      <c r="D7" s="1">
        <f t="shared" si="1"/>
        <v>20</v>
      </c>
      <c r="E7" s="1">
        <f t="shared" si="2"/>
        <v>2200</v>
      </c>
      <c r="F7" s="1">
        <v>200</v>
      </c>
    </row>
    <row r="8" spans="1:18">
      <c r="A8" s="1">
        <v>7</v>
      </c>
      <c r="B8" s="1">
        <f>基础设定!$B$2*(A8-1)</f>
        <v>120</v>
      </c>
      <c r="C8" s="1">
        <f t="shared" si="0"/>
        <v>139</v>
      </c>
      <c r="D8" s="1">
        <f t="shared" si="1"/>
        <v>20</v>
      </c>
      <c r="E8" s="1">
        <f t="shared" si="2"/>
        <v>2200</v>
      </c>
      <c r="F8" s="1">
        <v>0</v>
      </c>
    </row>
    <row r="9" spans="1:18">
      <c r="A9" s="1">
        <v>8</v>
      </c>
      <c r="B9" s="1">
        <f>基础设定!$B$2*(A9-1)</f>
        <v>140</v>
      </c>
      <c r="C9" s="1">
        <f t="shared" si="0"/>
        <v>159</v>
      </c>
      <c r="D9" s="1">
        <f t="shared" si="1"/>
        <v>20</v>
      </c>
      <c r="E9" s="1">
        <f t="shared" si="2"/>
        <v>2200</v>
      </c>
      <c r="F9" s="1">
        <v>0</v>
      </c>
    </row>
    <row r="10" spans="1:18">
      <c r="A10" s="1">
        <v>9</v>
      </c>
      <c r="B10" s="1">
        <f>基础设定!$B$2*(A10-1)</f>
        <v>160</v>
      </c>
      <c r="C10" s="1">
        <f t="shared" si="0"/>
        <v>179</v>
      </c>
      <c r="D10" s="1">
        <f t="shared" si="1"/>
        <v>20</v>
      </c>
      <c r="E10" s="1">
        <f t="shared" si="2"/>
        <v>2500</v>
      </c>
      <c r="F10" s="1">
        <v>300</v>
      </c>
    </row>
    <row r="11" spans="1:18">
      <c r="A11" s="1">
        <v>10</v>
      </c>
      <c r="B11" s="1">
        <f>基础设定!$B$2*(A11-1)</f>
        <v>180</v>
      </c>
      <c r="C11" s="1">
        <f t="shared" si="0"/>
        <v>199</v>
      </c>
      <c r="D11" s="1">
        <f t="shared" si="1"/>
        <v>20</v>
      </c>
      <c r="E11" s="1">
        <f t="shared" si="2"/>
        <v>2500</v>
      </c>
      <c r="F11" s="1">
        <v>0</v>
      </c>
    </row>
    <row r="12" spans="1:18">
      <c r="A12" s="1">
        <v>11</v>
      </c>
      <c r="B12" s="1">
        <f>基础设定!$B$2*(A12-1)</f>
        <v>200</v>
      </c>
      <c r="C12" s="1">
        <f>B13-1</f>
        <v>219</v>
      </c>
      <c r="D12" s="1">
        <f>C12-B12+1</f>
        <v>20</v>
      </c>
      <c r="E12" s="1">
        <f t="shared" si="2"/>
        <v>2500</v>
      </c>
      <c r="F12" s="1">
        <v>0</v>
      </c>
      <c r="J12" s="11"/>
    </row>
    <row r="13" spans="1:18">
      <c r="A13" s="1">
        <v>12</v>
      </c>
      <c r="B13" s="1">
        <f>基础设定!$B$2*(A13-1)</f>
        <v>220</v>
      </c>
      <c r="E13" s="1">
        <f t="shared" si="2"/>
        <v>2800</v>
      </c>
      <c r="F13" s="1">
        <v>300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4913-2AA2-404F-A387-72A6C50B4051}">
  <dimension ref="A1:C2"/>
  <sheetViews>
    <sheetView workbookViewId="0">
      <selection activeCell="N50" sqref="M50:N50"/>
    </sheetView>
  </sheetViews>
  <sheetFormatPr defaultColWidth="8.75" defaultRowHeight="16.5"/>
  <cols>
    <col min="1" max="16384" width="8.75" style="1"/>
  </cols>
  <sheetData>
    <row r="1" spans="1:3" s="6" customFormat="1">
      <c r="A1" s="6" t="s">
        <v>333</v>
      </c>
      <c r="B1" s="6" t="s">
        <v>364</v>
      </c>
      <c r="C1" s="6" t="s">
        <v>365</v>
      </c>
    </row>
    <row r="2" spans="1:3">
      <c r="A2" s="1">
        <v>1000</v>
      </c>
      <c r="B2" s="1">
        <v>1500</v>
      </c>
      <c r="C2" s="1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FF8E-185C-4177-A514-6E05ADB340D5}">
  <dimension ref="A1:C2"/>
  <sheetViews>
    <sheetView workbookViewId="0">
      <selection activeCell="K44" sqref="K44"/>
    </sheetView>
  </sheetViews>
  <sheetFormatPr defaultColWidth="8.75" defaultRowHeight="16.5"/>
  <cols>
    <col min="1" max="16384" width="8.75" style="1"/>
  </cols>
  <sheetData>
    <row r="1" spans="1:3" s="6" customFormat="1">
      <c r="A1" s="6" t="s">
        <v>333</v>
      </c>
      <c r="B1" s="6" t="s">
        <v>364</v>
      </c>
      <c r="C1" s="6" t="s">
        <v>365</v>
      </c>
    </row>
    <row r="2" spans="1:3">
      <c r="A2" s="1">
        <v>2000</v>
      </c>
      <c r="B2" s="1">
        <v>100</v>
      </c>
      <c r="C2" s="1">
        <v>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1A09-66D9-44D7-B028-E736C223B122}">
  <dimension ref="A1:C2"/>
  <sheetViews>
    <sheetView workbookViewId="0">
      <selection activeCell="C2" sqref="C2"/>
    </sheetView>
  </sheetViews>
  <sheetFormatPr defaultColWidth="8.75" defaultRowHeight="16.5"/>
  <cols>
    <col min="1" max="2" width="8.75" style="1"/>
    <col min="3" max="3" width="11.5" style="1" customWidth="1"/>
    <col min="4" max="16384" width="8.75" style="1"/>
  </cols>
  <sheetData>
    <row r="1" spans="1:3" s="6" customFormat="1">
      <c r="A1" s="6" t="s">
        <v>333</v>
      </c>
      <c r="B1" s="6" t="s">
        <v>364</v>
      </c>
      <c r="C1" s="6" t="s">
        <v>365</v>
      </c>
    </row>
    <row r="2" spans="1:3">
      <c r="A2" s="1">
        <v>1000</v>
      </c>
      <c r="B2" s="1">
        <v>1500</v>
      </c>
      <c r="C2" s="1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BA35-9ECC-4D57-B4D9-C0B990C75F7B}">
  <dimension ref="A1:R201"/>
  <sheetViews>
    <sheetView workbookViewId="0">
      <selection activeCell="M15" sqref="M15"/>
    </sheetView>
  </sheetViews>
  <sheetFormatPr defaultColWidth="8.75" defaultRowHeight="16.5"/>
  <cols>
    <col min="1" max="2" width="8.75" style="1"/>
    <col min="3" max="3" width="9.625" style="9" bestFit="1" customWidth="1"/>
    <col min="4" max="5" width="8.75" style="1"/>
    <col min="6" max="6" width="9.625" style="9" bestFit="1" customWidth="1"/>
    <col min="7" max="7" width="13.125" style="9" bestFit="1" customWidth="1"/>
    <col min="8" max="8" width="12.75" style="1" bestFit="1" customWidth="1"/>
    <col min="9" max="10" width="8.875" style="18" bestFit="1" customWidth="1"/>
    <col min="11" max="13" width="10.25" style="18" bestFit="1" customWidth="1"/>
    <col min="14" max="14" width="8" style="1" bestFit="1" customWidth="1"/>
    <col min="15" max="15" width="8.75" style="1"/>
    <col min="16" max="16" width="8" style="1" bestFit="1" customWidth="1"/>
    <col min="17" max="17" width="11.375" style="1" bestFit="1" customWidth="1"/>
    <col min="18" max="16384" width="8.75" style="1"/>
  </cols>
  <sheetData>
    <row r="1" spans="1:17" s="6" customFormat="1">
      <c r="A1" s="6" t="s">
        <v>256</v>
      </c>
      <c r="B1" s="6" t="s">
        <v>345</v>
      </c>
      <c r="C1" s="10" t="s">
        <v>337</v>
      </c>
      <c r="D1" s="6" t="s">
        <v>344</v>
      </c>
      <c r="E1" s="6" t="s">
        <v>322</v>
      </c>
      <c r="F1" s="10" t="s">
        <v>338</v>
      </c>
      <c r="G1" s="10" t="s">
        <v>340</v>
      </c>
      <c r="H1" s="6" t="s">
        <v>339</v>
      </c>
      <c r="I1" s="17" t="s">
        <v>363</v>
      </c>
      <c r="J1" s="17" t="s">
        <v>17</v>
      </c>
      <c r="K1" s="17" t="s">
        <v>335</v>
      </c>
      <c r="L1" s="17" t="s">
        <v>336</v>
      </c>
      <c r="M1" s="17" t="s">
        <v>378</v>
      </c>
      <c r="N1" s="6" t="s">
        <v>366</v>
      </c>
      <c r="O1" s="6" t="s">
        <v>376</v>
      </c>
      <c r="P1" s="6" t="s">
        <v>369</v>
      </c>
      <c r="Q1" s="6" t="s">
        <v>379</v>
      </c>
    </row>
    <row r="2" spans="1:17">
      <c r="A2" s="1">
        <v>1</v>
      </c>
      <c r="B2" s="1">
        <f>MATCH(A2,时间进度预设!$C$3:$C$12,1)</f>
        <v>1</v>
      </c>
      <c r="C2" s="9">
        <f>INDEX(时间进度预设!$F$3:$F$11,B2)</f>
        <v>0.79365079365079361</v>
      </c>
      <c r="D2" s="1">
        <f>MATCH(A2,关卡阶段!$B$2:$B$13,1)</f>
        <v>1</v>
      </c>
      <c r="E2" s="1">
        <f>INDEX(关卡阶段!$E$2:$E$13,D2)</f>
        <v>1000</v>
      </c>
      <c r="F2" s="9">
        <f t="shared" ref="F2:F33" si="0">MEDIAN(0,C2*(1-G2),1)</f>
        <v>1</v>
      </c>
      <c r="G2" s="12">
        <v>-1</v>
      </c>
      <c r="H2" s="9">
        <f>SUMIF($B$2:$B$299,B2,$F$2:$F$299)/COUNTIF($B$2:$B$299,B2)/C2</f>
        <v>1.0000000000000004</v>
      </c>
      <c r="I2" s="18">
        <f>E2/F2</f>
        <v>1000</v>
      </c>
      <c r="J2" s="18">
        <f>E2*时间进度预设!$AE$3</f>
        <v>1100</v>
      </c>
      <c r="K2" s="18">
        <f>I2</f>
        <v>1000</v>
      </c>
      <c r="L2" s="18">
        <f>J2</f>
        <v>1100</v>
      </c>
      <c r="M2" s="18">
        <f>L2-K2</f>
        <v>100</v>
      </c>
      <c r="N2" s="11">
        <f>离线奖励!$A$2+离线奖励!$B$2*INT(A2/离线奖励!$C$2)</f>
        <v>2000</v>
      </c>
      <c r="O2" s="1">
        <f>签到奖励!$A$2+签到奖励!$B$2*INT(A2/签到奖励!$C$2)</f>
        <v>1000</v>
      </c>
      <c r="P2" s="1">
        <f>IF(MOD(A2,转盘奖励!$C$2)=0,转盘奖励!$A$2+转盘奖励!$B$2*INT(A2/转盘奖励!$C$2),0)</f>
        <v>0</v>
      </c>
      <c r="Q2" s="1">
        <f>P2</f>
        <v>0</v>
      </c>
    </row>
    <row r="3" spans="1:17">
      <c r="A3" s="1">
        <v>2</v>
      </c>
      <c r="B3" s="1">
        <f>MATCH(A3,时间进度预设!$C$3:$C$12,1)</f>
        <v>1</v>
      </c>
      <c r="C3" s="9">
        <f>INDEX(时间进度预设!$F$3:$F$11,B3)</f>
        <v>0.79365079365079361</v>
      </c>
      <c r="D3" s="1">
        <f>MATCH(A3,关卡阶段!$B$2:$B$13,1)</f>
        <v>1</v>
      </c>
      <c r="E3" s="1">
        <f>INDEX(关卡阶段!$E$2:$E$13,D3)</f>
        <v>1000</v>
      </c>
      <c r="F3" s="9">
        <f t="shared" si="0"/>
        <v>1</v>
      </c>
      <c r="G3" s="12">
        <v>-1</v>
      </c>
      <c r="H3" s="9">
        <f t="shared" ref="H3:H66" si="1">SUMIF($B$2:$B$299,B3,$F$2:$F$299)/COUNTIF($B$2:$B$299,B3)/C3</f>
        <v>1.0000000000000004</v>
      </c>
      <c r="I3" s="18">
        <f t="shared" ref="I3:I66" si="2">E3/F3</f>
        <v>1000</v>
      </c>
      <c r="J3" s="18">
        <f>E3*时间进度预设!$AE$3</f>
        <v>1100</v>
      </c>
      <c r="K3" s="18">
        <f t="shared" ref="K3:K34" si="3">I3+K2</f>
        <v>2000</v>
      </c>
      <c r="L3" s="18">
        <f t="shared" ref="L3:L34" si="4">J3+L2</f>
        <v>2200</v>
      </c>
      <c r="M3" s="18">
        <f t="shared" ref="M3:M66" si="5">L3-K3</f>
        <v>200</v>
      </c>
      <c r="N3" s="11">
        <f>离线奖励!$A$2+离线奖励!$B$2*INT(A3/离线奖励!$C$2)</f>
        <v>2000</v>
      </c>
      <c r="O3" s="1">
        <f>签到奖励!$A$2+签到奖励!$B$2*INT(A3/签到奖励!$C$2)</f>
        <v>1000</v>
      </c>
      <c r="P3" s="1">
        <f>IF(MOD(A3,转盘奖励!$C$2)=0,转盘奖励!$A$2+转盘奖励!$B$2*INT(A3/转盘奖励!$C$2),0)</f>
        <v>0</v>
      </c>
      <c r="Q3" s="1">
        <f>P3+Q2</f>
        <v>0</v>
      </c>
    </row>
    <row r="4" spans="1:17">
      <c r="A4" s="1">
        <v>3</v>
      </c>
      <c r="B4" s="1">
        <f>MATCH(A4,时间进度预设!$C$3:$C$12,1)</f>
        <v>1</v>
      </c>
      <c r="C4" s="9">
        <f>INDEX(时间进度预设!$F$3:$F$11,B4)</f>
        <v>0.79365079365079361</v>
      </c>
      <c r="D4" s="1">
        <f>MATCH(A4,关卡阶段!$B$2:$B$13,1)</f>
        <v>1</v>
      </c>
      <c r="E4" s="1">
        <f>INDEX(关卡阶段!$E$2:$E$13,D4)</f>
        <v>1000</v>
      </c>
      <c r="F4" s="9">
        <f t="shared" si="0"/>
        <v>1</v>
      </c>
      <c r="G4" s="12">
        <v>-1</v>
      </c>
      <c r="H4" s="9">
        <f t="shared" si="1"/>
        <v>1.0000000000000004</v>
      </c>
      <c r="I4" s="18">
        <f t="shared" si="2"/>
        <v>1000</v>
      </c>
      <c r="J4" s="18">
        <f>E4*时间进度预设!$AE$3</f>
        <v>1100</v>
      </c>
      <c r="K4" s="18">
        <f t="shared" si="3"/>
        <v>3000</v>
      </c>
      <c r="L4" s="18">
        <f t="shared" si="4"/>
        <v>3300</v>
      </c>
      <c r="M4" s="18">
        <f t="shared" si="5"/>
        <v>300</v>
      </c>
      <c r="N4" s="11">
        <f>离线奖励!$A$2+离线奖励!$B$2*INT(A4/离线奖励!$C$2)</f>
        <v>2000</v>
      </c>
      <c r="O4" s="1">
        <f>签到奖励!$A$2+签到奖励!$B$2*INT(A4/签到奖励!$C$2)</f>
        <v>1000</v>
      </c>
      <c r="P4" s="1">
        <f>IF(MOD(A4,转盘奖励!$C$2)=0,转盘奖励!$A$2+转盘奖励!$B$2*INT(A4/转盘奖励!$C$2),0)</f>
        <v>0</v>
      </c>
      <c r="Q4" s="1">
        <f t="shared" ref="Q4:Q67" si="6">P4+Q3</f>
        <v>0</v>
      </c>
    </row>
    <row r="5" spans="1:17">
      <c r="A5" s="1">
        <v>4</v>
      </c>
      <c r="B5" s="1">
        <f>MATCH(A5,时间进度预设!$C$3:$C$12,1)</f>
        <v>1</v>
      </c>
      <c r="C5" s="9">
        <f>INDEX(时间进度预设!$F$3:$F$11,B5)</f>
        <v>0.79365079365079361</v>
      </c>
      <c r="D5" s="1">
        <f>MATCH(A5,关卡阶段!$B$2:$B$13,1)</f>
        <v>1</v>
      </c>
      <c r="E5" s="1">
        <f>INDEX(关卡阶段!$E$2:$E$13,D5)</f>
        <v>1000</v>
      </c>
      <c r="F5" s="9">
        <f t="shared" si="0"/>
        <v>1</v>
      </c>
      <c r="G5" s="12">
        <v>-1</v>
      </c>
      <c r="H5" s="9">
        <f t="shared" si="1"/>
        <v>1.0000000000000004</v>
      </c>
      <c r="I5" s="18">
        <f t="shared" si="2"/>
        <v>1000</v>
      </c>
      <c r="J5" s="18">
        <f>E5*时间进度预设!$AE$3</f>
        <v>1100</v>
      </c>
      <c r="K5" s="18">
        <f t="shared" si="3"/>
        <v>4000</v>
      </c>
      <c r="L5" s="18">
        <f t="shared" si="4"/>
        <v>4400</v>
      </c>
      <c r="M5" s="18">
        <f t="shared" si="5"/>
        <v>400</v>
      </c>
      <c r="N5" s="11">
        <f>离线奖励!$A$2+离线奖励!$B$2*INT(A5/离线奖励!$C$2)</f>
        <v>2000</v>
      </c>
      <c r="O5" s="1">
        <f>签到奖励!$A$2+签到奖励!$B$2*INT(A5/签到奖励!$C$2)</f>
        <v>1000</v>
      </c>
      <c r="P5" s="1">
        <f>IF(MOD(A5,转盘奖励!$C$2)=0,转盘奖励!$A$2+转盘奖励!$B$2*INT(A5/转盘奖励!$C$2),0)</f>
        <v>0</v>
      </c>
      <c r="Q5" s="1">
        <f t="shared" si="6"/>
        <v>0</v>
      </c>
    </row>
    <row r="6" spans="1:17">
      <c r="A6" s="1">
        <v>5</v>
      </c>
      <c r="B6" s="1">
        <f>MATCH(A6,时间进度预设!$C$3:$C$12,1)</f>
        <v>1</v>
      </c>
      <c r="C6" s="9">
        <f>INDEX(时间进度预设!$F$3:$F$11,B6)</f>
        <v>0.79365079365079361</v>
      </c>
      <c r="D6" s="1">
        <f>MATCH(A6,关卡阶段!$B$2:$B$13,1)</f>
        <v>1</v>
      </c>
      <c r="E6" s="1">
        <f>INDEX(关卡阶段!$E$2:$E$13,D6)</f>
        <v>1000</v>
      </c>
      <c r="F6" s="9">
        <f t="shared" si="0"/>
        <v>1</v>
      </c>
      <c r="G6" s="12">
        <v>-1</v>
      </c>
      <c r="H6" s="9">
        <f t="shared" si="1"/>
        <v>1.0000000000000004</v>
      </c>
      <c r="I6" s="18">
        <f t="shared" si="2"/>
        <v>1000</v>
      </c>
      <c r="J6" s="18">
        <f>E6*时间进度预设!$AE$3</f>
        <v>1100</v>
      </c>
      <c r="K6" s="18">
        <f t="shared" si="3"/>
        <v>5000</v>
      </c>
      <c r="L6" s="18">
        <f t="shared" si="4"/>
        <v>5500</v>
      </c>
      <c r="M6" s="18">
        <f t="shared" si="5"/>
        <v>500</v>
      </c>
      <c r="N6" s="11">
        <f>离线奖励!$A$2+离线奖励!$B$2*INT(A6/离线奖励!$C$2)</f>
        <v>2100</v>
      </c>
      <c r="O6" s="1">
        <f>签到奖励!$A$2+签到奖励!$B$2*INT(A6/签到奖励!$C$2)</f>
        <v>1000</v>
      </c>
      <c r="P6" s="1">
        <f>IF(MOD(A6,转盘奖励!$C$2)=0,转盘奖励!$A$2+转盘奖励!$B$2*INT(A6/转盘奖励!$C$2),0)</f>
        <v>0</v>
      </c>
      <c r="Q6" s="1">
        <f t="shared" si="6"/>
        <v>0</v>
      </c>
    </row>
    <row r="7" spans="1:17">
      <c r="A7" s="1">
        <v>6</v>
      </c>
      <c r="B7" s="1">
        <f>MATCH(A7,时间进度预设!$C$3:$C$12,1)</f>
        <v>1</v>
      </c>
      <c r="C7" s="9">
        <f>INDEX(时间进度预设!$F$3:$F$11,B7)</f>
        <v>0.79365079365079361</v>
      </c>
      <c r="D7" s="1">
        <f>MATCH(A7,关卡阶段!$B$2:$B$13,1)</f>
        <v>1</v>
      </c>
      <c r="E7" s="1">
        <f>INDEX(关卡阶段!$E$2:$E$13,D7)</f>
        <v>1000</v>
      </c>
      <c r="F7" s="9">
        <f t="shared" si="0"/>
        <v>0.95238095238095233</v>
      </c>
      <c r="G7" s="9">
        <v>-0.2</v>
      </c>
      <c r="H7" s="9">
        <f t="shared" si="1"/>
        <v>1.0000000000000004</v>
      </c>
      <c r="I7" s="18">
        <f t="shared" si="2"/>
        <v>1050</v>
      </c>
      <c r="J7" s="18">
        <f>E7*时间进度预设!$AE$3</f>
        <v>1100</v>
      </c>
      <c r="K7" s="18">
        <f t="shared" si="3"/>
        <v>6050</v>
      </c>
      <c r="L7" s="18">
        <f t="shared" si="4"/>
        <v>6600</v>
      </c>
      <c r="M7" s="18">
        <f t="shared" si="5"/>
        <v>550</v>
      </c>
      <c r="N7" s="11">
        <f>离线奖励!$A$2+离线奖励!$B$2*INT(A7/离线奖励!$C$2)</f>
        <v>2100</v>
      </c>
      <c r="O7" s="1">
        <f>签到奖励!$A$2+签到奖励!$B$2*INT(A7/签到奖励!$C$2)</f>
        <v>1000</v>
      </c>
      <c r="P7" s="1">
        <f>IF(MOD(A7,转盘奖励!$C$2)=0,转盘奖励!$A$2+转盘奖励!$B$2*INT(A7/转盘奖励!$C$2),0)</f>
        <v>0</v>
      </c>
      <c r="Q7" s="1">
        <f t="shared" si="6"/>
        <v>0</v>
      </c>
    </row>
    <row r="8" spans="1:17">
      <c r="A8" s="1">
        <v>7</v>
      </c>
      <c r="B8" s="1">
        <f>MATCH(A8,时间进度预设!$C$3:$C$12,1)</f>
        <v>1</v>
      </c>
      <c r="C8" s="9">
        <f>INDEX(时间进度预设!$F$3:$F$11,B8)</f>
        <v>0.79365079365079361</v>
      </c>
      <c r="D8" s="1">
        <f>MATCH(A8,关卡阶段!$B$2:$B$13,1)</f>
        <v>1</v>
      </c>
      <c r="E8" s="1">
        <f>INDEX(关卡阶段!$E$2:$E$13,D8)</f>
        <v>1000</v>
      </c>
      <c r="F8" s="9">
        <f t="shared" si="0"/>
        <v>0.91269841269841256</v>
      </c>
      <c r="G8" s="9">
        <v>-0.15</v>
      </c>
      <c r="H8" s="9">
        <f t="shared" si="1"/>
        <v>1.0000000000000004</v>
      </c>
      <c r="I8" s="18">
        <f t="shared" si="2"/>
        <v>1095.6521739130437</v>
      </c>
      <c r="J8" s="18">
        <f>E8*时间进度预设!$AE$3</f>
        <v>1100</v>
      </c>
      <c r="K8" s="18">
        <f t="shared" si="3"/>
        <v>7145.652173913044</v>
      </c>
      <c r="L8" s="18">
        <f t="shared" si="4"/>
        <v>7700</v>
      </c>
      <c r="M8" s="18">
        <f t="shared" si="5"/>
        <v>554.34782608695605</v>
      </c>
      <c r="N8" s="11">
        <f>离线奖励!$A$2+离线奖励!$B$2*INT(A8/离线奖励!$C$2)</f>
        <v>2100</v>
      </c>
      <c r="O8" s="1">
        <f>签到奖励!$A$2+签到奖励!$B$2*INT(A8/签到奖励!$C$2)</f>
        <v>1000</v>
      </c>
      <c r="P8" s="1">
        <f>IF(MOD(A8,转盘奖励!$C$2)=0,转盘奖励!$A$2+转盘奖励!$B$2*INT(A8/转盘奖励!$C$2),0)</f>
        <v>0</v>
      </c>
      <c r="Q8" s="1">
        <f t="shared" si="6"/>
        <v>0</v>
      </c>
    </row>
    <row r="9" spans="1:17">
      <c r="A9" s="1">
        <v>8</v>
      </c>
      <c r="B9" s="1">
        <f>MATCH(A9,时间进度预设!$C$3:$C$12,1)</f>
        <v>1</v>
      </c>
      <c r="C9" s="9">
        <f>INDEX(时间进度预设!$F$3:$F$11,B9)</f>
        <v>0.79365079365079361</v>
      </c>
      <c r="D9" s="1">
        <f>MATCH(A9,关卡阶段!$B$2:$B$13,1)</f>
        <v>1</v>
      </c>
      <c r="E9" s="1">
        <f>INDEX(关卡阶段!$E$2:$E$13,D9)</f>
        <v>1000</v>
      </c>
      <c r="F9" s="9">
        <f t="shared" si="0"/>
        <v>0.87301587301587302</v>
      </c>
      <c r="G9" s="9">
        <v>-0.1</v>
      </c>
      <c r="H9" s="9">
        <f t="shared" si="1"/>
        <v>1.0000000000000004</v>
      </c>
      <c r="I9" s="18">
        <f t="shared" si="2"/>
        <v>1145.4545454545455</v>
      </c>
      <c r="J9" s="18">
        <f>E9*时间进度预设!$AE$3</f>
        <v>1100</v>
      </c>
      <c r="K9" s="18">
        <f t="shared" si="3"/>
        <v>8291.1067193675899</v>
      </c>
      <c r="L9" s="18">
        <f t="shared" si="4"/>
        <v>8800</v>
      </c>
      <c r="M9" s="18">
        <f t="shared" si="5"/>
        <v>508.8932806324101</v>
      </c>
      <c r="N9" s="11">
        <f>离线奖励!$A$2+离线奖励!$B$2*INT(A9/离线奖励!$C$2)</f>
        <v>2100</v>
      </c>
      <c r="O9" s="1">
        <f>签到奖励!$A$2+签到奖励!$B$2*INT(A9/签到奖励!$C$2)</f>
        <v>1000</v>
      </c>
      <c r="P9" s="1">
        <f>IF(MOD(A9,转盘奖励!$C$2)=0,转盘奖励!$A$2+转盘奖励!$B$2*INT(A9/转盘奖励!$C$2),0)</f>
        <v>0</v>
      </c>
      <c r="Q9" s="1">
        <f t="shared" si="6"/>
        <v>0</v>
      </c>
    </row>
    <row r="10" spans="1:17">
      <c r="A10" s="1">
        <v>9</v>
      </c>
      <c r="B10" s="1">
        <f>MATCH(A10,时间进度预设!$C$3:$C$12,1)</f>
        <v>1</v>
      </c>
      <c r="C10" s="9">
        <f>INDEX(时间进度预设!$F$3:$F$11,B10)</f>
        <v>0.79365079365079361</v>
      </c>
      <c r="D10" s="1">
        <f>MATCH(A10,关卡阶段!$B$2:$B$13,1)</f>
        <v>1</v>
      </c>
      <c r="E10" s="1">
        <f>INDEX(关卡阶段!$E$2:$E$13,D10)</f>
        <v>1000</v>
      </c>
      <c r="F10" s="9">
        <f t="shared" si="0"/>
        <v>0.83333333333333337</v>
      </c>
      <c r="G10" s="9">
        <v>-0.05</v>
      </c>
      <c r="H10" s="9">
        <f t="shared" si="1"/>
        <v>1.0000000000000004</v>
      </c>
      <c r="I10" s="18">
        <f t="shared" si="2"/>
        <v>1200</v>
      </c>
      <c r="J10" s="18">
        <f>E10*时间进度预设!$AE$3</f>
        <v>1100</v>
      </c>
      <c r="K10" s="18">
        <f t="shared" si="3"/>
        <v>9491.1067193675899</v>
      </c>
      <c r="L10" s="18">
        <f t="shared" si="4"/>
        <v>9900</v>
      </c>
      <c r="M10" s="18">
        <f t="shared" si="5"/>
        <v>408.8932806324101</v>
      </c>
      <c r="N10" s="11">
        <f>离线奖励!$A$2+离线奖励!$B$2*INT(A10/离线奖励!$C$2)</f>
        <v>2100</v>
      </c>
      <c r="O10" s="1">
        <f>签到奖励!$A$2+签到奖励!$B$2*INT(A10/签到奖励!$C$2)</f>
        <v>1000</v>
      </c>
      <c r="P10" s="1">
        <f>IF(MOD(A10,转盘奖励!$C$2)=0,转盘奖励!$A$2+转盘奖励!$B$2*INT(A10/转盘奖励!$C$2),0)</f>
        <v>0</v>
      </c>
      <c r="Q10" s="1">
        <f t="shared" si="6"/>
        <v>0</v>
      </c>
    </row>
    <row r="11" spans="1:17">
      <c r="A11" s="1">
        <v>10</v>
      </c>
      <c r="B11" s="1">
        <f>MATCH(A11,时间进度预设!$C$3:$C$12,1)</f>
        <v>1</v>
      </c>
      <c r="C11" s="9">
        <f>INDEX(时间进度预设!$F$3:$F$11,B11)</f>
        <v>0.79365079365079361</v>
      </c>
      <c r="D11" s="1">
        <f>MATCH(A11,关卡阶段!$B$2:$B$13,1)</f>
        <v>1</v>
      </c>
      <c r="E11" s="1">
        <f>INDEX(关卡阶段!$E$2:$E$13,D11)</f>
        <v>1000</v>
      </c>
      <c r="F11" s="9">
        <f t="shared" si="0"/>
        <v>0.79365079365079361</v>
      </c>
      <c r="G11" s="9">
        <v>0</v>
      </c>
      <c r="H11" s="9">
        <f t="shared" si="1"/>
        <v>1.0000000000000004</v>
      </c>
      <c r="I11" s="18">
        <f t="shared" si="2"/>
        <v>1260</v>
      </c>
      <c r="J11" s="18">
        <f>E11*时间进度预设!$AE$3</f>
        <v>1100</v>
      </c>
      <c r="K11" s="18">
        <f t="shared" si="3"/>
        <v>10751.10671936759</v>
      </c>
      <c r="L11" s="18">
        <f t="shared" si="4"/>
        <v>11000</v>
      </c>
      <c r="M11" s="18">
        <f t="shared" si="5"/>
        <v>248.8932806324101</v>
      </c>
      <c r="N11" s="11">
        <f>离线奖励!$A$2+离线奖励!$B$2*INT(A11/离线奖励!$C$2)</f>
        <v>2200</v>
      </c>
      <c r="O11" s="1">
        <f>签到奖励!$A$2+签到奖励!$B$2*INT(A11/签到奖励!$C$2)</f>
        <v>1000</v>
      </c>
      <c r="P11" s="1">
        <f>IF(MOD(A11,转盘奖励!$C$2)=0,转盘奖励!$A$2+转盘奖励!$B$2*INT(A11/转盘奖励!$C$2),0)</f>
        <v>2500</v>
      </c>
      <c r="Q11" s="1">
        <f t="shared" si="6"/>
        <v>2500</v>
      </c>
    </row>
    <row r="12" spans="1:17">
      <c r="A12" s="1">
        <v>11</v>
      </c>
      <c r="B12" s="1">
        <f>MATCH(A12,时间进度预设!$C$3:$C$12,1)</f>
        <v>1</v>
      </c>
      <c r="C12" s="9">
        <f>INDEX(时间进度预设!$F$3:$F$11,B12)</f>
        <v>0.79365079365079361</v>
      </c>
      <c r="D12" s="1">
        <f>MATCH(A12,关卡阶段!$B$2:$B$13,1)</f>
        <v>1</v>
      </c>
      <c r="E12" s="1">
        <f>INDEX(关卡阶段!$E$2:$E$13,D12)</f>
        <v>1000</v>
      </c>
      <c r="F12" s="9">
        <f t="shared" si="0"/>
        <v>0.79365079365079361</v>
      </c>
      <c r="G12" s="9">
        <v>0</v>
      </c>
      <c r="H12" s="9">
        <f t="shared" si="1"/>
        <v>1.0000000000000004</v>
      </c>
      <c r="I12" s="18">
        <f t="shared" si="2"/>
        <v>1260</v>
      </c>
      <c r="J12" s="18">
        <f>E12*时间进度预设!$AE$3</f>
        <v>1100</v>
      </c>
      <c r="K12" s="18">
        <f t="shared" si="3"/>
        <v>12011.10671936759</v>
      </c>
      <c r="L12" s="18">
        <f t="shared" si="4"/>
        <v>12100</v>
      </c>
      <c r="M12" s="18">
        <f t="shared" si="5"/>
        <v>88.893280632410097</v>
      </c>
      <c r="N12" s="11">
        <f>离线奖励!$A$2+离线奖励!$B$2*INT(A12/离线奖励!$C$2)</f>
        <v>2200</v>
      </c>
      <c r="O12" s="1">
        <f>签到奖励!$A$2+签到奖励!$B$2*INT(A12/签到奖励!$C$2)</f>
        <v>1000</v>
      </c>
      <c r="P12" s="1">
        <f>IF(MOD(A12,转盘奖励!$C$2)=0,转盘奖励!$A$2+转盘奖励!$B$2*INT(A12/转盘奖励!$C$2),0)</f>
        <v>0</v>
      </c>
      <c r="Q12" s="1">
        <f t="shared" si="6"/>
        <v>2500</v>
      </c>
    </row>
    <row r="13" spans="1:17">
      <c r="A13" s="1">
        <v>12</v>
      </c>
      <c r="B13" s="1">
        <f>MATCH(A13,时间进度预设!$C$3:$C$12,1)</f>
        <v>1</v>
      </c>
      <c r="C13" s="9">
        <f>INDEX(时间进度预设!$F$3:$F$11,B13)</f>
        <v>0.79365079365079361</v>
      </c>
      <c r="D13" s="1">
        <f>MATCH(A13,关卡阶段!$B$2:$B$13,1)</f>
        <v>1</v>
      </c>
      <c r="E13" s="1">
        <f>INDEX(关卡阶段!$E$2:$E$13,D13)</f>
        <v>1000</v>
      </c>
      <c r="F13" s="9">
        <f t="shared" si="0"/>
        <v>0.79365079365079361</v>
      </c>
      <c r="G13" s="9">
        <v>0</v>
      </c>
      <c r="H13" s="9">
        <f t="shared" si="1"/>
        <v>1.0000000000000004</v>
      </c>
      <c r="I13" s="18">
        <f t="shared" si="2"/>
        <v>1260</v>
      </c>
      <c r="J13" s="18">
        <f>E13*时间进度预设!$AE$3</f>
        <v>1100</v>
      </c>
      <c r="K13" s="18">
        <f t="shared" si="3"/>
        <v>13271.10671936759</v>
      </c>
      <c r="L13" s="18">
        <f t="shared" si="4"/>
        <v>13200</v>
      </c>
      <c r="M13" s="18">
        <f t="shared" si="5"/>
        <v>-71.106719367589903</v>
      </c>
      <c r="N13" s="11">
        <f>离线奖励!$A$2+离线奖励!$B$2*INT(A13/离线奖励!$C$2)</f>
        <v>2200</v>
      </c>
      <c r="O13" s="1">
        <f>签到奖励!$A$2+签到奖励!$B$2*INT(A13/签到奖励!$C$2)</f>
        <v>1000</v>
      </c>
      <c r="P13" s="1">
        <f>IF(MOD(A13,转盘奖励!$C$2)=0,转盘奖励!$A$2+转盘奖励!$B$2*INT(A13/转盘奖励!$C$2),0)</f>
        <v>0</v>
      </c>
      <c r="Q13" s="1">
        <f t="shared" si="6"/>
        <v>2500</v>
      </c>
    </row>
    <row r="14" spans="1:17">
      <c r="A14" s="1">
        <v>13</v>
      </c>
      <c r="B14" s="1">
        <f>MATCH(A14,时间进度预设!$C$3:$C$12,1)</f>
        <v>1</v>
      </c>
      <c r="C14" s="9">
        <f>INDEX(时间进度预设!$F$3:$F$11,B14)</f>
        <v>0.79365079365079361</v>
      </c>
      <c r="D14" s="1">
        <f>MATCH(A14,关卡阶段!$B$2:$B$13,1)</f>
        <v>1</v>
      </c>
      <c r="E14" s="1">
        <f>INDEX(关卡阶段!$E$2:$E$13,D14)</f>
        <v>1000</v>
      </c>
      <c r="F14" s="9">
        <f t="shared" si="0"/>
        <v>0.79365079365079361</v>
      </c>
      <c r="G14" s="9">
        <v>0</v>
      </c>
      <c r="H14" s="9">
        <f t="shared" si="1"/>
        <v>1.0000000000000004</v>
      </c>
      <c r="I14" s="18">
        <f t="shared" si="2"/>
        <v>1260</v>
      </c>
      <c r="J14" s="18">
        <f>E14*时间进度预设!$AE$3</f>
        <v>1100</v>
      </c>
      <c r="K14" s="18">
        <f t="shared" si="3"/>
        <v>14531.10671936759</v>
      </c>
      <c r="L14" s="18">
        <f t="shared" si="4"/>
        <v>14300</v>
      </c>
      <c r="M14" s="18">
        <f t="shared" si="5"/>
        <v>-231.1067193675899</v>
      </c>
      <c r="N14" s="11">
        <f>离线奖励!$A$2+离线奖励!$B$2*INT(A14/离线奖励!$C$2)</f>
        <v>2200</v>
      </c>
      <c r="O14" s="1">
        <f>签到奖励!$A$2+签到奖励!$B$2*INT(A14/签到奖励!$C$2)</f>
        <v>1000</v>
      </c>
      <c r="P14" s="1">
        <f>IF(MOD(A14,转盘奖励!$C$2)=0,转盘奖励!$A$2+转盘奖励!$B$2*INT(A14/转盘奖励!$C$2),0)</f>
        <v>0</v>
      </c>
      <c r="Q14" s="1">
        <f t="shared" si="6"/>
        <v>2500</v>
      </c>
    </row>
    <row r="15" spans="1:17">
      <c r="A15" s="1">
        <v>14</v>
      </c>
      <c r="B15" s="1">
        <f>MATCH(A15,时间进度预设!$C$3:$C$12,1)</f>
        <v>1</v>
      </c>
      <c r="C15" s="9">
        <f>INDEX(时间进度预设!$F$3:$F$11,B15)</f>
        <v>0.79365079365079361</v>
      </c>
      <c r="D15" s="1">
        <f>MATCH(A15,关卡阶段!$B$2:$B$13,1)</f>
        <v>1</v>
      </c>
      <c r="E15" s="1">
        <f>INDEX(关卡阶段!$E$2:$E$13,D15)</f>
        <v>1000</v>
      </c>
      <c r="F15" s="9">
        <f t="shared" si="0"/>
        <v>0.79365079365079361</v>
      </c>
      <c r="G15" s="9">
        <v>0</v>
      </c>
      <c r="H15" s="9">
        <f t="shared" si="1"/>
        <v>1.0000000000000004</v>
      </c>
      <c r="I15" s="18">
        <f t="shared" si="2"/>
        <v>1260</v>
      </c>
      <c r="J15" s="18">
        <f>E15*时间进度预设!$AE$3</f>
        <v>1100</v>
      </c>
      <c r="K15" s="18">
        <f t="shared" si="3"/>
        <v>15791.10671936759</v>
      </c>
      <c r="L15" s="18">
        <f t="shared" si="4"/>
        <v>15400</v>
      </c>
      <c r="M15" s="18">
        <f t="shared" si="5"/>
        <v>-391.1067193675899</v>
      </c>
      <c r="N15" s="11">
        <f>离线奖励!$A$2+离线奖励!$B$2*INT(A15/离线奖励!$C$2)</f>
        <v>2200</v>
      </c>
      <c r="O15" s="1">
        <f>签到奖励!$A$2+签到奖励!$B$2*INT(A15/签到奖励!$C$2)</f>
        <v>1000</v>
      </c>
      <c r="P15" s="1">
        <f>IF(MOD(A15,转盘奖励!$C$2)=0,转盘奖励!$A$2+转盘奖励!$B$2*INT(A15/转盘奖励!$C$2),0)</f>
        <v>0</v>
      </c>
      <c r="Q15" s="1">
        <f t="shared" si="6"/>
        <v>2500</v>
      </c>
    </row>
    <row r="16" spans="1:17">
      <c r="A16" s="1">
        <v>15</v>
      </c>
      <c r="B16" s="1">
        <f>MATCH(A16,时间进度预设!$C$3:$C$12,1)</f>
        <v>1</v>
      </c>
      <c r="C16" s="9">
        <f>INDEX(时间进度预设!$F$3:$F$11,B16)</f>
        <v>0.79365079365079361</v>
      </c>
      <c r="D16" s="1">
        <f>MATCH(A16,关卡阶段!$B$2:$B$13,1)</f>
        <v>1</v>
      </c>
      <c r="E16" s="1">
        <f>INDEX(关卡阶段!$E$2:$E$13,D16)</f>
        <v>1000</v>
      </c>
      <c r="F16" s="9">
        <f t="shared" si="0"/>
        <v>0.55555555555555547</v>
      </c>
      <c r="G16" s="9">
        <v>0.3</v>
      </c>
      <c r="H16" s="9">
        <f t="shared" si="1"/>
        <v>1.0000000000000004</v>
      </c>
      <c r="I16" s="18">
        <f t="shared" si="2"/>
        <v>1800.0000000000002</v>
      </c>
      <c r="J16" s="18">
        <f>E16*时间进度预设!$AE$3</f>
        <v>1100</v>
      </c>
      <c r="K16" s="18">
        <f t="shared" si="3"/>
        <v>17591.106719367592</v>
      </c>
      <c r="L16" s="18">
        <f t="shared" si="4"/>
        <v>16500</v>
      </c>
      <c r="M16" s="18">
        <f t="shared" si="5"/>
        <v>-1091.1067193675917</v>
      </c>
      <c r="N16" s="11">
        <f>离线奖励!$A$2+离线奖励!$B$2*INT(A16/离线奖励!$C$2)</f>
        <v>2300</v>
      </c>
      <c r="O16" s="1">
        <f>签到奖励!$A$2+签到奖励!$B$2*INT(A16/签到奖励!$C$2)</f>
        <v>1000</v>
      </c>
      <c r="P16" s="1">
        <f>IF(MOD(A16,转盘奖励!$C$2)=0,转盘奖励!$A$2+转盘奖励!$B$2*INT(A16/转盘奖励!$C$2),0)</f>
        <v>0</v>
      </c>
      <c r="Q16" s="1">
        <f t="shared" si="6"/>
        <v>2500</v>
      </c>
    </row>
    <row r="17" spans="1:17">
      <c r="A17" s="1">
        <v>16</v>
      </c>
      <c r="B17" s="1">
        <f>MATCH(A17,时间进度预设!$C$3:$C$12,1)</f>
        <v>1</v>
      </c>
      <c r="C17" s="9">
        <f>INDEX(时间进度预设!$F$3:$F$11,B17)</f>
        <v>0.79365079365079361</v>
      </c>
      <c r="D17" s="1">
        <f>MATCH(A17,关卡阶段!$B$2:$B$13,1)</f>
        <v>1</v>
      </c>
      <c r="E17" s="1">
        <f>INDEX(关卡阶段!$E$2:$E$13,D17)</f>
        <v>1000</v>
      </c>
      <c r="F17" s="9">
        <f t="shared" si="0"/>
        <v>0.79365079365079361</v>
      </c>
      <c r="G17" s="9">
        <v>0</v>
      </c>
      <c r="H17" s="9">
        <f t="shared" si="1"/>
        <v>1.0000000000000004</v>
      </c>
      <c r="I17" s="18">
        <f t="shared" si="2"/>
        <v>1260</v>
      </c>
      <c r="J17" s="18">
        <f>E17*时间进度预设!$AE$3</f>
        <v>1100</v>
      </c>
      <c r="K17" s="18">
        <f t="shared" si="3"/>
        <v>18851.106719367592</v>
      </c>
      <c r="L17" s="18">
        <f t="shared" si="4"/>
        <v>17600</v>
      </c>
      <c r="M17" s="18">
        <f t="shared" si="5"/>
        <v>-1251.1067193675917</v>
      </c>
      <c r="N17" s="11">
        <f>离线奖励!$A$2+离线奖励!$B$2*INT(A17/离线奖励!$C$2)</f>
        <v>2300</v>
      </c>
      <c r="O17" s="1">
        <f>签到奖励!$A$2+签到奖励!$B$2*INT(A17/签到奖励!$C$2)</f>
        <v>1000</v>
      </c>
      <c r="P17" s="1">
        <f>IF(MOD(A17,转盘奖励!$C$2)=0,转盘奖励!$A$2+转盘奖励!$B$2*INT(A17/转盘奖励!$C$2),0)</f>
        <v>0</v>
      </c>
      <c r="Q17" s="1">
        <f t="shared" si="6"/>
        <v>2500</v>
      </c>
    </row>
    <row r="18" spans="1:17">
      <c r="A18" s="1">
        <v>17</v>
      </c>
      <c r="B18" s="1">
        <f>MATCH(A18,时间进度预设!$C$3:$C$12,1)</f>
        <v>1</v>
      </c>
      <c r="C18" s="9">
        <f>INDEX(时间进度预设!$F$3:$F$11,B18)</f>
        <v>0.79365079365079361</v>
      </c>
      <c r="D18" s="1">
        <f>MATCH(A18,关卡阶段!$B$2:$B$13,1)</f>
        <v>1</v>
      </c>
      <c r="E18" s="1">
        <f>INDEX(关卡阶段!$E$2:$E$13,D18)</f>
        <v>1000</v>
      </c>
      <c r="F18" s="9">
        <f t="shared" si="0"/>
        <v>0.79365079365079361</v>
      </c>
      <c r="G18" s="9">
        <v>0</v>
      </c>
      <c r="H18" s="9">
        <f t="shared" si="1"/>
        <v>1.0000000000000004</v>
      </c>
      <c r="I18" s="18">
        <f t="shared" si="2"/>
        <v>1260</v>
      </c>
      <c r="J18" s="18">
        <f>E18*时间进度预设!$AE$3</f>
        <v>1100</v>
      </c>
      <c r="K18" s="18">
        <f t="shared" si="3"/>
        <v>20111.106719367592</v>
      </c>
      <c r="L18" s="18">
        <f t="shared" si="4"/>
        <v>18700</v>
      </c>
      <c r="M18" s="18">
        <f t="shared" si="5"/>
        <v>-1411.1067193675917</v>
      </c>
      <c r="N18" s="11">
        <f>离线奖励!$A$2+离线奖励!$B$2*INT(A18/离线奖励!$C$2)</f>
        <v>2300</v>
      </c>
      <c r="O18" s="1">
        <f>签到奖励!$A$2+签到奖励!$B$2*INT(A18/签到奖励!$C$2)</f>
        <v>1000</v>
      </c>
      <c r="P18" s="1">
        <f>IF(MOD(A18,转盘奖励!$C$2)=0,转盘奖励!$A$2+转盘奖励!$B$2*INT(A18/转盘奖励!$C$2),0)</f>
        <v>0</v>
      </c>
      <c r="Q18" s="1">
        <f t="shared" si="6"/>
        <v>2500</v>
      </c>
    </row>
    <row r="19" spans="1:17">
      <c r="A19" s="1">
        <v>18</v>
      </c>
      <c r="B19" s="1">
        <f>MATCH(A19,时间进度预设!$C$3:$C$12,1)</f>
        <v>1</v>
      </c>
      <c r="C19" s="9">
        <f>INDEX(时间进度预设!$F$3:$F$11,B19)</f>
        <v>0.79365079365079361</v>
      </c>
      <c r="D19" s="1">
        <f>MATCH(A19,关卡阶段!$B$2:$B$13,1)</f>
        <v>1</v>
      </c>
      <c r="E19" s="1">
        <f>INDEX(关卡阶段!$E$2:$E$13,D19)</f>
        <v>1000</v>
      </c>
      <c r="F19" s="9">
        <f t="shared" si="0"/>
        <v>0.79365079365079361</v>
      </c>
      <c r="G19" s="9">
        <v>0</v>
      </c>
      <c r="H19" s="9">
        <f t="shared" si="1"/>
        <v>1.0000000000000004</v>
      </c>
      <c r="I19" s="18">
        <f t="shared" si="2"/>
        <v>1260</v>
      </c>
      <c r="J19" s="18">
        <f>E19*时间进度预设!$AE$3</f>
        <v>1100</v>
      </c>
      <c r="K19" s="18">
        <f t="shared" si="3"/>
        <v>21371.106719367592</v>
      </c>
      <c r="L19" s="18">
        <f t="shared" si="4"/>
        <v>19800</v>
      </c>
      <c r="M19" s="18">
        <f t="shared" si="5"/>
        <v>-1571.1067193675917</v>
      </c>
      <c r="N19" s="11">
        <f>离线奖励!$A$2+离线奖励!$B$2*INT(A19/离线奖励!$C$2)</f>
        <v>2300</v>
      </c>
      <c r="O19" s="1">
        <f>签到奖励!$A$2+签到奖励!$B$2*INT(A19/签到奖励!$C$2)</f>
        <v>1000</v>
      </c>
      <c r="P19" s="1">
        <f>IF(MOD(A19,转盘奖励!$C$2)=0,转盘奖励!$A$2+转盘奖励!$B$2*INT(A19/转盘奖励!$C$2),0)</f>
        <v>0</v>
      </c>
      <c r="Q19" s="1">
        <f t="shared" si="6"/>
        <v>2500</v>
      </c>
    </row>
    <row r="20" spans="1:17">
      <c r="A20" s="1">
        <v>19</v>
      </c>
      <c r="B20" s="1">
        <f>MATCH(A20,时间进度预设!$C$3:$C$12,1)</f>
        <v>1</v>
      </c>
      <c r="C20" s="9">
        <f>INDEX(时间进度预设!$F$3:$F$11,B20)</f>
        <v>0.79365079365079361</v>
      </c>
      <c r="D20" s="1">
        <f>MATCH(A20,关卡阶段!$B$2:$B$13,1)</f>
        <v>1</v>
      </c>
      <c r="E20" s="1">
        <f>INDEX(关卡阶段!$E$2:$E$13,D20)</f>
        <v>1000</v>
      </c>
      <c r="F20" s="9">
        <f t="shared" si="0"/>
        <v>0.79365079365079361</v>
      </c>
      <c r="G20" s="9">
        <v>0</v>
      </c>
      <c r="H20" s="9">
        <f t="shared" si="1"/>
        <v>1.0000000000000004</v>
      </c>
      <c r="I20" s="18">
        <f t="shared" si="2"/>
        <v>1260</v>
      </c>
      <c r="J20" s="18">
        <f>E20*时间进度预设!$AE$3</f>
        <v>1100</v>
      </c>
      <c r="K20" s="18">
        <f t="shared" si="3"/>
        <v>22631.106719367592</v>
      </c>
      <c r="L20" s="18">
        <f t="shared" si="4"/>
        <v>20900</v>
      </c>
      <c r="M20" s="18">
        <f t="shared" si="5"/>
        <v>-1731.1067193675917</v>
      </c>
      <c r="N20" s="11">
        <f>离线奖励!$A$2+离线奖励!$B$2*INT(A20/离线奖励!$C$2)</f>
        <v>2300</v>
      </c>
      <c r="O20" s="1">
        <f>签到奖励!$A$2+签到奖励!$B$2*INT(A20/签到奖励!$C$2)</f>
        <v>1000</v>
      </c>
      <c r="P20" s="1">
        <f>IF(MOD(A20,转盘奖励!$C$2)=0,转盘奖励!$A$2+转盘奖励!$B$2*INT(A20/转盘奖励!$C$2),0)</f>
        <v>0</v>
      </c>
      <c r="Q20" s="1">
        <f t="shared" si="6"/>
        <v>2500</v>
      </c>
    </row>
    <row r="21" spans="1:17">
      <c r="A21" s="1">
        <v>20</v>
      </c>
      <c r="B21" s="1">
        <f>MATCH(A21,时间进度预设!$C$3:$C$12,1)</f>
        <v>1</v>
      </c>
      <c r="C21" s="9">
        <f>INDEX(时间进度预设!$F$3:$F$11,B21)</f>
        <v>0.79365079365079361</v>
      </c>
      <c r="D21" s="1">
        <f>MATCH(A21,关卡阶段!$B$2:$B$13,1)</f>
        <v>2</v>
      </c>
      <c r="E21" s="1">
        <f>INDEX(关卡阶段!$E$2:$E$13,D21)</f>
        <v>1500</v>
      </c>
      <c r="F21" s="9">
        <f t="shared" si="0"/>
        <v>0.47619047619047616</v>
      </c>
      <c r="G21" s="9">
        <v>0.4</v>
      </c>
      <c r="H21" s="9">
        <f t="shared" si="1"/>
        <v>1.0000000000000004</v>
      </c>
      <c r="I21" s="18">
        <f t="shared" si="2"/>
        <v>3150</v>
      </c>
      <c r="J21" s="18">
        <f>E21*时间进度预设!$AE$3</f>
        <v>1650.0000000000002</v>
      </c>
      <c r="K21" s="18">
        <f t="shared" si="3"/>
        <v>25781.106719367592</v>
      </c>
      <c r="L21" s="18">
        <f t="shared" si="4"/>
        <v>22550</v>
      </c>
      <c r="M21" s="18">
        <f t="shared" si="5"/>
        <v>-3231.1067193675917</v>
      </c>
      <c r="N21" s="11">
        <f>离线奖励!$A$2+离线奖励!$B$2*INT(A21/离线奖励!$C$2)</f>
        <v>2400</v>
      </c>
      <c r="O21" s="1">
        <f>签到奖励!$A$2+签到奖励!$B$2*INT(A21/签到奖励!$C$2)</f>
        <v>2500</v>
      </c>
      <c r="P21" s="1">
        <f>IF(MOD(A21,转盘奖励!$C$2)=0,转盘奖励!$A$2+转盘奖励!$B$2*INT(A21/转盘奖励!$C$2),0)</f>
        <v>4000</v>
      </c>
      <c r="Q21" s="1">
        <f t="shared" si="6"/>
        <v>6500</v>
      </c>
    </row>
    <row r="22" spans="1:17">
      <c r="A22" s="1">
        <v>21</v>
      </c>
      <c r="B22" s="1">
        <f>MATCH(A22,时间进度预设!$C$3:$C$12,1)</f>
        <v>1</v>
      </c>
      <c r="C22" s="9">
        <f>INDEX(时间进度预设!$F$3:$F$11,B22)</f>
        <v>0.79365079365079361</v>
      </c>
      <c r="D22" s="1">
        <f>MATCH(A22,关卡阶段!$B$2:$B$13,1)</f>
        <v>2</v>
      </c>
      <c r="E22" s="1">
        <f>INDEX(关卡阶段!$E$2:$E$13,D22)</f>
        <v>1500</v>
      </c>
      <c r="F22" s="9">
        <f t="shared" si="0"/>
        <v>0.79365079365079361</v>
      </c>
      <c r="G22" s="9">
        <v>0</v>
      </c>
      <c r="H22" s="9">
        <f t="shared" si="1"/>
        <v>1.0000000000000004</v>
      </c>
      <c r="I22" s="18">
        <f t="shared" si="2"/>
        <v>1890</v>
      </c>
      <c r="J22" s="18">
        <f>E22*时间进度预设!$AE$3</f>
        <v>1650.0000000000002</v>
      </c>
      <c r="K22" s="18">
        <f t="shared" si="3"/>
        <v>27671.106719367592</v>
      </c>
      <c r="L22" s="18">
        <f t="shared" si="4"/>
        <v>24200</v>
      </c>
      <c r="M22" s="18">
        <f t="shared" si="5"/>
        <v>-3471.1067193675917</v>
      </c>
      <c r="N22" s="11">
        <f>离线奖励!$A$2+离线奖励!$B$2*INT(A22/离线奖励!$C$2)</f>
        <v>2400</v>
      </c>
      <c r="O22" s="1">
        <f>签到奖励!$A$2+签到奖励!$B$2*INT(A22/签到奖励!$C$2)</f>
        <v>2500</v>
      </c>
      <c r="P22" s="1">
        <f>IF(MOD(A22,转盘奖励!$C$2)=0,转盘奖励!$A$2+转盘奖励!$B$2*INT(A22/转盘奖励!$C$2),0)</f>
        <v>0</v>
      </c>
      <c r="Q22" s="1">
        <f t="shared" si="6"/>
        <v>6500</v>
      </c>
    </row>
    <row r="23" spans="1:17">
      <c r="A23" s="1">
        <v>22</v>
      </c>
      <c r="B23" s="1">
        <f>MATCH(A23,时间进度预设!$C$3:$C$12,1)</f>
        <v>1</v>
      </c>
      <c r="C23" s="9">
        <f>INDEX(时间进度预设!$F$3:$F$11,B23)</f>
        <v>0.79365079365079361</v>
      </c>
      <c r="D23" s="1">
        <f>MATCH(A23,关卡阶段!$B$2:$B$13,1)</f>
        <v>2</v>
      </c>
      <c r="E23" s="1">
        <f>INDEX(关卡阶段!$E$2:$E$13,D23)</f>
        <v>1500</v>
      </c>
      <c r="F23" s="9">
        <f t="shared" si="0"/>
        <v>0.79365079365079361</v>
      </c>
      <c r="G23" s="9">
        <v>0</v>
      </c>
      <c r="H23" s="9">
        <f t="shared" si="1"/>
        <v>1.0000000000000004</v>
      </c>
      <c r="I23" s="18">
        <f t="shared" si="2"/>
        <v>1890</v>
      </c>
      <c r="J23" s="18">
        <f>E23*时间进度预设!$AE$3</f>
        <v>1650.0000000000002</v>
      </c>
      <c r="K23" s="18">
        <f t="shared" si="3"/>
        <v>29561.106719367592</v>
      </c>
      <c r="L23" s="18">
        <f t="shared" si="4"/>
        <v>25850</v>
      </c>
      <c r="M23" s="18">
        <f t="shared" si="5"/>
        <v>-3711.1067193675917</v>
      </c>
      <c r="N23" s="11">
        <f>离线奖励!$A$2+离线奖励!$B$2*INT(A23/离线奖励!$C$2)</f>
        <v>2400</v>
      </c>
      <c r="O23" s="1">
        <f>签到奖励!$A$2+签到奖励!$B$2*INT(A23/签到奖励!$C$2)</f>
        <v>2500</v>
      </c>
      <c r="P23" s="1">
        <f>IF(MOD(A23,转盘奖励!$C$2)=0,转盘奖励!$A$2+转盘奖励!$B$2*INT(A23/转盘奖励!$C$2),0)</f>
        <v>0</v>
      </c>
      <c r="Q23" s="1">
        <f t="shared" si="6"/>
        <v>6500</v>
      </c>
    </row>
    <row r="24" spans="1:17">
      <c r="A24" s="1">
        <v>23</v>
      </c>
      <c r="B24" s="1">
        <f>MATCH(A24,时间进度预设!$C$3:$C$12,1)</f>
        <v>1</v>
      </c>
      <c r="C24" s="9">
        <f>INDEX(时间进度预设!$F$3:$F$11,B24)</f>
        <v>0.79365079365079361</v>
      </c>
      <c r="D24" s="1">
        <f>MATCH(A24,关卡阶段!$B$2:$B$13,1)</f>
        <v>2</v>
      </c>
      <c r="E24" s="1">
        <f>INDEX(关卡阶段!$E$2:$E$13,D24)</f>
        <v>1500</v>
      </c>
      <c r="F24" s="9">
        <f t="shared" si="0"/>
        <v>0.79365079365079361</v>
      </c>
      <c r="G24" s="9">
        <v>0</v>
      </c>
      <c r="H24" s="9">
        <f t="shared" si="1"/>
        <v>1.0000000000000004</v>
      </c>
      <c r="I24" s="18">
        <f t="shared" si="2"/>
        <v>1890</v>
      </c>
      <c r="J24" s="18">
        <f>E24*时间进度预设!$AE$3</f>
        <v>1650.0000000000002</v>
      </c>
      <c r="K24" s="18">
        <f t="shared" si="3"/>
        <v>31451.106719367592</v>
      </c>
      <c r="L24" s="18">
        <f t="shared" si="4"/>
        <v>27500</v>
      </c>
      <c r="M24" s="18">
        <f t="shared" si="5"/>
        <v>-3951.1067193675917</v>
      </c>
      <c r="N24" s="11">
        <f>离线奖励!$A$2+离线奖励!$B$2*INT(A24/离线奖励!$C$2)</f>
        <v>2400</v>
      </c>
      <c r="O24" s="1">
        <f>签到奖励!$A$2+签到奖励!$B$2*INT(A24/签到奖励!$C$2)</f>
        <v>2500</v>
      </c>
      <c r="P24" s="1">
        <f>IF(MOD(A24,转盘奖励!$C$2)=0,转盘奖励!$A$2+转盘奖励!$B$2*INT(A24/转盘奖励!$C$2),0)</f>
        <v>0</v>
      </c>
      <c r="Q24" s="1">
        <f t="shared" si="6"/>
        <v>6500</v>
      </c>
    </row>
    <row r="25" spans="1:17">
      <c r="A25" s="1">
        <v>24</v>
      </c>
      <c r="B25" s="1">
        <f>MATCH(A25,时间进度预设!$C$3:$C$12,1)</f>
        <v>1</v>
      </c>
      <c r="C25" s="9">
        <f>INDEX(时间进度预设!$F$3:$F$11,B25)</f>
        <v>0.79365079365079361</v>
      </c>
      <c r="D25" s="1">
        <f>MATCH(A25,关卡阶段!$B$2:$B$13,1)</f>
        <v>2</v>
      </c>
      <c r="E25" s="1">
        <f>INDEX(关卡阶段!$E$2:$E$13,D25)</f>
        <v>1500</v>
      </c>
      <c r="F25" s="9">
        <f t="shared" si="0"/>
        <v>0.79365079365079361</v>
      </c>
      <c r="G25" s="9">
        <v>0</v>
      </c>
      <c r="H25" s="9">
        <f t="shared" si="1"/>
        <v>1.0000000000000004</v>
      </c>
      <c r="I25" s="18">
        <f t="shared" si="2"/>
        <v>1890</v>
      </c>
      <c r="J25" s="18">
        <f>E25*时间进度预设!$AE$3</f>
        <v>1650.0000000000002</v>
      </c>
      <c r="K25" s="18">
        <f t="shared" si="3"/>
        <v>33341.106719367592</v>
      </c>
      <c r="L25" s="18">
        <f t="shared" si="4"/>
        <v>29150</v>
      </c>
      <c r="M25" s="18">
        <f t="shared" si="5"/>
        <v>-4191.1067193675917</v>
      </c>
      <c r="N25" s="11">
        <f>离线奖励!$A$2+离线奖励!$B$2*INT(A25/离线奖励!$C$2)</f>
        <v>2400</v>
      </c>
      <c r="O25" s="1">
        <f>签到奖励!$A$2+签到奖励!$B$2*INT(A25/签到奖励!$C$2)</f>
        <v>2500</v>
      </c>
      <c r="P25" s="1">
        <f>IF(MOD(A25,转盘奖励!$C$2)=0,转盘奖励!$A$2+转盘奖励!$B$2*INT(A25/转盘奖励!$C$2),0)</f>
        <v>0</v>
      </c>
      <c r="Q25" s="1">
        <f t="shared" si="6"/>
        <v>6500</v>
      </c>
    </row>
    <row r="26" spans="1:17">
      <c r="A26" s="1">
        <v>25</v>
      </c>
      <c r="B26" s="1">
        <f>MATCH(A26,时间进度预设!$C$3:$C$12,1)</f>
        <v>1</v>
      </c>
      <c r="C26" s="9">
        <f>INDEX(时间进度预设!$F$3:$F$11,B26)</f>
        <v>0.79365079365079361</v>
      </c>
      <c r="D26" s="1">
        <f>MATCH(A26,关卡阶段!$B$2:$B$13,1)</f>
        <v>2</v>
      </c>
      <c r="E26" s="1">
        <f>INDEX(关卡阶段!$E$2:$E$13,D26)</f>
        <v>1500</v>
      </c>
      <c r="F26" s="9">
        <f t="shared" si="0"/>
        <v>0.3968253968253968</v>
      </c>
      <c r="G26" s="9">
        <v>0.5</v>
      </c>
      <c r="H26" s="9">
        <f t="shared" si="1"/>
        <v>1.0000000000000004</v>
      </c>
      <c r="I26" s="18">
        <f t="shared" si="2"/>
        <v>3780</v>
      </c>
      <c r="J26" s="18">
        <f>E26*时间进度预设!$AE$3</f>
        <v>1650.0000000000002</v>
      </c>
      <c r="K26" s="18">
        <f t="shared" si="3"/>
        <v>37121.106719367592</v>
      </c>
      <c r="L26" s="18">
        <f t="shared" si="4"/>
        <v>30800</v>
      </c>
      <c r="M26" s="18">
        <f t="shared" si="5"/>
        <v>-6321.1067193675917</v>
      </c>
      <c r="N26" s="11">
        <f>离线奖励!$A$2+离线奖励!$B$2*INT(A26/离线奖励!$C$2)</f>
        <v>2500</v>
      </c>
      <c r="O26" s="1">
        <f>签到奖励!$A$2+签到奖励!$B$2*INT(A26/签到奖励!$C$2)</f>
        <v>2500</v>
      </c>
      <c r="P26" s="1">
        <f>IF(MOD(A26,转盘奖励!$C$2)=0,转盘奖励!$A$2+转盘奖励!$B$2*INT(A26/转盘奖励!$C$2),0)</f>
        <v>0</v>
      </c>
      <c r="Q26" s="1">
        <f t="shared" si="6"/>
        <v>6500</v>
      </c>
    </row>
    <row r="27" spans="1:17">
      <c r="A27" s="1">
        <v>26</v>
      </c>
      <c r="B27" s="1">
        <f>MATCH(A27,时间进度预设!$C$3:$C$12,1)</f>
        <v>1</v>
      </c>
      <c r="C27" s="9">
        <f>INDEX(时间进度预设!$F$3:$F$11,B27)</f>
        <v>0.79365079365079361</v>
      </c>
      <c r="D27" s="1">
        <f>MATCH(A27,关卡阶段!$B$2:$B$13,1)</f>
        <v>2</v>
      </c>
      <c r="E27" s="1">
        <f>INDEX(关卡阶段!$E$2:$E$13,D27)</f>
        <v>1500</v>
      </c>
      <c r="F27" s="9">
        <f t="shared" si="0"/>
        <v>0.79365079365079361</v>
      </c>
      <c r="G27" s="9">
        <v>0</v>
      </c>
      <c r="H27" s="9">
        <f t="shared" si="1"/>
        <v>1.0000000000000004</v>
      </c>
      <c r="I27" s="18">
        <f t="shared" si="2"/>
        <v>1890</v>
      </c>
      <c r="J27" s="18">
        <f>E27*时间进度预设!$AE$3</f>
        <v>1650.0000000000002</v>
      </c>
      <c r="K27" s="18">
        <f t="shared" si="3"/>
        <v>39011.106719367592</v>
      </c>
      <c r="L27" s="18">
        <f t="shared" si="4"/>
        <v>32450</v>
      </c>
      <c r="M27" s="18">
        <f t="shared" si="5"/>
        <v>-6561.1067193675917</v>
      </c>
      <c r="N27" s="11">
        <f>离线奖励!$A$2+离线奖励!$B$2*INT(A27/离线奖励!$C$2)</f>
        <v>2500</v>
      </c>
      <c r="O27" s="1">
        <f>签到奖励!$A$2+签到奖励!$B$2*INT(A27/签到奖励!$C$2)</f>
        <v>2500</v>
      </c>
      <c r="P27" s="1">
        <f>IF(MOD(A27,转盘奖励!$C$2)=0,转盘奖励!$A$2+转盘奖励!$B$2*INT(A27/转盘奖励!$C$2),0)</f>
        <v>0</v>
      </c>
      <c r="Q27" s="1">
        <f t="shared" si="6"/>
        <v>6500</v>
      </c>
    </row>
    <row r="28" spans="1:17">
      <c r="A28" s="1">
        <v>27</v>
      </c>
      <c r="B28" s="1">
        <f>MATCH(A28,时间进度预设!$C$3:$C$12,1)</f>
        <v>1</v>
      </c>
      <c r="C28" s="9">
        <f>INDEX(时间进度预设!$F$3:$F$11,B28)</f>
        <v>0.79365079365079361</v>
      </c>
      <c r="D28" s="1">
        <f>MATCH(A28,关卡阶段!$B$2:$B$13,1)</f>
        <v>2</v>
      </c>
      <c r="E28" s="1">
        <f>INDEX(关卡阶段!$E$2:$E$13,D28)</f>
        <v>1500</v>
      </c>
      <c r="F28" s="9">
        <f t="shared" si="0"/>
        <v>0.79365079365079361</v>
      </c>
      <c r="G28" s="9">
        <v>0</v>
      </c>
      <c r="H28" s="9">
        <f t="shared" si="1"/>
        <v>1.0000000000000004</v>
      </c>
      <c r="I28" s="18">
        <f t="shared" si="2"/>
        <v>1890</v>
      </c>
      <c r="J28" s="18">
        <f>E28*时间进度预设!$AE$3</f>
        <v>1650.0000000000002</v>
      </c>
      <c r="K28" s="18">
        <f t="shared" si="3"/>
        <v>40901.106719367592</v>
      </c>
      <c r="L28" s="18">
        <f t="shared" si="4"/>
        <v>34100</v>
      </c>
      <c r="M28" s="18">
        <f t="shared" si="5"/>
        <v>-6801.1067193675917</v>
      </c>
      <c r="N28" s="11">
        <f>离线奖励!$A$2+离线奖励!$B$2*INT(A28/离线奖励!$C$2)</f>
        <v>2500</v>
      </c>
      <c r="O28" s="1">
        <f>签到奖励!$A$2+签到奖励!$B$2*INT(A28/签到奖励!$C$2)</f>
        <v>2500</v>
      </c>
      <c r="P28" s="1">
        <f>IF(MOD(A28,转盘奖励!$C$2)=0,转盘奖励!$A$2+转盘奖励!$B$2*INT(A28/转盘奖励!$C$2),0)</f>
        <v>0</v>
      </c>
      <c r="Q28" s="1">
        <f t="shared" si="6"/>
        <v>6500</v>
      </c>
    </row>
    <row r="29" spans="1:17">
      <c r="A29" s="1">
        <v>28</v>
      </c>
      <c r="B29" s="1">
        <f>MATCH(A29,时间进度预设!$C$3:$C$12,1)</f>
        <v>1</v>
      </c>
      <c r="C29" s="9">
        <f>INDEX(时间进度预设!$F$3:$F$11,B29)</f>
        <v>0.79365079365079361</v>
      </c>
      <c r="D29" s="1">
        <f>MATCH(A29,关卡阶段!$B$2:$B$13,1)</f>
        <v>2</v>
      </c>
      <c r="E29" s="1">
        <f>INDEX(关卡阶段!$E$2:$E$13,D29)</f>
        <v>1500</v>
      </c>
      <c r="F29" s="9">
        <f t="shared" si="0"/>
        <v>0.79365079365079361</v>
      </c>
      <c r="G29" s="9">
        <v>0</v>
      </c>
      <c r="H29" s="9">
        <f t="shared" si="1"/>
        <v>1.0000000000000004</v>
      </c>
      <c r="I29" s="18">
        <f t="shared" si="2"/>
        <v>1890</v>
      </c>
      <c r="J29" s="18">
        <f>E29*时间进度预设!$AE$3</f>
        <v>1650.0000000000002</v>
      </c>
      <c r="K29" s="18">
        <f t="shared" si="3"/>
        <v>42791.106719367592</v>
      </c>
      <c r="L29" s="18">
        <f t="shared" si="4"/>
        <v>35750</v>
      </c>
      <c r="M29" s="18">
        <f t="shared" si="5"/>
        <v>-7041.1067193675917</v>
      </c>
      <c r="N29" s="11">
        <f>离线奖励!$A$2+离线奖励!$B$2*INT(A29/离线奖励!$C$2)</f>
        <v>2500</v>
      </c>
      <c r="O29" s="1">
        <f>签到奖励!$A$2+签到奖励!$B$2*INT(A29/签到奖励!$C$2)</f>
        <v>2500</v>
      </c>
      <c r="P29" s="1">
        <f>IF(MOD(A29,转盘奖励!$C$2)=0,转盘奖励!$A$2+转盘奖励!$B$2*INT(A29/转盘奖励!$C$2),0)</f>
        <v>0</v>
      </c>
      <c r="Q29" s="1">
        <f t="shared" si="6"/>
        <v>6500</v>
      </c>
    </row>
    <row r="30" spans="1:17">
      <c r="A30" s="1">
        <v>29</v>
      </c>
      <c r="B30" s="1">
        <f>MATCH(A30,时间进度预设!$C$3:$C$12,1)</f>
        <v>1</v>
      </c>
      <c r="C30" s="9">
        <f>INDEX(时间进度预设!$F$3:$F$11,B30)</f>
        <v>0.79365079365079361</v>
      </c>
      <c r="D30" s="1">
        <f>MATCH(A30,关卡阶段!$B$2:$B$13,1)</f>
        <v>2</v>
      </c>
      <c r="E30" s="1">
        <f>INDEX(关卡阶段!$E$2:$E$13,D30)</f>
        <v>1500</v>
      </c>
      <c r="F30" s="9">
        <f t="shared" si="0"/>
        <v>0.79365079365079361</v>
      </c>
      <c r="G30" s="9">
        <v>0</v>
      </c>
      <c r="H30" s="9">
        <f t="shared" si="1"/>
        <v>1.0000000000000004</v>
      </c>
      <c r="I30" s="18">
        <f t="shared" si="2"/>
        <v>1890</v>
      </c>
      <c r="J30" s="18">
        <f>E30*时间进度预设!$AE$3</f>
        <v>1650.0000000000002</v>
      </c>
      <c r="K30" s="18">
        <f t="shared" si="3"/>
        <v>44681.106719367592</v>
      </c>
      <c r="L30" s="18">
        <f t="shared" si="4"/>
        <v>37400</v>
      </c>
      <c r="M30" s="18">
        <f t="shared" si="5"/>
        <v>-7281.1067193675917</v>
      </c>
      <c r="N30" s="11">
        <f>离线奖励!$A$2+离线奖励!$B$2*INT(A30/离线奖励!$C$2)</f>
        <v>2500</v>
      </c>
      <c r="O30" s="1">
        <f>签到奖励!$A$2+签到奖励!$B$2*INT(A30/签到奖励!$C$2)</f>
        <v>2500</v>
      </c>
      <c r="P30" s="1">
        <f>IF(MOD(A30,转盘奖励!$C$2)=0,转盘奖励!$A$2+转盘奖励!$B$2*INT(A30/转盘奖励!$C$2),0)</f>
        <v>0</v>
      </c>
      <c r="Q30" s="1">
        <f t="shared" si="6"/>
        <v>6500</v>
      </c>
    </row>
    <row r="31" spans="1:17">
      <c r="A31" s="1">
        <v>30</v>
      </c>
      <c r="B31" s="1">
        <f>MATCH(A31,时间进度预设!$C$3:$C$12,1)</f>
        <v>1</v>
      </c>
      <c r="C31" s="9">
        <f>INDEX(时间进度预设!$F$3:$F$11,B31)</f>
        <v>0.79365079365079361</v>
      </c>
      <c r="D31" s="1">
        <f>MATCH(A31,关卡阶段!$B$2:$B$13,1)</f>
        <v>2</v>
      </c>
      <c r="E31" s="1">
        <f>INDEX(关卡阶段!$E$2:$E$13,D31)</f>
        <v>1500</v>
      </c>
      <c r="F31" s="9">
        <f t="shared" si="0"/>
        <v>0.31746031746031744</v>
      </c>
      <c r="G31" s="9">
        <v>0.6</v>
      </c>
      <c r="H31" s="9">
        <f t="shared" si="1"/>
        <v>1.0000000000000004</v>
      </c>
      <c r="I31" s="18">
        <f t="shared" si="2"/>
        <v>4725</v>
      </c>
      <c r="J31" s="18">
        <f>E31*时间进度预设!$AE$3</f>
        <v>1650.0000000000002</v>
      </c>
      <c r="K31" s="18">
        <f t="shared" si="3"/>
        <v>49406.106719367592</v>
      </c>
      <c r="L31" s="18">
        <f t="shared" si="4"/>
        <v>39050</v>
      </c>
      <c r="M31" s="18">
        <f t="shared" si="5"/>
        <v>-10356.106719367592</v>
      </c>
      <c r="N31" s="11">
        <f>离线奖励!$A$2+离线奖励!$B$2*INT(A31/离线奖励!$C$2)</f>
        <v>2600</v>
      </c>
      <c r="O31" s="1">
        <f>签到奖励!$A$2+签到奖励!$B$2*INT(A31/签到奖励!$C$2)</f>
        <v>2500</v>
      </c>
      <c r="P31" s="1">
        <f>IF(MOD(A31,转盘奖励!$C$2)=0,转盘奖励!$A$2+转盘奖励!$B$2*INT(A31/转盘奖励!$C$2),0)</f>
        <v>5500</v>
      </c>
      <c r="Q31" s="1">
        <f t="shared" si="6"/>
        <v>12000</v>
      </c>
    </row>
    <row r="32" spans="1:17">
      <c r="A32" s="1">
        <v>31</v>
      </c>
      <c r="B32" s="1">
        <f>MATCH(A32,时间进度预设!$C$3:$C$12,1)</f>
        <v>1</v>
      </c>
      <c r="C32" s="9">
        <f>INDEX(时间进度预设!$F$3:$F$11,B32)</f>
        <v>0.79365079365079361</v>
      </c>
      <c r="D32" s="1">
        <f>MATCH(A32,关卡阶段!$B$2:$B$13,1)</f>
        <v>2</v>
      </c>
      <c r="E32" s="1">
        <f>INDEX(关卡阶段!$E$2:$E$13,D32)</f>
        <v>1500</v>
      </c>
      <c r="F32" s="9">
        <f t="shared" si="0"/>
        <v>0.79365079365079361</v>
      </c>
      <c r="G32" s="9">
        <v>0</v>
      </c>
      <c r="H32" s="9">
        <f t="shared" si="1"/>
        <v>1.0000000000000004</v>
      </c>
      <c r="I32" s="18">
        <f t="shared" si="2"/>
        <v>1890</v>
      </c>
      <c r="J32" s="18">
        <f>E32*时间进度预设!$AE$3</f>
        <v>1650.0000000000002</v>
      </c>
      <c r="K32" s="18">
        <f t="shared" si="3"/>
        <v>51296.106719367592</v>
      </c>
      <c r="L32" s="18">
        <f t="shared" si="4"/>
        <v>40700</v>
      </c>
      <c r="M32" s="18">
        <f t="shared" si="5"/>
        <v>-10596.106719367592</v>
      </c>
      <c r="N32" s="11">
        <f>离线奖励!$A$2+离线奖励!$B$2*INT(A32/离线奖励!$C$2)</f>
        <v>2600</v>
      </c>
      <c r="O32" s="1">
        <f>签到奖励!$A$2+签到奖励!$B$2*INT(A32/签到奖励!$C$2)</f>
        <v>2500</v>
      </c>
      <c r="P32" s="1">
        <f>IF(MOD(A32,转盘奖励!$C$2)=0,转盘奖励!$A$2+转盘奖励!$B$2*INT(A32/转盘奖励!$C$2),0)</f>
        <v>0</v>
      </c>
      <c r="Q32" s="1">
        <f t="shared" si="6"/>
        <v>12000</v>
      </c>
    </row>
    <row r="33" spans="1:18" ht="17.25" customHeight="1">
      <c r="A33" s="1">
        <v>32</v>
      </c>
      <c r="B33" s="1">
        <f>MATCH(A33,时间进度预设!$C$3:$C$12,1)</f>
        <v>1</v>
      </c>
      <c r="C33" s="9">
        <f>INDEX(时间进度预设!$F$3:$F$11,B33)</f>
        <v>0.79365079365079361</v>
      </c>
      <c r="D33" s="1">
        <f>MATCH(A33,关卡阶段!$B$2:$B$13,1)</f>
        <v>2</v>
      </c>
      <c r="E33" s="1">
        <f>INDEX(关卡阶段!$E$2:$E$13,D33)</f>
        <v>1500</v>
      </c>
      <c r="F33" s="9">
        <f t="shared" si="0"/>
        <v>0.79365079365079361</v>
      </c>
      <c r="G33" s="9">
        <v>0</v>
      </c>
      <c r="H33" s="9">
        <f t="shared" si="1"/>
        <v>1.0000000000000004</v>
      </c>
      <c r="I33" s="18">
        <f t="shared" si="2"/>
        <v>1890</v>
      </c>
      <c r="J33" s="18">
        <f>E33*时间进度预设!$AE$3</f>
        <v>1650.0000000000002</v>
      </c>
      <c r="K33" s="18">
        <f t="shared" si="3"/>
        <v>53186.106719367592</v>
      </c>
      <c r="L33" s="18">
        <f t="shared" si="4"/>
        <v>42350</v>
      </c>
      <c r="M33" s="18">
        <f t="shared" si="5"/>
        <v>-10836.106719367592</v>
      </c>
      <c r="N33" s="11">
        <f>离线奖励!$A$2+离线奖励!$B$2*INT(A33/离线奖励!$C$2)</f>
        <v>2600</v>
      </c>
      <c r="O33" s="1">
        <f>签到奖励!$A$2+签到奖励!$B$2*INT(A33/签到奖励!$C$2)</f>
        <v>2500</v>
      </c>
      <c r="P33" s="1">
        <f>IF(MOD(A33,转盘奖励!$C$2)=0,转盘奖励!$A$2+转盘奖励!$B$2*INT(A33/转盘奖励!$C$2),0)</f>
        <v>0</v>
      </c>
      <c r="Q33" s="1">
        <f t="shared" si="6"/>
        <v>12000</v>
      </c>
    </row>
    <row r="34" spans="1:18">
      <c r="A34" s="1">
        <v>33</v>
      </c>
      <c r="B34" s="1">
        <f>MATCH(A34,时间进度预设!$C$3:$C$12,1)</f>
        <v>2</v>
      </c>
      <c r="C34" s="9">
        <f>INDEX(时间进度预设!$F$3:$F$11,B34)</f>
        <v>0.59523809523809534</v>
      </c>
      <c r="D34" s="1">
        <f>MATCH(A34,关卡阶段!$B$2:$B$13,1)</f>
        <v>2</v>
      </c>
      <c r="E34" s="1">
        <f>INDEX(关卡阶段!$E$2:$E$13,D34)</f>
        <v>1500</v>
      </c>
      <c r="F34" s="9">
        <f t="shared" ref="F34:F65" si="7">MEDIAN(0,C34*(1-G34),1)</f>
        <v>0.68452380952380965</v>
      </c>
      <c r="G34" s="9">
        <v>-0.15</v>
      </c>
      <c r="H34" s="9">
        <f t="shared" si="1"/>
        <v>1.0000000000000002</v>
      </c>
      <c r="I34" s="18">
        <f t="shared" si="2"/>
        <v>2191.3043478260865</v>
      </c>
      <c r="J34" s="18">
        <f>E34*时间进度预设!$AE$3</f>
        <v>1650.0000000000002</v>
      </c>
      <c r="K34" s="18">
        <f t="shared" si="3"/>
        <v>55377.41106719368</v>
      </c>
      <c r="L34" s="18">
        <f t="shared" si="4"/>
        <v>44000</v>
      </c>
      <c r="M34" s="18">
        <f t="shared" si="5"/>
        <v>-11377.41106719368</v>
      </c>
      <c r="N34" s="11">
        <f>离线奖励!$A$2+离线奖励!$B$2*INT(A34/离线奖励!$C$2)</f>
        <v>2600</v>
      </c>
      <c r="O34" s="1">
        <f>签到奖励!$A$2+签到奖励!$B$2*INT(A34/签到奖励!$C$2)</f>
        <v>2500</v>
      </c>
      <c r="P34" s="1">
        <f>IF(MOD(A34,转盘奖励!$C$2)=0,转盘奖励!$A$2+转盘奖励!$B$2*INT(A34/转盘奖励!$C$2),0)</f>
        <v>0</v>
      </c>
      <c r="Q34" s="1">
        <f t="shared" si="6"/>
        <v>12000</v>
      </c>
    </row>
    <row r="35" spans="1:18">
      <c r="A35" s="1">
        <v>34</v>
      </c>
      <c r="B35" s="1">
        <f>MATCH(A35,时间进度预设!$C$3:$C$12,1)</f>
        <v>2</v>
      </c>
      <c r="C35" s="9">
        <f>INDEX(时间进度预设!$F$3:$F$11,B35)</f>
        <v>0.59523809523809534</v>
      </c>
      <c r="D35" s="1">
        <f>MATCH(A35,关卡阶段!$B$2:$B$13,1)</f>
        <v>2</v>
      </c>
      <c r="E35" s="1">
        <f>INDEX(关卡阶段!$E$2:$E$13,D35)</f>
        <v>1500</v>
      </c>
      <c r="F35" s="9">
        <f t="shared" si="7"/>
        <v>0.68452380952380965</v>
      </c>
      <c r="G35" s="9">
        <v>-0.15</v>
      </c>
      <c r="H35" s="9">
        <f t="shared" si="1"/>
        <v>1.0000000000000002</v>
      </c>
      <c r="I35" s="18">
        <f t="shared" si="2"/>
        <v>2191.3043478260865</v>
      </c>
      <c r="J35" s="18">
        <f>E35*时间进度预设!$AE$3</f>
        <v>1650.0000000000002</v>
      </c>
      <c r="K35" s="18">
        <f t="shared" ref="K35:K66" si="8">I35+K34</f>
        <v>57568.715415019768</v>
      </c>
      <c r="L35" s="18">
        <f t="shared" ref="L35:L66" si="9">J35+L34</f>
        <v>45650</v>
      </c>
      <c r="M35" s="18">
        <f t="shared" si="5"/>
        <v>-11918.715415019768</v>
      </c>
      <c r="N35" s="11">
        <f>离线奖励!$A$2+离线奖励!$B$2*INT(A35/离线奖励!$C$2)</f>
        <v>2600</v>
      </c>
      <c r="O35" s="1">
        <f>签到奖励!$A$2+签到奖励!$B$2*INT(A35/签到奖励!$C$2)</f>
        <v>2500</v>
      </c>
      <c r="P35" s="1">
        <f>IF(MOD(A35,转盘奖励!$C$2)=0,转盘奖励!$A$2+转盘奖励!$B$2*INT(A35/转盘奖励!$C$2),0)</f>
        <v>0</v>
      </c>
      <c r="Q35" s="1">
        <f t="shared" si="6"/>
        <v>12000</v>
      </c>
      <c r="R35" s="11"/>
    </row>
    <row r="36" spans="1:18">
      <c r="A36" s="1">
        <v>35</v>
      </c>
      <c r="B36" s="1">
        <f>MATCH(A36,时间进度预设!$C$3:$C$12,1)</f>
        <v>2</v>
      </c>
      <c r="C36" s="9">
        <f>INDEX(时间进度预设!$F$3:$F$11,B36)</f>
        <v>0.59523809523809534</v>
      </c>
      <c r="D36" s="1">
        <f>MATCH(A36,关卡阶段!$B$2:$B$13,1)</f>
        <v>2</v>
      </c>
      <c r="E36" s="1">
        <f>INDEX(关卡阶段!$E$2:$E$13,D36)</f>
        <v>1500</v>
      </c>
      <c r="F36" s="9">
        <f t="shared" si="7"/>
        <v>0.29761904761904767</v>
      </c>
      <c r="G36" s="9">
        <v>0.5</v>
      </c>
      <c r="H36" s="9">
        <f t="shared" si="1"/>
        <v>1.0000000000000002</v>
      </c>
      <c r="I36" s="18">
        <f t="shared" si="2"/>
        <v>5039.9999999999991</v>
      </c>
      <c r="J36" s="18">
        <f>E36*时间进度预设!$AE$3</f>
        <v>1650.0000000000002</v>
      </c>
      <c r="K36" s="18">
        <f t="shared" si="8"/>
        <v>62608.715415019768</v>
      </c>
      <c r="L36" s="18">
        <f t="shared" si="9"/>
        <v>47300</v>
      </c>
      <c r="M36" s="18">
        <f t="shared" si="5"/>
        <v>-15308.715415019768</v>
      </c>
      <c r="N36" s="11">
        <f>离线奖励!$A$2+离线奖励!$B$2*INT(A36/离线奖励!$C$2)</f>
        <v>2700</v>
      </c>
      <c r="O36" s="1">
        <f>签到奖励!$A$2+签到奖励!$B$2*INT(A36/签到奖励!$C$2)</f>
        <v>2500</v>
      </c>
      <c r="P36" s="1">
        <f>IF(MOD(A36,转盘奖励!$C$2)=0,转盘奖励!$A$2+转盘奖励!$B$2*INT(A36/转盘奖励!$C$2),0)</f>
        <v>0</v>
      </c>
      <c r="Q36" s="1">
        <f t="shared" si="6"/>
        <v>12000</v>
      </c>
      <c r="R36" s="11"/>
    </row>
    <row r="37" spans="1:18">
      <c r="A37" s="1">
        <v>36</v>
      </c>
      <c r="B37" s="1">
        <f>MATCH(A37,时间进度预设!$C$3:$C$12,1)</f>
        <v>2</v>
      </c>
      <c r="C37" s="9">
        <f>INDEX(时间进度预设!$F$3:$F$11,B37)</f>
        <v>0.59523809523809534</v>
      </c>
      <c r="D37" s="1">
        <f>MATCH(A37,关卡阶段!$B$2:$B$13,1)</f>
        <v>2</v>
      </c>
      <c r="E37" s="1">
        <f>INDEX(关卡阶段!$E$2:$E$13,D37)</f>
        <v>1500</v>
      </c>
      <c r="F37" s="9">
        <f t="shared" si="7"/>
        <v>0.68452380952380965</v>
      </c>
      <c r="G37" s="9">
        <v>-0.15</v>
      </c>
      <c r="H37" s="9">
        <f t="shared" si="1"/>
        <v>1.0000000000000002</v>
      </c>
      <c r="I37" s="18">
        <f t="shared" si="2"/>
        <v>2191.3043478260865</v>
      </c>
      <c r="J37" s="18">
        <f>E37*时间进度预设!$AE$3</f>
        <v>1650.0000000000002</v>
      </c>
      <c r="K37" s="18">
        <f t="shared" si="8"/>
        <v>64800.019762845855</v>
      </c>
      <c r="L37" s="18">
        <f t="shared" si="9"/>
        <v>48950</v>
      </c>
      <c r="M37" s="18">
        <f t="shared" si="5"/>
        <v>-15850.019762845855</v>
      </c>
      <c r="N37" s="11">
        <f>离线奖励!$A$2+离线奖励!$B$2*INT(A37/离线奖励!$C$2)</f>
        <v>2700</v>
      </c>
      <c r="O37" s="1">
        <f>签到奖励!$A$2+签到奖励!$B$2*INT(A37/签到奖励!$C$2)</f>
        <v>2500</v>
      </c>
      <c r="P37" s="1">
        <f>IF(MOD(A37,转盘奖励!$C$2)=0,转盘奖励!$A$2+转盘奖励!$B$2*INT(A37/转盘奖励!$C$2),0)</f>
        <v>0</v>
      </c>
      <c r="Q37" s="1">
        <f t="shared" si="6"/>
        <v>12000</v>
      </c>
    </row>
    <row r="38" spans="1:18">
      <c r="A38" s="1">
        <v>37</v>
      </c>
      <c r="B38" s="1">
        <f>MATCH(A38,时间进度预设!$C$3:$C$12,1)</f>
        <v>2</v>
      </c>
      <c r="C38" s="9">
        <f>INDEX(时间进度预设!$F$3:$F$11,B38)</f>
        <v>0.59523809523809534</v>
      </c>
      <c r="D38" s="1">
        <f>MATCH(A38,关卡阶段!$B$2:$B$13,1)</f>
        <v>2</v>
      </c>
      <c r="E38" s="1">
        <f>INDEX(关卡阶段!$E$2:$E$13,D38)</f>
        <v>1500</v>
      </c>
      <c r="F38" s="9">
        <f t="shared" si="7"/>
        <v>0.68452380952380965</v>
      </c>
      <c r="G38" s="9">
        <v>-0.15</v>
      </c>
      <c r="H38" s="9">
        <f t="shared" si="1"/>
        <v>1.0000000000000002</v>
      </c>
      <c r="I38" s="18">
        <f t="shared" si="2"/>
        <v>2191.3043478260865</v>
      </c>
      <c r="J38" s="18">
        <f>E38*时间进度预设!$AE$3</f>
        <v>1650.0000000000002</v>
      </c>
      <c r="K38" s="18">
        <f t="shared" si="8"/>
        <v>66991.324110671936</v>
      </c>
      <c r="L38" s="18">
        <f t="shared" si="9"/>
        <v>50600</v>
      </c>
      <c r="M38" s="18">
        <f t="shared" si="5"/>
        <v>-16391.324110671936</v>
      </c>
      <c r="N38" s="11">
        <f>离线奖励!$A$2+离线奖励!$B$2*INT(A38/离线奖励!$C$2)</f>
        <v>2700</v>
      </c>
      <c r="O38" s="1">
        <f>签到奖励!$A$2+签到奖励!$B$2*INT(A38/签到奖励!$C$2)</f>
        <v>2500</v>
      </c>
      <c r="P38" s="1">
        <f>IF(MOD(A38,转盘奖励!$C$2)=0,转盘奖励!$A$2+转盘奖励!$B$2*INT(A38/转盘奖励!$C$2),0)</f>
        <v>0</v>
      </c>
      <c r="Q38" s="1">
        <f t="shared" si="6"/>
        <v>12000</v>
      </c>
    </row>
    <row r="39" spans="1:18">
      <c r="A39" s="1">
        <v>38</v>
      </c>
      <c r="B39" s="1">
        <f>MATCH(A39,时间进度预设!$C$3:$C$12,1)</f>
        <v>2</v>
      </c>
      <c r="C39" s="9">
        <f>INDEX(时间进度预设!$F$3:$F$11,B39)</f>
        <v>0.59523809523809534</v>
      </c>
      <c r="D39" s="1">
        <f>MATCH(A39,关卡阶段!$B$2:$B$13,1)</f>
        <v>2</v>
      </c>
      <c r="E39" s="1">
        <f>INDEX(关卡阶段!$E$2:$E$13,D39)</f>
        <v>1500</v>
      </c>
      <c r="F39" s="9">
        <f t="shared" si="7"/>
        <v>0.68452380952380965</v>
      </c>
      <c r="G39" s="9">
        <v>-0.15</v>
      </c>
      <c r="H39" s="9">
        <f t="shared" si="1"/>
        <v>1.0000000000000002</v>
      </c>
      <c r="I39" s="18">
        <f t="shared" si="2"/>
        <v>2191.3043478260865</v>
      </c>
      <c r="J39" s="18">
        <f>E39*时间进度预设!$AE$3</f>
        <v>1650.0000000000002</v>
      </c>
      <c r="K39" s="18">
        <f t="shared" si="8"/>
        <v>69182.628458498017</v>
      </c>
      <c r="L39" s="18">
        <f t="shared" si="9"/>
        <v>52250</v>
      </c>
      <c r="M39" s="18">
        <f t="shared" si="5"/>
        <v>-16932.628458498017</v>
      </c>
      <c r="N39" s="11">
        <f>离线奖励!$A$2+离线奖励!$B$2*INT(A39/离线奖励!$C$2)</f>
        <v>2700</v>
      </c>
      <c r="O39" s="1">
        <f>签到奖励!$A$2+签到奖励!$B$2*INT(A39/签到奖励!$C$2)</f>
        <v>2500</v>
      </c>
      <c r="P39" s="1">
        <f>IF(MOD(A39,转盘奖励!$C$2)=0,转盘奖励!$A$2+转盘奖励!$B$2*INT(A39/转盘奖励!$C$2),0)</f>
        <v>0</v>
      </c>
      <c r="Q39" s="1">
        <f t="shared" si="6"/>
        <v>12000</v>
      </c>
    </row>
    <row r="40" spans="1:18">
      <c r="A40" s="1">
        <v>39</v>
      </c>
      <c r="B40" s="1">
        <f>MATCH(A40,时间进度预设!$C$3:$C$12,1)</f>
        <v>2</v>
      </c>
      <c r="C40" s="9">
        <f>INDEX(时间进度预设!$F$3:$F$11,B40)</f>
        <v>0.59523809523809534</v>
      </c>
      <c r="D40" s="1">
        <f>MATCH(A40,关卡阶段!$B$2:$B$13,1)</f>
        <v>2</v>
      </c>
      <c r="E40" s="1">
        <f>INDEX(关卡阶段!$E$2:$E$13,D40)</f>
        <v>1500</v>
      </c>
      <c r="F40" s="9">
        <f t="shared" si="7"/>
        <v>0.68452380952380965</v>
      </c>
      <c r="G40" s="9">
        <v>-0.15</v>
      </c>
      <c r="H40" s="9">
        <f t="shared" si="1"/>
        <v>1.0000000000000002</v>
      </c>
      <c r="I40" s="18">
        <f t="shared" si="2"/>
        <v>2191.3043478260865</v>
      </c>
      <c r="J40" s="18">
        <f>E40*时间进度预设!$AE$3</f>
        <v>1650.0000000000002</v>
      </c>
      <c r="K40" s="18">
        <f t="shared" si="8"/>
        <v>71373.932806324097</v>
      </c>
      <c r="L40" s="18">
        <f t="shared" si="9"/>
        <v>53900</v>
      </c>
      <c r="M40" s="18">
        <f t="shared" si="5"/>
        <v>-17473.932806324097</v>
      </c>
      <c r="N40" s="11">
        <f>离线奖励!$A$2+离线奖励!$B$2*INT(A40/离线奖励!$C$2)</f>
        <v>2700</v>
      </c>
      <c r="O40" s="1">
        <f>签到奖励!$A$2+签到奖励!$B$2*INT(A40/签到奖励!$C$2)</f>
        <v>2500</v>
      </c>
      <c r="P40" s="1">
        <f>IF(MOD(A40,转盘奖励!$C$2)=0,转盘奖励!$A$2+转盘奖励!$B$2*INT(A40/转盘奖励!$C$2),0)</f>
        <v>0</v>
      </c>
      <c r="Q40" s="1">
        <f t="shared" si="6"/>
        <v>12000</v>
      </c>
    </row>
    <row r="41" spans="1:18">
      <c r="A41" s="1">
        <v>40</v>
      </c>
      <c r="B41" s="1">
        <f>MATCH(A41,时间进度预设!$C$3:$C$12,1)</f>
        <v>2</v>
      </c>
      <c r="C41" s="9">
        <f>INDEX(时间进度预设!$F$3:$F$11,B41)</f>
        <v>0.59523809523809534</v>
      </c>
      <c r="D41" s="1">
        <f>MATCH(A41,关卡阶段!$B$2:$B$13,1)</f>
        <v>3</v>
      </c>
      <c r="E41" s="1">
        <f>INDEX(关卡阶段!$E$2:$E$13,D41)</f>
        <v>1800</v>
      </c>
      <c r="F41" s="9">
        <f t="shared" si="7"/>
        <v>0.2678571428571429</v>
      </c>
      <c r="G41" s="9">
        <v>0.55000000000000004</v>
      </c>
      <c r="H41" s="9">
        <f t="shared" si="1"/>
        <v>1.0000000000000002</v>
      </c>
      <c r="I41" s="18">
        <f t="shared" si="2"/>
        <v>6719.9999999999991</v>
      </c>
      <c r="J41" s="18">
        <f>E41*时间进度预设!$AE$3</f>
        <v>1980.0000000000002</v>
      </c>
      <c r="K41" s="18">
        <f t="shared" si="8"/>
        <v>78093.932806324097</v>
      </c>
      <c r="L41" s="18">
        <f t="shared" si="9"/>
        <v>55880</v>
      </c>
      <c r="M41" s="18">
        <f t="shared" si="5"/>
        <v>-22213.932806324097</v>
      </c>
      <c r="N41" s="11">
        <f>离线奖励!$A$2+离线奖励!$B$2*INT(A41/离线奖励!$C$2)</f>
        <v>2800</v>
      </c>
      <c r="O41" s="1">
        <f>签到奖励!$A$2+签到奖励!$B$2*INT(A41/签到奖励!$C$2)</f>
        <v>4000</v>
      </c>
      <c r="P41" s="1">
        <f>IF(MOD(A41,转盘奖励!$C$2)=0,转盘奖励!$A$2+转盘奖励!$B$2*INT(A41/转盘奖励!$C$2),0)</f>
        <v>7000</v>
      </c>
      <c r="Q41" s="1">
        <f t="shared" si="6"/>
        <v>19000</v>
      </c>
    </row>
    <row r="42" spans="1:18">
      <c r="A42" s="1">
        <v>41</v>
      </c>
      <c r="B42" s="1">
        <f>MATCH(A42,时间进度预设!$C$3:$C$12,1)</f>
        <v>2</v>
      </c>
      <c r="C42" s="9">
        <f>INDEX(时间进度预设!$F$3:$F$11,B42)</f>
        <v>0.59523809523809534</v>
      </c>
      <c r="D42" s="1">
        <f>MATCH(A42,关卡阶段!$B$2:$B$13,1)</f>
        <v>3</v>
      </c>
      <c r="E42" s="1">
        <f>INDEX(关卡阶段!$E$2:$E$13,D42)</f>
        <v>1800</v>
      </c>
      <c r="F42" s="9">
        <f t="shared" si="7"/>
        <v>0.68452380952380965</v>
      </c>
      <c r="G42" s="9">
        <v>-0.15</v>
      </c>
      <c r="H42" s="9">
        <f t="shared" si="1"/>
        <v>1.0000000000000002</v>
      </c>
      <c r="I42" s="18">
        <f t="shared" si="2"/>
        <v>2629.565217391304</v>
      </c>
      <c r="J42" s="18">
        <f>E42*时间进度预设!$AE$3</f>
        <v>1980.0000000000002</v>
      </c>
      <c r="K42" s="18">
        <f t="shared" si="8"/>
        <v>80723.498023715394</v>
      </c>
      <c r="L42" s="18">
        <f t="shared" si="9"/>
        <v>57860</v>
      </c>
      <c r="M42" s="18">
        <f t="shared" si="5"/>
        <v>-22863.498023715394</v>
      </c>
      <c r="N42" s="11">
        <f>离线奖励!$A$2+离线奖励!$B$2*INT(A42/离线奖励!$C$2)</f>
        <v>2800</v>
      </c>
      <c r="O42" s="1">
        <f>签到奖励!$A$2+签到奖励!$B$2*INT(A42/签到奖励!$C$2)</f>
        <v>4000</v>
      </c>
      <c r="P42" s="1">
        <f>IF(MOD(A42,转盘奖励!$C$2)=0,转盘奖励!$A$2+转盘奖励!$B$2*INT(A42/转盘奖励!$C$2),0)</f>
        <v>0</v>
      </c>
      <c r="Q42" s="1">
        <f t="shared" si="6"/>
        <v>19000</v>
      </c>
    </row>
    <row r="43" spans="1:18">
      <c r="A43" s="1">
        <v>42</v>
      </c>
      <c r="B43" s="1">
        <f>MATCH(A43,时间进度预设!$C$3:$C$12,1)</f>
        <v>2</v>
      </c>
      <c r="C43" s="9">
        <f>INDEX(时间进度预设!$F$3:$F$11,B43)</f>
        <v>0.59523809523809534</v>
      </c>
      <c r="D43" s="1">
        <f>MATCH(A43,关卡阶段!$B$2:$B$13,1)</f>
        <v>3</v>
      </c>
      <c r="E43" s="1">
        <f>INDEX(关卡阶段!$E$2:$E$13,D43)</f>
        <v>1800</v>
      </c>
      <c r="F43" s="9">
        <f t="shared" si="7"/>
        <v>0.68452380952380965</v>
      </c>
      <c r="G43" s="9">
        <v>-0.15</v>
      </c>
      <c r="H43" s="9">
        <f t="shared" si="1"/>
        <v>1.0000000000000002</v>
      </c>
      <c r="I43" s="18">
        <f t="shared" si="2"/>
        <v>2629.565217391304</v>
      </c>
      <c r="J43" s="18">
        <f>E43*时间进度预设!$AE$3</f>
        <v>1980.0000000000002</v>
      </c>
      <c r="K43" s="18">
        <f t="shared" si="8"/>
        <v>83353.063241106691</v>
      </c>
      <c r="L43" s="18">
        <f t="shared" si="9"/>
        <v>59840</v>
      </c>
      <c r="M43" s="18">
        <f t="shared" si="5"/>
        <v>-23513.063241106691</v>
      </c>
      <c r="N43" s="11">
        <f>离线奖励!$A$2+离线奖励!$B$2*INT(A43/离线奖励!$C$2)</f>
        <v>2800</v>
      </c>
      <c r="O43" s="1">
        <f>签到奖励!$A$2+签到奖励!$B$2*INT(A43/签到奖励!$C$2)</f>
        <v>4000</v>
      </c>
      <c r="P43" s="1">
        <f>IF(MOD(A43,转盘奖励!$C$2)=0,转盘奖励!$A$2+转盘奖励!$B$2*INT(A43/转盘奖励!$C$2),0)</f>
        <v>0</v>
      </c>
      <c r="Q43" s="1">
        <f t="shared" si="6"/>
        <v>19000</v>
      </c>
    </row>
    <row r="44" spans="1:18">
      <c r="A44" s="1">
        <v>43</v>
      </c>
      <c r="B44" s="1">
        <f>MATCH(A44,时间进度预设!$C$3:$C$12,1)</f>
        <v>2</v>
      </c>
      <c r="C44" s="9">
        <f>INDEX(时间进度预设!$F$3:$F$11,B44)</f>
        <v>0.59523809523809534</v>
      </c>
      <c r="D44" s="1">
        <f>MATCH(A44,关卡阶段!$B$2:$B$13,1)</f>
        <v>3</v>
      </c>
      <c r="E44" s="1">
        <f>INDEX(关卡阶段!$E$2:$E$13,D44)</f>
        <v>1800</v>
      </c>
      <c r="F44" s="9">
        <f t="shared" si="7"/>
        <v>0.68452380952380965</v>
      </c>
      <c r="G44" s="9">
        <v>-0.15</v>
      </c>
      <c r="H44" s="9">
        <f t="shared" si="1"/>
        <v>1.0000000000000002</v>
      </c>
      <c r="I44" s="18">
        <f t="shared" si="2"/>
        <v>2629.565217391304</v>
      </c>
      <c r="J44" s="18">
        <f>E44*时间进度预设!$AE$3</f>
        <v>1980.0000000000002</v>
      </c>
      <c r="K44" s="18">
        <f t="shared" si="8"/>
        <v>85982.628458497988</v>
      </c>
      <c r="L44" s="18">
        <f t="shared" si="9"/>
        <v>61820</v>
      </c>
      <c r="M44" s="18">
        <f t="shared" si="5"/>
        <v>-24162.628458497988</v>
      </c>
      <c r="N44" s="11">
        <f>离线奖励!$A$2+离线奖励!$B$2*INT(A44/离线奖励!$C$2)</f>
        <v>2800</v>
      </c>
      <c r="O44" s="1">
        <f>签到奖励!$A$2+签到奖励!$B$2*INT(A44/签到奖励!$C$2)</f>
        <v>4000</v>
      </c>
      <c r="P44" s="1">
        <f>IF(MOD(A44,转盘奖励!$C$2)=0,转盘奖励!$A$2+转盘奖励!$B$2*INT(A44/转盘奖励!$C$2),0)</f>
        <v>0</v>
      </c>
      <c r="Q44" s="1">
        <f t="shared" si="6"/>
        <v>19000</v>
      </c>
    </row>
    <row r="45" spans="1:18">
      <c r="A45" s="1">
        <v>44</v>
      </c>
      <c r="B45" s="1">
        <f>MATCH(A45,时间进度预设!$C$3:$C$12,1)</f>
        <v>2</v>
      </c>
      <c r="C45" s="9">
        <f>INDEX(时间进度预设!$F$3:$F$11,B45)</f>
        <v>0.59523809523809534</v>
      </c>
      <c r="D45" s="1">
        <f>MATCH(A45,关卡阶段!$B$2:$B$13,1)</f>
        <v>3</v>
      </c>
      <c r="E45" s="1">
        <f>INDEX(关卡阶段!$E$2:$E$13,D45)</f>
        <v>1800</v>
      </c>
      <c r="F45" s="9">
        <f t="shared" si="7"/>
        <v>0.68452380952380965</v>
      </c>
      <c r="G45" s="9">
        <v>-0.15</v>
      </c>
      <c r="H45" s="9">
        <f t="shared" si="1"/>
        <v>1.0000000000000002</v>
      </c>
      <c r="I45" s="18">
        <f t="shared" si="2"/>
        <v>2629.565217391304</v>
      </c>
      <c r="J45" s="18">
        <f>E45*时间进度预设!$AE$3</f>
        <v>1980.0000000000002</v>
      </c>
      <c r="K45" s="18">
        <f t="shared" si="8"/>
        <v>88612.193675889284</v>
      </c>
      <c r="L45" s="18">
        <f t="shared" si="9"/>
        <v>63800</v>
      </c>
      <c r="M45" s="18">
        <f t="shared" si="5"/>
        <v>-24812.193675889284</v>
      </c>
      <c r="N45" s="11">
        <f>离线奖励!$A$2+离线奖励!$B$2*INT(A45/离线奖励!$C$2)</f>
        <v>2800</v>
      </c>
      <c r="O45" s="1">
        <f>签到奖励!$A$2+签到奖励!$B$2*INT(A45/签到奖励!$C$2)</f>
        <v>4000</v>
      </c>
      <c r="P45" s="1">
        <f>IF(MOD(A45,转盘奖励!$C$2)=0,转盘奖励!$A$2+转盘奖励!$B$2*INT(A45/转盘奖励!$C$2),0)</f>
        <v>0</v>
      </c>
      <c r="Q45" s="1">
        <f t="shared" si="6"/>
        <v>19000</v>
      </c>
    </row>
    <row r="46" spans="1:18">
      <c r="A46" s="1">
        <v>45</v>
      </c>
      <c r="B46" s="1">
        <f>MATCH(A46,时间进度预设!$C$3:$C$12,1)</f>
        <v>2</v>
      </c>
      <c r="C46" s="9">
        <f>INDEX(时间进度预设!$F$3:$F$11,B46)</f>
        <v>0.59523809523809534</v>
      </c>
      <c r="D46" s="1">
        <f>MATCH(A46,关卡阶段!$B$2:$B$13,1)</f>
        <v>3</v>
      </c>
      <c r="E46" s="1">
        <f>INDEX(关卡阶段!$E$2:$E$13,D46)</f>
        <v>1800</v>
      </c>
      <c r="F46" s="9">
        <f t="shared" si="7"/>
        <v>0.23809523809523814</v>
      </c>
      <c r="G46" s="9">
        <v>0.6</v>
      </c>
      <c r="H46" s="9">
        <f t="shared" si="1"/>
        <v>1.0000000000000002</v>
      </c>
      <c r="I46" s="18">
        <f t="shared" si="2"/>
        <v>7559.9999999999991</v>
      </c>
      <c r="J46" s="18">
        <f>E46*时间进度预设!$AE$3</f>
        <v>1980.0000000000002</v>
      </c>
      <c r="K46" s="18">
        <f t="shared" si="8"/>
        <v>96172.193675889284</v>
      </c>
      <c r="L46" s="18">
        <f t="shared" si="9"/>
        <v>65780</v>
      </c>
      <c r="M46" s="18">
        <f t="shared" si="5"/>
        <v>-30392.193675889284</v>
      </c>
      <c r="N46" s="11">
        <f>离线奖励!$A$2+离线奖励!$B$2*INT(A46/离线奖励!$C$2)</f>
        <v>2900</v>
      </c>
      <c r="O46" s="1">
        <f>签到奖励!$A$2+签到奖励!$B$2*INT(A46/签到奖励!$C$2)</f>
        <v>4000</v>
      </c>
      <c r="P46" s="1">
        <f>IF(MOD(A46,转盘奖励!$C$2)=0,转盘奖励!$A$2+转盘奖励!$B$2*INT(A46/转盘奖励!$C$2),0)</f>
        <v>0</v>
      </c>
      <c r="Q46" s="1">
        <f t="shared" si="6"/>
        <v>19000</v>
      </c>
    </row>
    <row r="47" spans="1:18">
      <c r="A47" s="1">
        <v>46</v>
      </c>
      <c r="B47" s="1">
        <f>MATCH(A47,时间进度预设!$C$3:$C$12,1)</f>
        <v>2</v>
      </c>
      <c r="C47" s="9">
        <f>INDEX(时间进度预设!$F$3:$F$11,B47)</f>
        <v>0.59523809523809534</v>
      </c>
      <c r="D47" s="1">
        <f>MATCH(A47,关卡阶段!$B$2:$B$13,1)</f>
        <v>3</v>
      </c>
      <c r="E47" s="1">
        <f>INDEX(关卡阶段!$E$2:$E$13,D47)</f>
        <v>1800</v>
      </c>
      <c r="F47" s="9">
        <f t="shared" si="7"/>
        <v>0.68452380952380965</v>
      </c>
      <c r="G47" s="9">
        <v>-0.15</v>
      </c>
      <c r="H47" s="9">
        <f t="shared" si="1"/>
        <v>1.0000000000000002</v>
      </c>
      <c r="I47" s="18">
        <f t="shared" si="2"/>
        <v>2629.565217391304</v>
      </c>
      <c r="J47" s="18">
        <f>E47*时间进度预设!$AE$3</f>
        <v>1980.0000000000002</v>
      </c>
      <c r="K47" s="18">
        <f t="shared" si="8"/>
        <v>98801.758893280581</v>
      </c>
      <c r="L47" s="18">
        <f t="shared" si="9"/>
        <v>67760</v>
      </c>
      <c r="M47" s="18">
        <f t="shared" si="5"/>
        <v>-31041.758893280581</v>
      </c>
      <c r="N47" s="11">
        <f>离线奖励!$A$2+离线奖励!$B$2*INT(A47/离线奖励!$C$2)</f>
        <v>2900</v>
      </c>
      <c r="O47" s="1">
        <f>签到奖励!$A$2+签到奖励!$B$2*INT(A47/签到奖励!$C$2)</f>
        <v>4000</v>
      </c>
      <c r="P47" s="1">
        <f>IF(MOD(A47,转盘奖励!$C$2)=0,转盘奖励!$A$2+转盘奖励!$B$2*INT(A47/转盘奖励!$C$2),0)</f>
        <v>0</v>
      </c>
      <c r="Q47" s="1">
        <f t="shared" si="6"/>
        <v>19000</v>
      </c>
    </row>
    <row r="48" spans="1:18">
      <c r="A48" s="1">
        <v>47</v>
      </c>
      <c r="B48" s="1">
        <f>MATCH(A48,时间进度预设!$C$3:$C$12,1)</f>
        <v>2</v>
      </c>
      <c r="C48" s="9">
        <f>INDEX(时间进度预设!$F$3:$F$11,B48)</f>
        <v>0.59523809523809534</v>
      </c>
      <c r="D48" s="1">
        <f>MATCH(A48,关卡阶段!$B$2:$B$13,1)</f>
        <v>3</v>
      </c>
      <c r="E48" s="1">
        <f>INDEX(关卡阶段!$E$2:$E$13,D48)</f>
        <v>1800</v>
      </c>
      <c r="F48" s="9">
        <f t="shared" si="7"/>
        <v>0.68452380952380965</v>
      </c>
      <c r="G48" s="9">
        <v>-0.15</v>
      </c>
      <c r="H48" s="9">
        <f t="shared" si="1"/>
        <v>1.0000000000000002</v>
      </c>
      <c r="I48" s="18">
        <f t="shared" si="2"/>
        <v>2629.565217391304</v>
      </c>
      <c r="J48" s="18">
        <f>E48*时间进度预设!$AE$3</f>
        <v>1980.0000000000002</v>
      </c>
      <c r="K48" s="18">
        <f t="shared" si="8"/>
        <v>101431.32411067188</v>
      </c>
      <c r="L48" s="18">
        <f t="shared" si="9"/>
        <v>69740</v>
      </c>
      <c r="M48" s="18">
        <f t="shared" si="5"/>
        <v>-31691.324110671878</v>
      </c>
      <c r="N48" s="11">
        <f>离线奖励!$A$2+离线奖励!$B$2*INT(A48/离线奖励!$C$2)</f>
        <v>2900</v>
      </c>
      <c r="O48" s="1">
        <f>签到奖励!$A$2+签到奖励!$B$2*INT(A48/签到奖励!$C$2)</f>
        <v>4000</v>
      </c>
      <c r="P48" s="1">
        <f>IF(MOD(A48,转盘奖励!$C$2)=0,转盘奖励!$A$2+转盘奖励!$B$2*INT(A48/转盘奖励!$C$2),0)</f>
        <v>0</v>
      </c>
      <c r="Q48" s="1">
        <f t="shared" si="6"/>
        <v>19000</v>
      </c>
    </row>
    <row r="49" spans="1:17">
      <c r="A49" s="1">
        <v>48</v>
      </c>
      <c r="B49" s="1">
        <f>MATCH(A49,时间进度预设!$C$3:$C$12,1)</f>
        <v>2</v>
      </c>
      <c r="C49" s="9">
        <f>INDEX(时间进度预设!$F$3:$F$11,B49)</f>
        <v>0.59523809523809534</v>
      </c>
      <c r="D49" s="1">
        <f>MATCH(A49,关卡阶段!$B$2:$B$13,1)</f>
        <v>3</v>
      </c>
      <c r="E49" s="1">
        <f>INDEX(关卡阶段!$E$2:$E$13,D49)</f>
        <v>1800</v>
      </c>
      <c r="F49" s="9">
        <f t="shared" si="7"/>
        <v>0.68452380952380965</v>
      </c>
      <c r="G49" s="9">
        <v>-0.15</v>
      </c>
      <c r="H49" s="9">
        <f t="shared" si="1"/>
        <v>1.0000000000000002</v>
      </c>
      <c r="I49" s="18">
        <f t="shared" si="2"/>
        <v>2629.565217391304</v>
      </c>
      <c r="J49" s="18">
        <f>E49*时间进度预设!$AE$3</f>
        <v>1980.0000000000002</v>
      </c>
      <c r="K49" s="18">
        <f t="shared" si="8"/>
        <v>104060.88932806317</v>
      </c>
      <c r="L49" s="18">
        <f t="shared" si="9"/>
        <v>71720</v>
      </c>
      <c r="M49" s="18">
        <f t="shared" si="5"/>
        <v>-32340.889328063175</v>
      </c>
      <c r="N49" s="11">
        <f>离线奖励!$A$2+离线奖励!$B$2*INT(A49/离线奖励!$C$2)</f>
        <v>2900</v>
      </c>
      <c r="O49" s="1">
        <f>签到奖励!$A$2+签到奖励!$B$2*INT(A49/签到奖励!$C$2)</f>
        <v>4000</v>
      </c>
      <c r="P49" s="1">
        <f>IF(MOD(A49,转盘奖励!$C$2)=0,转盘奖励!$A$2+转盘奖励!$B$2*INT(A49/转盘奖励!$C$2),0)</f>
        <v>0</v>
      </c>
      <c r="Q49" s="1">
        <f t="shared" si="6"/>
        <v>19000</v>
      </c>
    </row>
    <row r="50" spans="1:17">
      <c r="A50" s="1">
        <v>49</v>
      </c>
      <c r="B50" s="1">
        <f>MATCH(A50,时间进度预设!$C$3:$C$12,1)</f>
        <v>2</v>
      </c>
      <c r="C50" s="9">
        <f>INDEX(时间进度预设!$F$3:$F$11,B50)</f>
        <v>0.59523809523809534</v>
      </c>
      <c r="D50" s="1">
        <f>MATCH(A50,关卡阶段!$B$2:$B$13,1)</f>
        <v>3</v>
      </c>
      <c r="E50" s="1">
        <f>INDEX(关卡阶段!$E$2:$E$13,D50)</f>
        <v>1800</v>
      </c>
      <c r="F50" s="9">
        <f t="shared" si="7"/>
        <v>0.68452380952380965</v>
      </c>
      <c r="G50" s="9">
        <v>-0.15</v>
      </c>
      <c r="H50" s="9">
        <f t="shared" si="1"/>
        <v>1.0000000000000002</v>
      </c>
      <c r="I50" s="18">
        <f t="shared" si="2"/>
        <v>2629.565217391304</v>
      </c>
      <c r="J50" s="18">
        <f>E50*时间进度预设!$AE$3</f>
        <v>1980.0000000000002</v>
      </c>
      <c r="K50" s="18">
        <f t="shared" si="8"/>
        <v>106690.45454545447</v>
      </c>
      <c r="L50" s="18">
        <f t="shared" si="9"/>
        <v>73700</v>
      </c>
      <c r="M50" s="18">
        <f t="shared" si="5"/>
        <v>-32990.454545454471</v>
      </c>
      <c r="N50" s="11">
        <f>离线奖励!$A$2+离线奖励!$B$2*INT(A50/离线奖励!$C$2)</f>
        <v>2900</v>
      </c>
      <c r="O50" s="1">
        <f>签到奖励!$A$2+签到奖励!$B$2*INT(A50/签到奖励!$C$2)</f>
        <v>4000</v>
      </c>
      <c r="P50" s="1">
        <f>IF(MOD(A50,转盘奖励!$C$2)=0,转盘奖励!$A$2+转盘奖励!$B$2*INT(A50/转盘奖励!$C$2),0)</f>
        <v>0</v>
      </c>
      <c r="Q50" s="1">
        <f t="shared" si="6"/>
        <v>19000</v>
      </c>
    </row>
    <row r="51" spans="1:17">
      <c r="A51" s="1">
        <v>50</v>
      </c>
      <c r="B51" s="1">
        <f>MATCH(A51,时间进度预设!$C$3:$C$12,1)</f>
        <v>2</v>
      </c>
      <c r="C51" s="9">
        <f>INDEX(时间进度预设!$F$3:$F$11,B51)</f>
        <v>0.59523809523809534</v>
      </c>
      <c r="D51" s="1">
        <f>MATCH(A51,关卡阶段!$B$2:$B$13,1)</f>
        <v>3</v>
      </c>
      <c r="E51" s="1">
        <f>INDEX(关卡阶段!$E$2:$E$13,D51)</f>
        <v>1800</v>
      </c>
      <c r="F51" s="9">
        <f t="shared" si="7"/>
        <v>0.23809523809523814</v>
      </c>
      <c r="G51" s="9">
        <v>0.6</v>
      </c>
      <c r="H51" s="9">
        <f t="shared" si="1"/>
        <v>1.0000000000000002</v>
      </c>
      <c r="I51" s="18">
        <f t="shared" si="2"/>
        <v>7559.9999999999991</v>
      </c>
      <c r="J51" s="18">
        <f>E51*时间进度预设!$AE$3</f>
        <v>1980.0000000000002</v>
      </c>
      <c r="K51" s="18">
        <f t="shared" si="8"/>
        <v>114250.45454545447</v>
      </c>
      <c r="L51" s="18">
        <f t="shared" si="9"/>
        <v>75680</v>
      </c>
      <c r="M51" s="18">
        <f t="shared" si="5"/>
        <v>-38570.454545454471</v>
      </c>
      <c r="N51" s="11">
        <f>离线奖励!$A$2+离线奖励!$B$2*INT(A51/离线奖励!$C$2)</f>
        <v>3000</v>
      </c>
      <c r="O51" s="1">
        <f>签到奖励!$A$2+签到奖励!$B$2*INT(A51/签到奖励!$C$2)</f>
        <v>4000</v>
      </c>
      <c r="P51" s="1">
        <f>IF(MOD(A51,转盘奖励!$C$2)=0,转盘奖励!$A$2+转盘奖励!$B$2*INT(A51/转盘奖励!$C$2),0)</f>
        <v>8500</v>
      </c>
      <c r="Q51" s="1">
        <f t="shared" si="6"/>
        <v>27500</v>
      </c>
    </row>
    <row r="52" spans="1:17">
      <c r="A52" s="1">
        <v>51</v>
      </c>
      <c r="B52" s="1">
        <f>MATCH(A52,时间进度预设!$C$3:$C$12,1)</f>
        <v>2</v>
      </c>
      <c r="C52" s="9">
        <f>INDEX(时间进度预设!$F$3:$F$11,B52)</f>
        <v>0.59523809523809534</v>
      </c>
      <c r="D52" s="1">
        <f>MATCH(A52,关卡阶段!$B$2:$B$13,1)</f>
        <v>3</v>
      </c>
      <c r="E52" s="1">
        <f>INDEX(关卡阶段!$E$2:$E$13,D52)</f>
        <v>1800</v>
      </c>
      <c r="F52" s="9">
        <f t="shared" si="7"/>
        <v>0.68452380952380965</v>
      </c>
      <c r="G52" s="9">
        <v>-0.15</v>
      </c>
      <c r="H52" s="9">
        <f t="shared" si="1"/>
        <v>1.0000000000000002</v>
      </c>
      <c r="I52" s="18">
        <f t="shared" si="2"/>
        <v>2629.565217391304</v>
      </c>
      <c r="J52" s="18">
        <f>E52*时间进度预设!$AE$3</f>
        <v>1980.0000000000002</v>
      </c>
      <c r="K52" s="18">
        <f t="shared" si="8"/>
        <v>116880.01976284577</v>
      </c>
      <c r="L52" s="18">
        <f t="shared" si="9"/>
        <v>77660</v>
      </c>
      <c r="M52" s="18">
        <f t="shared" si="5"/>
        <v>-39220.019762845768</v>
      </c>
      <c r="N52" s="11">
        <f>离线奖励!$A$2+离线奖励!$B$2*INT(A52/离线奖励!$C$2)</f>
        <v>3000</v>
      </c>
      <c r="O52" s="1">
        <f>签到奖励!$A$2+签到奖励!$B$2*INT(A52/签到奖励!$C$2)</f>
        <v>4000</v>
      </c>
      <c r="P52" s="1">
        <f>IF(MOD(A52,转盘奖励!$C$2)=0,转盘奖励!$A$2+转盘奖励!$B$2*INT(A52/转盘奖励!$C$2),0)</f>
        <v>0</v>
      </c>
      <c r="Q52" s="1">
        <f t="shared" si="6"/>
        <v>27500</v>
      </c>
    </row>
    <row r="53" spans="1:17">
      <c r="A53" s="1">
        <v>52</v>
      </c>
      <c r="B53" s="1">
        <f>MATCH(A53,时间进度预设!$C$3:$C$12,1)</f>
        <v>2</v>
      </c>
      <c r="C53" s="9">
        <f>INDEX(时间进度预设!$F$3:$F$11,B53)</f>
        <v>0.59523809523809534</v>
      </c>
      <c r="D53" s="1">
        <f>MATCH(A53,关卡阶段!$B$2:$B$13,1)</f>
        <v>3</v>
      </c>
      <c r="E53" s="1">
        <f>INDEX(关卡阶段!$E$2:$E$13,D53)</f>
        <v>1800</v>
      </c>
      <c r="F53" s="9">
        <f t="shared" si="7"/>
        <v>0.68452380952380965</v>
      </c>
      <c r="G53" s="9">
        <v>-0.15</v>
      </c>
      <c r="H53" s="9">
        <f t="shared" si="1"/>
        <v>1.0000000000000002</v>
      </c>
      <c r="I53" s="18">
        <f t="shared" si="2"/>
        <v>2629.565217391304</v>
      </c>
      <c r="J53" s="18">
        <f>E53*时间进度预设!$AE$3</f>
        <v>1980.0000000000002</v>
      </c>
      <c r="K53" s="18">
        <f t="shared" si="8"/>
        <v>119509.58498023706</v>
      </c>
      <c r="L53" s="18">
        <f t="shared" si="9"/>
        <v>79640</v>
      </c>
      <c r="M53" s="18">
        <f t="shared" si="5"/>
        <v>-39869.584980237065</v>
      </c>
      <c r="N53" s="11">
        <f>离线奖励!$A$2+离线奖励!$B$2*INT(A53/离线奖励!$C$2)</f>
        <v>3000</v>
      </c>
      <c r="O53" s="1">
        <f>签到奖励!$A$2+签到奖励!$B$2*INT(A53/签到奖励!$C$2)</f>
        <v>4000</v>
      </c>
      <c r="P53" s="1">
        <f>IF(MOD(A53,转盘奖励!$C$2)=0,转盘奖励!$A$2+转盘奖励!$B$2*INT(A53/转盘奖励!$C$2),0)</f>
        <v>0</v>
      </c>
      <c r="Q53" s="1">
        <f t="shared" si="6"/>
        <v>27500</v>
      </c>
    </row>
    <row r="54" spans="1:17">
      <c r="A54" s="1">
        <v>53</v>
      </c>
      <c r="B54" s="1">
        <f>MATCH(A54,时间进度预设!$C$3:$C$12,1)</f>
        <v>2</v>
      </c>
      <c r="C54" s="9">
        <f>INDEX(时间进度预设!$F$3:$F$11,B54)</f>
        <v>0.59523809523809534</v>
      </c>
      <c r="D54" s="1">
        <f>MATCH(A54,关卡阶段!$B$2:$B$13,1)</f>
        <v>3</v>
      </c>
      <c r="E54" s="1">
        <f>INDEX(关卡阶段!$E$2:$E$13,D54)</f>
        <v>1800</v>
      </c>
      <c r="F54" s="9">
        <f t="shared" si="7"/>
        <v>0.68452380952380965</v>
      </c>
      <c r="G54" s="9">
        <v>-0.15</v>
      </c>
      <c r="H54" s="9">
        <f t="shared" si="1"/>
        <v>1.0000000000000002</v>
      </c>
      <c r="I54" s="18">
        <f t="shared" si="2"/>
        <v>2629.565217391304</v>
      </c>
      <c r="J54" s="18">
        <f>E54*时间进度预设!$AE$3</f>
        <v>1980.0000000000002</v>
      </c>
      <c r="K54" s="18">
        <f t="shared" si="8"/>
        <v>122139.15019762836</v>
      </c>
      <c r="L54" s="18">
        <f t="shared" si="9"/>
        <v>81620</v>
      </c>
      <c r="M54" s="18">
        <f t="shared" si="5"/>
        <v>-40519.150197628362</v>
      </c>
      <c r="N54" s="11">
        <f>离线奖励!$A$2+离线奖励!$B$2*INT(A54/离线奖励!$C$2)</f>
        <v>3000</v>
      </c>
      <c r="O54" s="1">
        <f>签到奖励!$A$2+签到奖励!$B$2*INT(A54/签到奖励!$C$2)</f>
        <v>4000</v>
      </c>
      <c r="P54" s="1">
        <f>IF(MOD(A54,转盘奖励!$C$2)=0,转盘奖励!$A$2+转盘奖励!$B$2*INT(A54/转盘奖励!$C$2),0)</f>
        <v>0</v>
      </c>
      <c r="Q54" s="1">
        <f t="shared" si="6"/>
        <v>27500</v>
      </c>
    </row>
    <row r="55" spans="1:17">
      <c r="A55" s="1">
        <v>54</v>
      </c>
      <c r="B55" s="1">
        <f>MATCH(A55,时间进度预设!$C$3:$C$12,1)</f>
        <v>2</v>
      </c>
      <c r="C55" s="9">
        <f>INDEX(时间进度预设!$F$3:$F$11,B55)</f>
        <v>0.59523809523809534</v>
      </c>
      <c r="D55" s="1">
        <f>MATCH(A55,关卡阶段!$B$2:$B$13,1)</f>
        <v>3</v>
      </c>
      <c r="E55" s="1">
        <f>INDEX(关卡阶段!$E$2:$E$13,D55)</f>
        <v>1800</v>
      </c>
      <c r="F55" s="9">
        <f t="shared" si="7"/>
        <v>0.68452380952380965</v>
      </c>
      <c r="G55" s="9">
        <v>-0.15</v>
      </c>
      <c r="H55" s="9">
        <f t="shared" si="1"/>
        <v>1.0000000000000002</v>
      </c>
      <c r="I55" s="18">
        <f t="shared" si="2"/>
        <v>2629.565217391304</v>
      </c>
      <c r="J55" s="18">
        <f>E55*时间进度预设!$AE$3</f>
        <v>1980.0000000000002</v>
      </c>
      <c r="K55" s="18">
        <f t="shared" si="8"/>
        <v>124768.71541501966</v>
      </c>
      <c r="L55" s="18">
        <f t="shared" si="9"/>
        <v>83600</v>
      </c>
      <c r="M55" s="18">
        <f>L55-K55</f>
        <v>-41168.715415019658</v>
      </c>
      <c r="N55" s="11">
        <f>离线奖励!$A$2+离线奖励!$B$2*INT(A55/离线奖励!$C$2)</f>
        <v>3000</v>
      </c>
      <c r="O55" s="1">
        <f>签到奖励!$A$2+签到奖励!$B$2*INT(A55/签到奖励!$C$2)</f>
        <v>4000</v>
      </c>
      <c r="P55" s="1">
        <f>IF(MOD(A55,转盘奖励!$C$2)=0,转盘奖励!$A$2+转盘奖励!$B$2*INT(A55/转盘奖励!$C$2),0)</f>
        <v>0</v>
      </c>
      <c r="Q55" s="1">
        <f t="shared" si="6"/>
        <v>27500</v>
      </c>
    </row>
    <row r="56" spans="1:17">
      <c r="A56" s="1">
        <v>55</v>
      </c>
      <c r="B56" s="1">
        <f>MATCH(A56,时间进度预设!$C$3:$C$12,1)</f>
        <v>2</v>
      </c>
      <c r="C56" s="9">
        <f>INDEX(时间进度预设!$F$3:$F$11,B56)</f>
        <v>0.59523809523809534</v>
      </c>
      <c r="D56" s="1">
        <f>MATCH(A56,关卡阶段!$B$2:$B$13,1)</f>
        <v>3</v>
      </c>
      <c r="E56" s="1">
        <f>INDEX(关卡阶段!$E$2:$E$13,D56)</f>
        <v>1800</v>
      </c>
      <c r="F56" s="9">
        <f t="shared" si="7"/>
        <v>0.23809523809523814</v>
      </c>
      <c r="G56" s="9">
        <v>0.6</v>
      </c>
      <c r="H56" s="9">
        <f t="shared" si="1"/>
        <v>1.0000000000000002</v>
      </c>
      <c r="I56" s="18">
        <f t="shared" si="2"/>
        <v>7559.9999999999991</v>
      </c>
      <c r="J56" s="18">
        <f>E56*时间进度预设!$AE$3</f>
        <v>1980.0000000000002</v>
      </c>
      <c r="K56" s="18">
        <f t="shared" si="8"/>
        <v>132328.71541501966</v>
      </c>
      <c r="L56" s="18">
        <f t="shared" si="9"/>
        <v>85580</v>
      </c>
      <c r="M56" s="18">
        <f t="shared" si="5"/>
        <v>-46748.715415019658</v>
      </c>
      <c r="N56" s="11">
        <f>离线奖励!$A$2+离线奖励!$B$2*INT(A56/离线奖励!$C$2)</f>
        <v>3100</v>
      </c>
      <c r="O56" s="1">
        <f>签到奖励!$A$2+签到奖励!$B$2*INT(A56/签到奖励!$C$2)</f>
        <v>4000</v>
      </c>
      <c r="P56" s="1">
        <f>IF(MOD(A56,转盘奖励!$C$2)=0,转盘奖励!$A$2+转盘奖励!$B$2*INT(A56/转盘奖励!$C$2),0)</f>
        <v>0</v>
      </c>
      <c r="Q56" s="1">
        <f t="shared" si="6"/>
        <v>27500</v>
      </c>
    </row>
    <row r="57" spans="1:17">
      <c r="A57" s="1">
        <v>56</v>
      </c>
      <c r="B57" s="1">
        <f>MATCH(A57,时间进度预设!$C$3:$C$12,1)</f>
        <v>2</v>
      </c>
      <c r="C57" s="9">
        <f>INDEX(时间进度预设!$F$3:$F$11,B57)</f>
        <v>0.59523809523809534</v>
      </c>
      <c r="D57" s="1">
        <f>MATCH(A57,关卡阶段!$B$2:$B$13,1)</f>
        <v>3</v>
      </c>
      <c r="E57" s="1">
        <f>INDEX(关卡阶段!$E$2:$E$13,D57)</f>
        <v>1800</v>
      </c>
      <c r="F57" s="9">
        <f t="shared" si="7"/>
        <v>0.68452380952380965</v>
      </c>
      <c r="G57" s="9">
        <v>-0.15</v>
      </c>
      <c r="H57" s="9">
        <f t="shared" si="1"/>
        <v>1.0000000000000002</v>
      </c>
      <c r="I57" s="18">
        <f t="shared" si="2"/>
        <v>2629.565217391304</v>
      </c>
      <c r="J57" s="18">
        <f>E57*时间进度预设!$AE$3</f>
        <v>1980.0000000000002</v>
      </c>
      <c r="K57" s="18">
        <f t="shared" si="8"/>
        <v>134958.28063241096</v>
      </c>
      <c r="L57" s="18">
        <f t="shared" si="9"/>
        <v>87560</v>
      </c>
      <c r="M57" s="18">
        <f t="shared" si="5"/>
        <v>-47398.280632410955</v>
      </c>
      <c r="N57" s="11">
        <f>离线奖励!$A$2+离线奖励!$B$2*INT(A57/离线奖励!$C$2)</f>
        <v>3100</v>
      </c>
      <c r="O57" s="1">
        <f>签到奖励!$A$2+签到奖励!$B$2*INT(A57/签到奖励!$C$2)</f>
        <v>4000</v>
      </c>
      <c r="P57" s="1">
        <f>IF(MOD(A57,转盘奖励!$C$2)=0,转盘奖励!$A$2+转盘奖励!$B$2*INT(A57/转盘奖励!$C$2),0)</f>
        <v>0</v>
      </c>
      <c r="Q57" s="1">
        <f t="shared" si="6"/>
        <v>27500</v>
      </c>
    </row>
    <row r="58" spans="1:17">
      <c r="A58" s="1">
        <v>57</v>
      </c>
      <c r="B58" s="1">
        <f>MATCH(A58,时间进度预设!$C$3:$C$12,1)</f>
        <v>3</v>
      </c>
      <c r="C58" s="9">
        <f>INDEX(时间进度预设!$F$3:$F$11,B58)</f>
        <v>0.57539682539682535</v>
      </c>
      <c r="D58" s="1">
        <f>MATCH(A58,关卡阶段!$B$2:$B$13,1)</f>
        <v>3</v>
      </c>
      <c r="E58" s="1">
        <f>INDEX(关卡阶段!$E$2:$E$13,D58)</f>
        <v>1800</v>
      </c>
      <c r="F58" s="9">
        <f t="shared" si="7"/>
        <v>0.66170634920634908</v>
      </c>
      <c r="G58" s="9">
        <v>-0.15</v>
      </c>
      <c r="H58" s="9">
        <f t="shared" si="1"/>
        <v>1</v>
      </c>
      <c r="I58" s="18">
        <f t="shared" si="2"/>
        <v>2720.2398800599703</v>
      </c>
      <c r="J58" s="18">
        <f>E58*时间进度预设!$AE$3</f>
        <v>1980.0000000000002</v>
      </c>
      <c r="K58" s="18">
        <f t="shared" si="8"/>
        <v>137678.52051247092</v>
      </c>
      <c r="L58" s="18">
        <f t="shared" si="9"/>
        <v>89540</v>
      </c>
      <c r="M58" s="18">
        <f t="shared" si="5"/>
        <v>-48138.520512470917</v>
      </c>
      <c r="N58" s="11">
        <f>离线奖励!$A$2+离线奖励!$B$2*INT(A58/离线奖励!$C$2)</f>
        <v>3100</v>
      </c>
      <c r="O58" s="1">
        <f>签到奖励!$A$2+签到奖励!$B$2*INT(A58/签到奖励!$C$2)</f>
        <v>4000</v>
      </c>
      <c r="P58" s="1">
        <f>IF(MOD(A58,转盘奖励!$C$2)=0,转盘奖励!$A$2+转盘奖励!$B$2*INT(A58/转盘奖励!$C$2),0)</f>
        <v>0</v>
      </c>
      <c r="Q58" s="1">
        <f t="shared" si="6"/>
        <v>27500</v>
      </c>
    </row>
    <row r="59" spans="1:17">
      <c r="A59" s="1">
        <v>58</v>
      </c>
      <c r="B59" s="1">
        <f>MATCH(A59,时间进度预设!$C$3:$C$12,1)</f>
        <v>3</v>
      </c>
      <c r="C59" s="9">
        <f>INDEX(时间进度预设!$F$3:$F$11,B59)</f>
        <v>0.57539682539682535</v>
      </c>
      <c r="D59" s="1">
        <f>MATCH(A59,关卡阶段!$B$2:$B$13,1)</f>
        <v>3</v>
      </c>
      <c r="E59" s="1">
        <f>INDEX(关卡阶段!$E$2:$E$13,D59)</f>
        <v>1800</v>
      </c>
      <c r="F59" s="9">
        <f t="shared" si="7"/>
        <v>0.63293650793650791</v>
      </c>
      <c r="G59" s="9">
        <v>-0.1</v>
      </c>
      <c r="H59" s="9">
        <f t="shared" si="1"/>
        <v>1</v>
      </c>
      <c r="I59" s="18">
        <f t="shared" si="2"/>
        <v>2843.8871473354234</v>
      </c>
      <c r="J59" s="18">
        <f>E59*时间进度预设!$AE$3</f>
        <v>1980.0000000000002</v>
      </c>
      <c r="K59" s="18">
        <f t="shared" si="8"/>
        <v>140522.40765980634</v>
      </c>
      <c r="L59" s="18">
        <f t="shared" si="9"/>
        <v>91520</v>
      </c>
      <c r="M59" s="18">
        <f t="shared" si="5"/>
        <v>-49002.40765980634</v>
      </c>
      <c r="N59" s="11">
        <f>离线奖励!$A$2+离线奖励!$B$2*INT(A59/离线奖励!$C$2)</f>
        <v>3100</v>
      </c>
      <c r="O59" s="1">
        <f>签到奖励!$A$2+签到奖励!$B$2*INT(A59/签到奖励!$C$2)</f>
        <v>4000</v>
      </c>
      <c r="P59" s="1">
        <f>IF(MOD(A59,转盘奖励!$C$2)=0,转盘奖励!$A$2+转盘奖励!$B$2*INT(A59/转盘奖励!$C$2),0)</f>
        <v>0</v>
      </c>
      <c r="Q59" s="1">
        <f t="shared" si="6"/>
        <v>27500</v>
      </c>
    </row>
    <row r="60" spans="1:17">
      <c r="A60" s="1">
        <v>59</v>
      </c>
      <c r="B60" s="1">
        <f>MATCH(A60,时间进度预设!$C$3:$C$12,1)</f>
        <v>3</v>
      </c>
      <c r="C60" s="9">
        <f>INDEX(时间进度预设!$F$3:$F$11,B60)</f>
        <v>0.57539682539682535</v>
      </c>
      <c r="D60" s="1">
        <f>MATCH(A60,关卡阶段!$B$2:$B$13,1)</f>
        <v>3</v>
      </c>
      <c r="E60" s="1">
        <f>INDEX(关卡阶段!$E$2:$E$13,D60)</f>
        <v>1800</v>
      </c>
      <c r="F60" s="9">
        <f t="shared" si="7"/>
        <v>0.63293650793650791</v>
      </c>
      <c r="G60" s="9">
        <v>-0.1</v>
      </c>
      <c r="H60" s="9">
        <f t="shared" si="1"/>
        <v>1</v>
      </c>
      <c r="I60" s="18">
        <f t="shared" si="2"/>
        <v>2843.8871473354234</v>
      </c>
      <c r="J60" s="18">
        <f>E60*时间进度预设!$AE$3</f>
        <v>1980.0000000000002</v>
      </c>
      <c r="K60" s="18">
        <f t="shared" si="8"/>
        <v>143366.29480714176</v>
      </c>
      <c r="L60" s="18">
        <f t="shared" si="9"/>
        <v>93500</v>
      </c>
      <c r="M60" s="18">
        <f t="shared" si="5"/>
        <v>-49866.294807141763</v>
      </c>
      <c r="N60" s="11">
        <f>离线奖励!$A$2+离线奖励!$B$2*INT(A60/离线奖励!$C$2)</f>
        <v>3100</v>
      </c>
      <c r="O60" s="1">
        <f>签到奖励!$A$2+签到奖励!$B$2*INT(A60/签到奖励!$C$2)</f>
        <v>4000</v>
      </c>
      <c r="P60" s="1">
        <f>IF(MOD(A60,转盘奖励!$C$2)=0,转盘奖励!$A$2+转盘奖励!$B$2*INT(A60/转盘奖励!$C$2),0)</f>
        <v>0</v>
      </c>
      <c r="Q60" s="1">
        <f t="shared" si="6"/>
        <v>27500</v>
      </c>
    </row>
    <row r="61" spans="1:17">
      <c r="A61" s="1">
        <v>60</v>
      </c>
      <c r="B61" s="1">
        <f>MATCH(A61,时间进度预设!$C$3:$C$12,1)</f>
        <v>3</v>
      </c>
      <c r="C61" s="9">
        <f>INDEX(时间进度预设!$F$3:$F$11,B61)</f>
        <v>0.57539682539682535</v>
      </c>
      <c r="D61" s="1">
        <f>MATCH(A61,关卡阶段!$B$2:$B$13,1)</f>
        <v>4</v>
      </c>
      <c r="E61" s="1">
        <f>INDEX(关卡阶段!$E$2:$E$13,D61)</f>
        <v>2000</v>
      </c>
      <c r="F61" s="9">
        <f t="shared" si="7"/>
        <v>0.34523809523809518</v>
      </c>
      <c r="G61" s="9">
        <v>0.4</v>
      </c>
      <c r="H61" s="9">
        <f t="shared" si="1"/>
        <v>1</v>
      </c>
      <c r="I61" s="18">
        <f t="shared" si="2"/>
        <v>5793.1034482758632</v>
      </c>
      <c r="J61" s="18">
        <f>E61*时间进度预设!$AE$3</f>
        <v>2200</v>
      </c>
      <c r="K61" s="18">
        <f t="shared" si="8"/>
        <v>149159.39825541762</v>
      </c>
      <c r="L61" s="18">
        <f t="shared" si="9"/>
        <v>95700</v>
      </c>
      <c r="M61" s="18">
        <f t="shared" si="5"/>
        <v>-53459.398255417618</v>
      </c>
      <c r="N61" s="11">
        <f>离线奖励!$A$2+离线奖励!$B$2*INT(A61/离线奖励!$C$2)</f>
        <v>3200</v>
      </c>
      <c r="O61" s="1">
        <f>签到奖励!$A$2+签到奖励!$B$2*INT(A61/签到奖励!$C$2)</f>
        <v>5500</v>
      </c>
      <c r="P61" s="1">
        <f>IF(MOD(A61,转盘奖励!$C$2)=0,转盘奖励!$A$2+转盘奖励!$B$2*INT(A61/转盘奖励!$C$2),0)</f>
        <v>10000</v>
      </c>
      <c r="Q61" s="1">
        <f t="shared" si="6"/>
        <v>37500</v>
      </c>
    </row>
    <row r="62" spans="1:17">
      <c r="A62" s="1">
        <v>61</v>
      </c>
      <c r="B62" s="1">
        <f>MATCH(A62,时间进度预设!$C$3:$C$12,1)</f>
        <v>3</v>
      </c>
      <c r="C62" s="9">
        <f>INDEX(时间进度预设!$F$3:$F$11,B62)</f>
        <v>0.57539682539682535</v>
      </c>
      <c r="D62" s="1">
        <f>MATCH(A62,关卡阶段!$B$2:$B$13,1)</f>
        <v>4</v>
      </c>
      <c r="E62" s="1">
        <f>INDEX(关卡阶段!$E$2:$E$13,D62)</f>
        <v>2000</v>
      </c>
      <c r="F62" s="9">
        <f t="shared" si="7"/>
        <v>0.63293650793650791</v>
      </c>
      <c r="G62" s="9">
        <v>-0.1</v>
      </c>
      <c r="H62" s="9">
        <f t="shared" si="1"/>
        <v>1</v>
      </c>
      <c r="I62" s="18">
        <f t="shared" si="2"/>
        <v>3159.8746081504705</v>
      </c>
      <c r="J62" s="18">
        <f>E62*时间进度预设!$AE$3</f>
        <v>2200</v>
      </c>
      <c r="K62" s="18">
        <f t="shared" si="8"/>
        <v>152319.2728635681</v>
      </c>
      <c r="L62" s="18">
        <f t="shared" si="9"/>
        <v>97900</v>
      </c>
      <c r="M62" s="18">
        <f t="shared" si="5"/>
        <v>-54419.272863568098</v>
      </c>
      <c r="N62" s="11">
        <f>离线奖励!$A$2+离线奖励!$B$2*INT(A62/离线奖励!$C$2)</f>
        <v>3200</v>
      </c>
      <c r="O62" s="1">
        <f>签到奖励!$A$2+签到奖励!$B$2*INT(A62/签到奖励!$C$2)</f>
        <v>5500</v>
      </c>
      <c r="P62" s="1">
        <f>IF(MOD(A62,转盘奖励!$C$2)=0,转盘奖励!$A$2+转盘奖励!$B$2*INT(A62/转盘奖励!$C$2),0)</f>
        <v>0</v>
      </c>
      <c r="Q62" s="1">
        <f t="shared" si="6"/>
        <v>37500</v>
      </c>
    </row>
    <row r="63" spans="1:17">
      <c r="A63" s="1">
        <v>62</v>
      </c>
      <c r="B63" s="1">
        <f>MATCH(A63,时间进度预设!$C$3:$C$12,1)</f>
        <v>3</v>
      </c>
      <c r="C63" s="9">
        <f>INDEX(时间进度预设!$F$3:$F$11,B63)</f>
        <v>0.57539682539682535</v>
      </c>
      <c r="D63" s="1">
        <f>MATCH(A63,关卡阶段!$B$2:$B$13,1)</f>
        <v>4</v>
      </c>
      <c r="E63" s="1">
        <f>INDEX(关卡阶段!$E$2:$E$13,D63)</f>
        <v>2000</v>
      </c>
      <c r="F63" s="9">
        <f t="shared" si="7"/>
        <v>0.63293650793650791</v>
      </c>
      <c r="G63" s="9">
        <v>-0.1</v>
      </c>
      <c r="H63" s="9">
        <f t="shared" si="1"/>
        <v>1</v>
      </c>
      <c r="I63" s="18">
        <f t="shared" si="2"/>
        <v>3159.8746081504705</v>
      </c>
      <c r="J63" s="18">
        <f>E63*时间进度预设!$AE$3</f>
        <v>2200</v>
      </c>
      <c r="K63" s="18">
        <f t="shared" si="8"/>
        <v>155479.14747171858</v>
      </c>
      <c r="L63" s="18">
        <f t="shared" si="9"/>
        <v>100100</v>
      </c>
      <c r="M63" s="18">
        <f t="shared" si="5"/>
        <v>-55379.147471718577</v>
      </c>
      <c r="N63" s="11">
        <f>离线奖励!$A$2+离线奖励!$B$2*INT(A63/离线奖励!$C$2)</f>
        <v>3200</v>
      </c>
      <c r="O63" s="1">
        <f>签到奖励!$A$2+签到奖励!$B$2*INT(A63/签到奖励!$C$2)</f>
        <v>5500</v>
      </c>
      <c r="P63" s="1">
        <f>IF(MOD(A63,转盘奖励!$C$2)=0,转盘奖励!$A$2+转盘奖励!$B$2*INT(A63/转盘奖励!$C$2),0)</f>
        <v>0</v>
      </c>
      <c r="Q63" s="1">
        <f t="shared" si="6"/>
        <v>37500</v>
      </c>
    </row>
    <row r="64" spans="1:17">
      <c r="A64" s="1">
        <v>63</v>
      </c>
      <c r="B64" s="1">
        <f>MATCH(A64,时间进度预设!$C$3:$C$12,1)</f>
        <v>3</v>
      </c>
      <c r="C64" s="9">
        <f>INDEX(时间进度预设!$F$3:$F$11,B64)</f>
        <v>0.57539682539682535</v>
      </c>
      <c r="D64" s="1">
        <f>MATCH(A64,关卡阶段!$B$2:$B$13,1)</f>
        <v>4</v>
      </c>
      <c r="E64" s="1">
        <f>INDEX(关卡阶段!$E$2:$E$13,D64)</f>
        <v>2000</v>
      </c>
      <c r="F64" s="9">
        <f t="shared" si="7"/>
        <v>0.63293650793650791</v>
      </c>
      <c r="G64" s="9">
        <v>-0.1</v>
      </c>
      <c r="H64" s="9">
        <f t="shared" si="1"/>
        <v>1</v>
      </c>
      <c r="I64" s="18">
        <f t="shared" si="2"/>
        <v>3159.8746081504705</v>
      </c>
      <c r="J64" s="18">
        <f>E64*时间进度预设!$AE$3</f>
        <v>2200</v>
      </c>
      <c r="K64" s="18">
        <f t="shared" si="8"/>
        <v>158639.02207986906</v>
      </c>
      <c r="L64" s="18">
        <f t="shared" si="9"/>
        <v>102300</v>
      </c>
      <c r="M64" s="18">
        <f t="shared" si="5"/>
        <v>-56339.022079869057</v>
      </c>
      <c r="N64" s="11">
        <f>离线奖励!$A$2+离线奖励!$B$2*INT(A64/离线奖励!$C$2)</f>
        <v>3200</v>
      </c>
      <c r="O64" s="1">
        <f>签到奖励!$A$2+签到奖励!$B$2*INT(A64/签到奖励!$C$2)</f>
        <v>5500</v>
      </c>
      <c r="P64" s="1">
        <f>IF(MOD(A64,转盘奖励!$C$2)=0,转盘奖励!$A$2+转盘奖励!$B$2*INT(A64/转盘奖励!$C$2),0)</f>
        <v>0</v>
      </c>
      <c r="Q64" s="1">
        <f t="shared" si="6"/>
        <v>37500</v>
      </c>
    </row>
    <row r="65" spans="1:17">
      <c r="A65" s="1">
        <v>64</v>
      </c>
      <c r="B65" s="1">
        <f>MATCH(A65,时间进度预设!$C$3:$C$12,1)</f>
        <v>3</v>
      </c>
      <c r="C65" s="9">
        <f>INDEX(时间进度预设!$F$3:$F$11,B65)</f>
        <v>0.57539682539682535</v>
      </c>
      <c r="D65" s="1">
        <f>MATCH(A65,关卡阶段!$B$2:$B$13,1)</f>
        <v>4</v>
      </c>
      <c r="E65" s="1">
        <f>INDEX(关卡阶段!$E$2:$E$13,D65)</f>
        <v>2000</v>
      </c>
      <c r="F65" s="9">
        <f t="shared" si="7"/>
        <v>0.63293650793650791</v>
      </c>
      <c r="G65" s="9">
        <v>-0.1</v>
      </c>
      <c r="H65" s="9">
        <f t="shared" si="1"/>
        <v>1</v>
      </c>
      <c r="I65" s="18">
        <f t="shared" si="2"/>
        <v>3159.8746081504705</v>
      </c>
      <c r="J65" s="18">
        <f>E65*时间进度预设!$AE$3</f>
        <v>2200</v>
      </c>
      <c r="K65" s="18">
        <f t="shared" si="8"/>
        <v>161798.89668801954</v>
      </c>
      <c r="L65" s="18">
        <f t="shared" si="9"/>
        <v>104500</v>
      </c>
      <c r="M65" s="18">
        <f t="shared" si="5"/>
        <v>-57298.896688019537</v>
      </c>
      <c r="N65" s="11">
        <f>离线奖励!$A$2+离线奖励!$B$2*INT(A65/离线奖励!$C$2)</f>
        <v>3200</v>
      </c>
      <c r="O65" s="1">
        <f>签到奖励!$A$2+签到奖励!$B$2*INT(A65/签到奖励!$C$2)</f>
        <v>5500</v>
      </c>
      <c r="P65" s="1">
        <f>IF(MOD(A65,转盘奖励!$C$2)=0,转盘奖励!$A$2+转盘奖励!$B$2*INT(A65/转盘奖励!$C$2),0)</f>
        <v>0</v>
      </c>
      <c r="Q65" s="1">
        <f t="shared" si="6"/>
        <v>37500</v>
      </c>
    </row>
    <row r="66" spans="1:17">
      <c r="A66" s="1">
        <v>65</v>
      </c>
      <c r="B66" s="1">
        <f>MATCH(A66,时间进度预设!$C$3:$C$12,1)</f>
        <v>3</v>
      </c>
      <c r="C66" s="9">
        <f>INDEX(时间进度预设!$F$3:$F$11,B66)</f>
        <v>0.57539682539682535</v>
      </c>
      <c r="D66" s="1">
        <f>MATCH(A66,关卡阶段!$B$2:$B$13,1)</f>
        <v>4</v>
      </c>
      <c r="E66" s="1">
        <f>INDEX(关卡阶段!$E$2:$E$13,D66)</f>
        <v>2000</v>
      </c>
      <c r="F66" s="9">
        <f t="shared" ref="F66:F97" si="10">MEDIAN(0,C66*(1-G66),1)</f>
        <v>0.31646825396825395</v>
      </c>
      <c r="G66" s="9">
        <v>0.45</v>
      </c>
      <c r="H66" s="9">
        <f t="shared" si="1"/>
        <v>1</v>
      </c>
      <c r="I66" s="18">
        <f t="shared" si="2"/>
        <v>6319.749216300941</v>
      </c>
      <c r="J66" s="18">
        <f>E66*时间进度预设!$AE$3</f>
        <v>2200</v>
      </c>
      <c r="K66" s="18">
        <f t="shared" si="8"/>
        <v>168118.64590432047</v>
      </c>
      <c r="L66" s="18">
        <f t="shared" si="9"/>
        <v>106700</v>
      </c>
      <c r="M66" s="18">
        <f t="shared" si="5"/>
        <v>-61418.645904320467</v>
      </c>
      <c r="N66" s="11">
        <f>离线奖励!$A$2+离线奖励!$B$2*INT(A66/离线奖励!$C$2)</f>
        <v>3300</v>
      </c>
      <c r="O66" s="1">
        <f>签到奖励!$A$2+签到奖励!$B$2*INT(A66/签到奖励!$C$2)</f>
        <v>5500</v>
      </c>
      <c r="P66" s="1">
        <f>IF(MOD(A66,转盘奖励!$C$2)=0,转盘奖励!$A$2+转盘奖励!$B$2*INT(A66/转盘奖励!$C$2),0)</f>
        <v>0</v>
      </c>
      <c r="Q66" s="1">
        <f t="shared" si="6"/>
        <v>37500</v>
      </c>
    </row>
    <row r="67" spans="1:17">
      <c r="A67" s="1">
        <v>66</v>
      </c>
      <c r="B67" s="1">
        <f>MATCH(A67,时间进度预设!$C$3:$C$12,1)</f>
        <v>3</v>
      </c>
      <c r="C67" s="9">
        <f>INDEX(时间进度预设!$F$3:$F$11,B67)</f>
        <v>0.57539682539682535</v>
      </c>
      <c r="D67" s="1">
        <f>MATCH(A67,关卡阶段!$B$2:$B$13,1)</f>
        <v>4</v>
      </c>
      <c r="E67" s="1">
        <f>INDEX(关卡阶段!$E$2:$E$13,D67)</f>
        <v>2000</v>
      </c>
      <c r="F67" s="9">
        <f t="shared" si="10"/>
        <v>0.63293650793650791</v>
      </c>
      <c r="G67" s="9">
        <v>-0.1</v>
      </c>
      <c r="H67" s="9">
        <f t="shared" ref="H67:H130" si="11">SUMIF($B$2:$B$299,B67,$F$2:$F$299)/COUNTIF($B$2:$B$299,B67)/C67</f>
        <v>1</v>
      </c>
      <c r="I67" s="18">
        <f t="shared" ref="I67:I130" si="12">E67/F67</f>
        <v>3159.8746081504705</v>
      </c>
      <c r="J67" s="18">
        <f>E67*时间进度预设!$AE$3</f>
        <v>2200</v>
      </c>
      <c r="K67" s="18">
        <f t="shared" ref="K67:K98" si="13">I67+K66</f>
        <v>171278.52051247095</v>
      </c>
      <c r="L67" s="18">
        <f t="shared" ref="L67:L98" si="14">J67+L66</f>
        <v>108900</v>
      </c>
      <c r="M67" s="18">
        <f t="shared" ref="M67:M130" si="15">L67-K67</f>
        <v>-62378.520512470946</v>
      </c>
      <c r="N67" s="11">
        <f>离线奖励!$A$2+离线奖励!$B$2*INT(A67/离线奖励!$C$2)</f>
        <v>3300</v>
      </c>
      <c r="O67" s="1">
        <f>签到奖励!$A$2+签到奖励!$B$2*INT(A67/签到奖励!$C$2)</f>
        <v>5500</v>
      </c>
      <c r="P67" s="1">
        <f>IF(MOD(A67,转盘奖励!$C$2)=0,转盘奖励!$A$2+转盘奖励!$B$2*INT(A67/转盘奖励!$C$2),0)</f>
        <v>0</v>
      </c>
      <c r="Q67" s="1">
        <f t="shared" si="6"/>
        <v>37500</v>
      </c>
    </row>
    <row r="68" spans="1:17">
      <c r="A68" s="1">
        <v>67</v>
      </c>
      <c r="B68" s="1">
        <f>MATCH(A68,时间进度预设!$C$3:$C$12,1)</f>
        <v>3</v>
      </c>
      <c r="C68" s="9">
        <f>INDEX(时间进度预设!$F$3:$F$11,B68)</f>
        <v>0.57539682539682535</v>
      </c>
      <c r="D68" s="1">
        <f>MATCH(A68,关卡阶段!$B$2:$B$13,1)</f>
        <v>4</v>
      </c>
      <c r="E68" s="1">
        <f>INDEX(关卡阶段!$E$2:$E$13,D68)</f>
        <v>2000</v>
      </c>
      <c r="F68" s="9">
        <f t="shared" si="10"/>
        <v>0.63293650793650791</v>
      </c>
      <c r="G68" s="9">
        <v>-0.1</v>
      </c>
      <c r="H68" s="9">
        <f t="shared" si="11"/>
        <v>1</v>
      </c>
      <c r="I68" s="18">
        <f t="shared" si="12"/>
        <v>3159.8746081504705</v>
      </c>
      <c r="J68" s="18">
        <f>E68*时间进度预设!$AE$3</f>
        <v>2200</v>
      </c>
      <c r="K68" s="18">
        <f t="shared" si="13"/>
        <v>174438.39512062143</v>
      </c>
      <c r="L68" s="18">
        <f t="shared" si="14"/>
        <v>111100</v>
      </c>
      <c r="M68" s="18">
        <f t="shared" si="15"/>
        <v>-63338.395120621426</v>
      </c>
      <c r="N68" s="11">
        <f>离线奖励!$A$2+离线奖励!$B$2*INT(A68/离线奖励!$C$2)</f>
        <v>3300</v>
      </c>
      <c r="O68" s="1">
        <f>签到奖励!$A$2+签到奖励!$B$2*INT(A68/签到奖励!$C$2)</f>
        <v>5500</v>
      </c>
      <c r="P68" s="1">
        <f>IF(MOD(A68,转盘奖励!$C$2)=0,转盘奖励!$A$2+转盘奖励!$B$2*INT(A68/转盘奖励!$C$2),0)</f>
        <v>0</v>
      </c>
      <c r="Q68" s="1">
        <f t="shared" ref="Q68:Q131" si="16">P68+Q67</f>
        <v>37500</v>
      </c>
    </row>
    <row r="69" spans="1:17">
      <c r="A69" s="1">
        <v>68</v>
      </c>
      <c r="B69" s="1">
        <f>MATCH(A69,时间进度预设!$C$3:$C$12,1)</f>
        <v>3</v>
      </c>
      <c r="C69" s="9">
        <f>INDEX(时间进度预设!$F$3:$F$11,B69)</f>
        <v>0.57539682539682535</v>
      </c>
      <c r="D69" s="1">
        <f>MATCH(A69,关卡阶段!$B$2:$B$13,1)</f>
        <v>4</v>
      </c>
      <c r="E69" s="1">
        <f>INDEX(关卡阶段!$E$2:$E$13,D69)</f>
        <v>2000</v>
      </c>
      <c r="F69" s="9">
        <f t="shared" si="10"/>
        <v>0.63293650793650791</v>
      </c>
      <c r="G69" s="9">
        <v>-0.1</v>
      </c>
      <c r="H69" s="9">
        <f t="shared" si="11"/>
        <v>1</v>
      </c>
      <c r="I69" s="18">
        <f t="shared" si="12"/>
        <v>3159.8746081504705</v>
      </c>
      <c r="J69" s="18">
        <f>E69*时间进度预设!$AE$3</f>
        <v>2200</v>
      </c>
      <c r="K69" s="18">
        <f t="shared" si="13"/>
        <v>177598.26972877191</v>
      </c>
      <c r="L69" s="18">
        <f t="shared" si="14"/>
        <v>113300</v>
      </c>
      <c r="M69" s="18">
        <f t="shared" si="15"/>
        <v>-64298.269728771906</v>
      </c>
      <c r="N69" s="11">
        <f>离线奖励!$A$2+离线奖励!$B$2*INT(A69/离线奖励!$C$2)</f>
        <v>3300</v>
      </c>
      <c r="O69" s="1">
        <f>签到奖励!$A$2+签到奖励!$B$2*INT(A69/签到奖励!$C$2)</f>
        <v>5500</v>
      </c>
      <c r="P69" s="1">
        <f>IF(MOD(A69,转盘奖励!$C$2)=0,转盘奖励!$A$2+转盘奖励!$B$2*INT(A69/转盘奖励!$C$2),0)</f>
        <v>0</v>
      </c>
      <c r="Q69" s="1">
        <f t="shared" si="16"/>
        <v>37500</v>
      </c>
    </row>
    <row r="70" spans="1:17">
      <c r="A70" s="1">
        <v>69</v>
      </c>
      <c r="B70" s="1">
        <f>MATCH(A70,时间进度预设!$C$3:$C$12,1)</f>
        <v>3</v>
      </c>
      <c r="C70" s="9">
        <f>INDEX(时间进度预设!$F$3:$F$11,B70)</f>
        <v>0.57539682539682535</v>
      </c>
      <c r="D70" s="1">
        <f>MATCH(A70,关卡阶段!$B$2:$B$13,1)</f>
        <v>4</v>
      </c>
      <c r="E70" s="1">
        <f>INDEX(关卡阶段!$E$2:$E$13,D70)</f>
        <v>2000</v>
      </c>
      <c r="F70" s="9">
        <f t="shared" si="10"/>
        <v>0.63293650793650791</v>
      </c>
      <c r="G70" s="9">
        <v>-0.1</v>
      </c>
      <c r="H70" s="9">
        <f t="shared" si="11"/>
        <v>1</v>
      </c>
      <c r="I70" s="18">
        <f t="shared" si="12"/>
        <v>3159.8746081504705</v>
      </c>
      <c r="J70" s="18">
        <f>E70*时间进度预设!$AE$3</f>
        <v>2200</v>
      </c>
      <c r="K70" s="18">
        <f t="shared" si="13"/>
        <v>180758.14433692239</v>
      </c>
      <c r="L70" s="18">
        <f t="shared" si="14"/>
        <v>115500</v>
      </c>
      <c r="M70" s="18">
        <f t="shared" si="15"/>
        <v>-65258.144336922385</v>
      </c>
      <c r="N70" s="11">
        <f>离线奖励!$A$2+离线奖励!$B$2*INT(A70/离线奖励!$C$2)</f>
        <v>3300</v>
      </c>
      <c r="O70" s="1">
        <f>签到奖励!$A$2+签到奖励!$B$2*INT(A70/签到奖励!$C$2)</f>
        <v>5500</v>
      </c>
      <c r="P70" s="1">
        <f>IF(MOD(A70,转盘奖励!$C$2)=0,转盘奖励!$A$2+转盘奖励!$B$2*INT(A70/转盘奖励!$C$2),0)</f>
        <v>0</v>
      </c>
      <c r="Q70" s="1">
        <f t="shared" si="16"/>
        <v>37500</v>
      </c>
    </row>
    <row r="71" spans="1:17">
      <c r="A71" s="1">
        <v>70</v>
      </c>
      <c r="B71" s="1">
        <f>MATCH(A71,时间进度预设!$C$3:$C$12,1)</f>
        <v>3</v>
      </c>
      <c r="C71" s="9">
        <f>INDEX(时间进度预设!$F$3:$F$11,B71)</f>
        <v>0.57539682539682535</v>
      </c>
      <c r="D71" s="1">
        <f>MATCH(A71,关卡阶段!$B$2:$B$13,1)</f>
        <v>4</v>
      </c>
      <c r="E71" s="1">
        <f>INDEX(关卡阶段!$E$2:$E$13,D71)</f>
        <v>2000</v>
      </c>
      <c r="F71" s="9">
        <f t="shared" si="10"/>
        <v>0.28769841269841268</v>
      </c>
      <c r="G71" s="9">
        <v>0.5</v>
      </c>
      <c r="H71" s="9">
        <f t="shared" si="11"/>
        <v>1</v>
      </c>
      <c r="I71" s="18">
        <f t="shared" si="12"/>
        <v>6951.7241379310353</v>
      </c>
      <c r="J71" s="18">
        <f>E71*时间进度预设!$AE$3</f>
        <v>2200</v>
      </c>
      <c r="K71" s="18">
        <f t="shared" si="13"/>
        <v>187709.86847485343</v>
      </c>
      <c r="L71" s="18">
        <f t="shared" si="14"/>
        <v>117700</v>
      </c>
      <c r="M71" s="18">
        <f t="shared" si="15"/>
        <v>-70009.868474853429</v>
      </c>
      <c r="N71" s="11">
        <f>离线奖励!$A$2+离线奖励!$B$2*INT(A71/离线奖励!$C$2)</f>
        <v>3400</v>
      </c>
      <c r="O71" s="1">
        <f>签到奖励!$A$2+签到奖励!$B$2*INT(A71/签到奖励!$C$2)</f>
        <v>5500</v>
      </c>
      <c r="P71" s="1">
        <f>IF(MOD(A71,转盘奖励!$C$2)=0,转盘奖励!$A$2+转盘奖励!$B$2*INT(A71/转盘奖励!$C$2),0)</f>
        <v>11500</v>
      </c>
      <c r="Q71" s="1">
        <f t="shared" si="16"/>
        <v>49000</v>
      </c>
    </row>
    <row r="72" spans="1:17">
      <c r="A72" s="1">
        <v>71</v>
      </c>
      <c r="B72" s="1">
        <f>MATCH(A72,时间进度预设!$C$3:$C$12,1)</f>
        <v>3</v>
      </c>
      <c r="C72" s="9">
        <f>INDEX(时间进度预设!$F$3:$F$11,B72)</f>
        <v>0.57539682539682535</v>
      </c>
      <c r="D72" s="1">
        <f>MATCH(A72,关卡阶段!$B$2:$B$13,1)</f>
        <v>4</v>
      </c>
      <c r="E72" s="1">
        <f>INDEX(关卡阶段!$E$2:$E$13,D72)</f>
        <v>2000</v>
      </c>
      <c r="F72" s="9">
        <f t="shared" si="10"/>
        <v>0.63293650793650791</v>
      </c>
      <c r="G72" s="9">
        <v>-0.1</v>
      </c>
      <c r="H72" s="9">
        <f t="shared" si="11"/>
        <v>1</v>
      </c>
      <c r="I72" s="18">
        <f t="shared" si="12"/>
        <v>3159.8746081504705</v>
      </c>
      <c r="J72" s="18">
        <f>E72*时间进度预设!$AE$3</f>
        <v>2200</v>
      </c>
      <c r="K72" s="18">
        <f t="shared" si="13"/>
        <v>190869.74308300391</v>
      </c>
      <c r="L72" s="18">
        <f t="shared" si="14"/>
        <v>119900</v>
      </c>
      <c r="M72" s="18">
        <f t="shared" si="15"/>
        <v>-70969.743083003908</v>
      </c>
      <c r="N72" s="11">
        <f>离线奖励!$A$2+离线奖励!$B$2*INT(A72/离线奖励!$C$2)</f>
        <v>3400</v>
      </c>
      <c r="O72" s="1">
        <f>签到奖励!$A$2+签到奖励!$B$2*INT(A72/签到奖励!$C$2)</f>
        <v>5500</v>
      </c>
      <c r="P72" s="1">
        <f>IF(MOD(A72,转盘奖励!$C$2)=0,转盘奖励!$A$2+转盘奖励!$B$2*INT(A72/转盘奖励!$C$2),0)</f>
        <v>0</v>
      </c>
      <c r="Q72" s="1">
        <f t="shared" si="16"/>
        <v>49000</v>
      </c>
    </row>
    <row r="73" spans="1:17">
      <c r="A73" s="1">
        <v>72</v>
      </c>
      <c r="B73" s="1">
        <f>MATCH(A73,时间进度预设!$C$3:$C$12,1)</f>
        <v>3</v>
      </c>
      <c r="C73" s="9">
        <f>INDEX(时间进度预设!$F$3:$F$11,B73)</f>
        <v>0.57539682539682535</v>
      </c>
      <c r="D73" s="1">
        <f>MATCH(A73,关卡阶段!$B$2:$B$13,1)</f>
        <v>4</v>
      </c>
      <c r="E73" s="1">
        <f>INDEX(关卡阶段!$E$2:$E$13,D73)</f>
        <v>2000</v>
      </c>
      <c r="F73" s="9">
        <f t="shared" si="10"/>
        <v>0.63293650793650791</v>
      </c>
      <c r="G73" s="9">
        <v>-0.1</v>
      </c>
      <c r="H73" s="9">
        <f t="shared" si="11"/>
        <v>1</v>
      </c>
      <c r="I73" s="18">
        <f t="shared" si="12"/>
        <v>3159.8746081504705</v>
      </c>
      <c r="J73" s="18">
        <f>E73*时间进度预设!$AE$3</f>
        <v>2200</v>
      </c>
      <c r="K73" s="18">
        <f t="shared" si="13"/>
        <v>194029.61769115439</v>
      </c>
      <c r="L73" s="18">
        <f t="shared" si="14"/>
        <v>122100</v>
      </c>
      <c r="M73" s="18">
        <f t="shared" si="15"/>
        <v>-71929.617691154388</v>
      </c>
      <c r="N73" s="11">
        <f>离线奖励!$A$2+离线奖励!$B$2*INT(A73/离线奖励!$C$2)</f>
        <v>3400</v>
      </c>
      <c r="O73" s="1">
        <f>签到奖励!$A$2+签到奖励!$B$2*INT(A73/签到奖励!$C$2)</f>
        <v>5500</v>
      </c>
      <c r="P73" s="1">
        <f>IF(MOD(A73,转盘奖励!$C$2)=0,转盘奖励!$A$2+转盘奖励!$B$2*INT(A73/转盘奖励!$C$2),0)</f>
        <v>0</v>
      </c>
      <c r="Q73" s="1">
        <f t="shared" si="16"/>
        <v>49000</v>
      </c>
    </row>
    <row r="74" spans="1:17">
      <c r="A74" s="1">
        <v>73</v>
      </c>
      <c r="B74" s="1">
        <f>MATCH(A74,时间进度预设!$C$3:$C$12,1)</f>
        <v>3</v>
      </c>
      <c r="C74" s="9">
        <f>INDEX(时间进度预设!$F$3:$F$11,B74)</f>
        <v>0.57539682539682535</v>
      </c>
      <c r="D74" s="1">
        <f>MATCH(A74,关卡阶段!$B$2:$B$13,1)</f>
        <v>4</v>
      </c>
      <c r="E74" s="1">
        <f>INDEX(关卡阶段!$E$2:$E$13,D74)</f>
        <v>2000</v>
      </c>
      <c r="F74" s="9">
        <f t="shared" si="10"/>
        <v>0.63293650793650791</v>
      </c>
      <c r="G74" s="9">
        <v>-0.1</v>
      </c>
      <c r="H74" s="9">
        <f t="shared" si="11"/>
        <v>1</v>
      </c>
      <c r="I74" s="18">
        <f t="shared" si="12"/>
        <v>3159.8746081504705</v>
      </c>
      <c r="J74" s="18">
        <f>E74*时间进度预设!$AE$3</f>
        <v>2200</v>
      </c>
      <c r="K74" s="18">
        <f t="shared" si="13"/>
        <v>197189.49229930487</v>
      </c>
      <c r="L74" s="18">
        <f t="shared" si="14"/>
        <v>124300</v>
      </c>
      <c r="M74" s="18">
        <f t="shared" si="15"/>
        <v>-72889.492299304868</v>
      </c>
      <c r="N74" s="11">
        <f>离线奖励!$A$2+离线奖励!$B$2*INT(A74/离线奖励!$C$2)</f>
        <v>3400</v>
      </c>
      <c r="O74" s="1">
        <f>签到奖励!$A$2+签到奖励!$B$2*INT(A74/签到奖励!$C$2)</f>
        <v>5500</v>
      </c>
      <c r="P74" s="1">
        <f>IF(MOD(A74,转盘奖励!$C$2)=0,转盘奖励!$A$2+转盘奖励!$B$2*INT(A74/转盘奖励!$C$2),0)</f>
        <v>0</v>
      </c>
      <c r="Q74" s="1">
        <f t="shared" si="16"/>
        <v>49000</v>
      </c>
    </row>
    <row r="75" spans="1:17">
      <c r="A75" s="1">
        <v>74</v>
      </c>
      <c r="B75" s="1">
        <f>MATCH(A75,时间进度预设!$C$3:$C$12,1)</f>
        <v>3</v>
      </c>
      <c r="C75" s="9">
        <f>INDEX(时间进度预设!$F$3:$F$11,B75)</f>
        <v>0.57539682539682535</v>
      </c>
      <c r="D75" s="1">
        <f>MATCH(A75,关卡阶段!$B$2:$B$13,1)</f>
        <v>4</v>
      </c>
      <c r="E75" s="1">
        <f>INDEX(关卡阶段!$E$2:$E$13,D75)</f>
        <v>2000</v>
      </c>
      <c r="F75" s="9">
        <f t="shared" si="10"/>
        <v>0.63293650793650791</v>
      </c>
      <c r="G75" s="9">
        <v>-0.1</v>
      </c>
      <c r="H75" s="9">
        <f t="shared" si="11"/>
        <v>1</v>
      </c>
      <c r="I75" s="18">
        <f t="shared" si="12"/>
        <v>3159.8746081504705</v>
      </c>
      <c r="J75" s="18">
        <f>E75*时间进度预设!$AE$3</f>
        <v>2200</v>
      </c>
      <c r="K75" s="18">
        <f t="shared" si="13"/>
        <v>200349.36690745535</v>
      </c>
      <c r="L75" s="18">
        <f t="shared" si="14"/>
        <v>126500</v>
      </c>
      <c r="M75" s="18">
        <f t="shared" si="15"/>
        <v>-73849.366907455347</v>
      </c>
      <c r="N75" s="11">
        <f>离线奖励!$A$2+离线奖励!$B$2*INT(A75/离线奖励!$C$2)</f>
        <v>3400</v>
      </c>
      <c r="O75" s="1">
        <f>签到奖励!$A$2+签到奖励!$B$2*INT(A75/签到奖励!$C$2)</f>
        <v>5500</v>
      </c>
      <c r="P75" s="1">
        <f>IF(MOD(A75,转盘奖励!$C$2)=0,转盘奖励!$A$2+转盘奖励!$B$2*INT(A75/转盘奖励!$C$2),0)</f>
        <v>0</v>
      </c>
      <c r="Q75" s="1">
        <f t="shared" si="16"/>
        <v>49000</v>
      </c>
    </row>
    <row r="76" spans="1:17">
      <c r="A76" s="1">
        <v>75</v>
      </c>
      <c r="B76" s="1">
        <f>MATCH(A76,时间进度预设!$C$3:$C$12,1)</f>
        <v>3</v>
      </c>
      <c r="C76" s="9">
        <f>INDEX(时间进度预设!$F$3:$F$11,B76)</f>
        <v>0.57539682539682535</v>
      </c>
      <c r="D76" s="1">
        <f>MATCH(A76,关卡阶段!$B$2:$B$13,1)</f>
        <v>4</v>
      </c>
      <c r="E76" s="1">
        <f>INDEX(关卡阶段!$E$2:$E$13,D76)</f>
        <v>2000</v>
      </c>
      <c r="F76" s="9">
        <f t="shared" si="10"/>
        <v>0.23015873015873015</v>
      </c>
      <c r="G76" s="9">
        <v>0.6</v>
      </c>
      <c r="H76" s="9">
        <f t="shared" si="11"/>
        <v>1</v>
      </c>
      <c r="I76" s="18">
        <f t="shared" si="12"/>
        <v>8689.6551724137935</v>
      </c>
      <c r="J76" s="18">
        <f>E76*时间进度预设!$AE$3</f>
        <v>2200</v>
      </c>
      <c r="K76" s="18">
        <f t="shared" si="13"/>
        <v>209039.02207986914</v>
      </c>
      <c r="L76" s="18">
        <f t="shared" si="14"/>
        <v>128700</v>
      </c>
      <c r="M76" s="18">
        <f t="shared" si="15"/>
        <v>-80339.022079869144</v>
      </c>
      <c r="N76" s="11">
        <f>离线奖励!$A$2+离线奖励!$B$2*INT(A76/离线奖励!$C$2)</f>
        <v>3500</v>
      </c>
      <c r="O76" s="1">
        <f>签到奖励!$A$2+签到奖励!$B$2*INT(A76/签到奖励!$C$2)</f>
        <v>5500</v>
      </c>
      <c r="P76" s="1">
        <f>IF(MOD(A76,转盘奖励!$C$2)=0,转盘奖励!$A$2+转盘奖励!$B$2*INT(A76/转盘奖励!$C$2),0)</f>
        <v>0</v>
      </c>
      <c r="Q76" s="1">
        <f t="shared" si="16"/>
        <v>49000</v>
      </c>
    </row>
    <row r="77" spans="1:17">
      <c r="A77" s="1">
        <v>76</v>
      </c>
      <c r="B77" s="1">
        <f>MATCH(A77,时间进度预设!$C$3:$C$12,1)</f>
        <v>3</v>
      </c>
      <c r="C77" s="9">
        <f>INDEX(时间进度预设!$F$3:$F$11,B77)</f>
        <v>0.57539682539682535</v>
      </c>
      <c r="D77" s="1">
        <f>MATCH(A77,关卡阶段!$B$2:$B$13,1)</f>
        <v>4</v>
      </c>
      <c r="E77" s="1">
        <f>INDEX(关卡阶段!$E$2:$E$13,D77)</f>
        <v>2000</v>
      </c>
      <c r="F77" s="9">
        <f t="shared" si="10"/>
        <v>0.63293650793650791</v>
      </c>
      <c r="G77" s="9">
        <v>-0.1</v>
      </c>
      <c r="H77" s="9">
        <f t="shared" si="11"/>
        <v>1</v>
      </c>
      <c r="I77" s="18">
        <f t="shared" si="12"/>
        <v>3159.8746081504705</v>
      </c>
      <c r="J77" s="18">
        <f>E77*时间进度预设!$AE$3</f>
        <v>2200</v>
      </c>
      <c r="K77" s="18">
        <f t="shared" si="13"/>
        <v>212198.89668801962</v>
      </c>
      <c r="L77" s="18">
        <f t="shared" si="14"/>
        <v>130900</v>
      </c>
      <c r="M77" s="18">
        <f t="shared" si="15"/>
        <v>-81298.896688019624</v>
      </c>
      <c r="N77" s="11">
        <f>离线奖励!$A$2+离线奖励!$B$2*INT(A77/离线奖励!$C$2)</f>
        <v>3500</v>
      </c>
      <c r="O77" s="1">
        <f>签到奖励!$A$2+签到奖励!$B$2*INT(A77/签到奖励!$C$2)</f>
        <v>5500</v>
      </c>
      <c r="P77" s="1">
        <f>IF(MOD(A77,转盘奖励!$C$2)=0,转盘奖励!$A$2+转盘奖励!$B$2*INT(A77/转盘奖励!$C$2),0)</f>
        <v>0</v>
      </c>
      <c r="Q77" s="1">
        <f t="shared" si="16"/>
        <v>49000</v>
      </c>
    </row>
    <row r="78" spans="1:17">
      <c r="A78" s="1">
        <v>77</v>
      </c>
      <c r="B78" s="1">
        <f>MATCH(A78,时间进度预设!$C$3:$C$12,1)</f>
        <v>3</v>
      </c>
      <c r="C78" s="9">
        <f>INDEX(时间进度预设!$F$3:$F$11,B78)</f>
        <v>0.57539682539682535</v>
      </c>
      <c r="D78" s="1">
        <f>MATCH(A78,关卡阶段!$B$2:$B$13,1)</f>
        <v>4</v>
      </c>
      <c r="E78" s="1">
        <f>INDEX(关卡阶段!$E$2:$E$13,D78)</f>
        <v>2000</v>
      </c>
      <c r="F78" s="9">
        <f t="shared" si="10"/>
        <v>0.63293650793650791</v>
      </c>
      <c r="G78" s="9">
        <v>-0.1</v>
      </c>
      <c r="H78" s="9">
        <f t="shared" si="11"/>
        <v>1</v>
      </c>
      <c r="I78" s="18">
        <f t="shared" si="12"/>
        <v>3159.8746081504705</v>
      </c>
      <c r="J78" s="18">
        <f>E78*时间进度预设!$AE$3</f>
        <v>2200</v>
      </c>
      <c r="K78" s="18">
        <f t="shared" si="13"/>
        <v>215358.7712961701</v>
      </c>
      <c r="L78" s="18">
        <f t="shared" si="14"/>
        <v>133100</v>
      </c>
      <c r="M78" s="18">
        <f t="shared" si="15"/>
        <v>-82258.771296170104</v>
      </c>
      <c r="N78" s="11">
        <f>离线奖励!$A$2+离线奖励!$B$2*INT(A78/离线奖励!$C$2)</f>
        <v>3500</v>
      </c>
      <c r="O78" s="1">
        <f>签到奖励!$A$2+签到奖励!$B$2*INT(A78/签到奖励!$C$2)</f>
        <v>5500</v>
      </c>
      <c r="P78" s="1">
        <f>IF(MOD(A78,转盘奖励!$C$2)=0,转盘奖励!$A$2+转盘奖励!$B$2*INT(A78/转盘奖励!$C$2),0)</f>
        <v>0</v>
      </c>
      <c r="Q78" s="1">
        <f t="shared" si="16"/>
        <v>49000</v>
      </c>
    </row>
    <row r="79" spans="1:17">
      <c r="A79" s="1">
        <v>78</v>
      </c>
      <c r="B79" s="1">
        <f>MATCH(A79,时间进度预设!$C$3:$C$12,1)</f>
        <v>3</v>
      </c>
      <c r="C79" s="9">
        <f>INDEX(时间进度预设!$F$3:$F$11,B79)</f>
        <v>0.57539682539682535</v>
      </c>
      <c r="D79" s="1">
        <f>MATCH(A79,关卡阶段!$B$2:$B$13,1)</f>
        <v>4</v>
      </c>
      <c r="E79" s="1">
        <f>INDEX(关卡阶段!$E$2:$E$13,D79)</f>
        <v>2000</v>
      </c>
      <c r="F79" s="9">
        <f t="shared" si="10"/>
        <v>0.63293650793650791</v>
      </c>
      <c r="G79" s="9">
        <v>-0.1</v>
      </c>
      <c r="H79" s="9">
        <f t="shared" si="11"/>
        <v>1</v>
      </c>
      <c r="I79" s="18">
        <f t="shared" si="12"/>
        <v>3159.8746081504705</v>
      </c>
      <c r="J79" s="18">
        <f>E79*时间进度预设!$AE$3</f>
        <v>2200</v>
      </c>
      <c r="K79" s="18">
        <f t="shared" si="13"/>
        <v>218518.64590432058</v>
      </c>
      <c r="L79" s="18">
        <f t="shared" si="14"/>
        <v>135300</v>
      </c>
      <c r="M79" s="18">
        <f t="shared" si="15"/>
        <v>-83218.645904320583</v>
      </c>
      <c r="N79" s="11">
        <f>离线奖励!$A$2+离线奖励!$B$2*INT(A79/离线奖励!$C$2)</f>
        <v>3500</v>
      </c>
      <c r="O79" s="1">
        <f>签到奖励!$A$2+签到奖励!$B$2*INT(A79/签到奖励!$C$2)</f>
        <v>5500</v>
      </c>
      <c r="P79" s="1">
        <f>IF(MOD(A79,转盘奖励!$C$2)=0,转盘奖励!$A$2+转盘奖励!$B$2*INT(A79/转盘奖励!$C$2),0)</f>
        <v>0</v>
      </c>
      <c r="Q79" s="1">
        <f t="shared" si="16"/>
        <v>49000</v>
      </c>
    </row>
    <row r="80" spans="1:17">
      <c r="A80" s="1">
        <v>79</v>
      </c>
      <c r="B80" s="1">
        <f>MATCH(A80,时间进度预设!$C$3:$C$12,1)</f>
        <v>3</v>
      </c>
      <c r="C80" s="9">
        <f>INDEX(时间进度预设!$F$3:$F$11,B80)</f>
        <v>0.57539682539682535</v>
      </c>
      <c r="D80" s="1">
        <f>MATCH(A80,关卡阶段!$B$2:$B$13,1)</f>
        <v>4</v>
      </c>
      <c r="E80" s="1">
        <f>INDEX(关卡阶段!$E$2:$E$13,D80)</f>
        <v>2000</v>
      </c>
      <c r="F80" s="9">
        <f t="shared" si="10"/>
        <v>0.63293650793650791</v>
      </c>
      <c r="G80" s="9">
        <v>-0.1</v>
      </c>
      <c r="H80" s="9">
        <f t="shared" si="11"/>
        <v>1</v>
      </c>
      <c r="I80" s="18">
        <f t="shared" si="12"/>
        <v>3159.8746081504705</v>
      </c>
      <c r="J80" s="18">
        <f>E80*时间进度预设!$AE$3</f>
        <v>2200</v>
      </c>
      <c r="K80" s="18">
        <f t="shared" si="13"/>
        <v>221678.52051247106</v>
      </c>
      <c r="L80" s="18">
        <f t="shared" si="14"/>
        <v>137500</v>
      </c>
      <c r="M80" s="18">
        <f t="shared" si="15"/>
        <v>-84178.520512471063</v>
      </c>
      <c r="N80" s="11">
        <f>离线奖励!$A$2+离线奖励!$B$2*INT(A80/离线奖励!$C$2)</f>
        <v>3500</v>
      </c>
      <c r="O80" s="1">
        <f>签到奖励!$A$2+签到奖励!$B$2*INT(A80/签到奖励!$C$2)</f>
        <v>5500</v>
      </c>
      <c r="P80" s="1">
        <f>IF(MOD(A80,转盘奖励!$C$2)=0,转盘奖励!$A$2+转盘奖励!$B$2*INT(A80/转盘奖励!$C$2),0)</f>
        <v>0</v>
      </c>
      <c r="Q80" s="1">
        <f t="shared" si="16"/>
        <v>49000</v>
      </c>
    </row>
    <row r="81" spans="1:17">
      <c r="A81" s="1">
        <v>80</v>
      </c>
      <c r="B81" s="1">
        <f>MATCH(A81,时间进度预设!$C$3:$C$12,1)</f>
        <v>4</v>
      </c>
      <c r="C81" s="9">
        <f>INDEX(时间进度预设!$F$3:$F$11,B81)</f>
        <v>0.55555555555555536</v>
      </c>
      <c r="D81" s="1">
        <f>MATCH(A81,关卡阶段!$B$2:$B$13,1)</f>
        <v>5</v>
      </c>
      <c r="E81" s="1">
        <f>INDEX(关卡阶段!$E$2:$E$13,D81)</f>
        <v>2000</v>
      </c>
      <c r="F81" s="9">
        <f t="shared" si="10"/>
        <v>0.44444444444444431</v>
      </c>
      <c r="G81" s="9">
        <v>0.2</v>
      </c>
      <c r="H81" s="9">
        <f t="shared" si="11"/>
        <v>0.99999999999999978</v>
      </c>
      <c r="I81" s="18">
        <f t="shared" si="12"/>
        <v>4500.0000000000018</v>
      </c>
      <c r="J81" s="18">
        <f>E81*时间进度预设!$AE$3</f>
        <v>2200</v>
      </c>
      <c r="K81" s="18">
        <f t="shared" si="13"/>
        <v>226178.52051247106</v>
      </c>
      <c r="L81" s="18">
        <f t="shared" si="14"/>
        <v>139700</v>
      </c>
      <c r="M81" s="18">
        <f t="shared" si="15"/>
        <v>-86478.520512471063</v>
      </c>
      <c r="N81" s="11">
        <f>离线奖励!$A$2+离线奖励!$B$2*INT(A81/离线奖励!$C$2)</f>
        <v>3600</v>
      </c>
      <c r="O81" s="1">
        <f>签到奖励!$A$2+签到奖励!$B$2*INT(A81/签到奖励!$C$2)</f>
        <v>7000</v>
      </c>
      <c r="P81" s="1">
        <f>IF(MOD(A81,转盘奖励!$C$2)=0,转盘奖励!$A$2+转盘奖励!$B$2*INT(A81/转盘奖励!$C$2),0)</f>
        <v>13000</v>
      </c>
      <c r="Q81" s="1">
        <f t="shared" si="16"/>
        <v>62000</v>
      </c>
    </row>
    <row r="82" spans="1:17">
      <c r="A82" s="1">
        <v>81</v>
      </c>
      <c r="B82" s="1">
        <f>MATCH(A82,时间进度预设!$C$3:$C$12,1)</f>
        <v>4</v>
      </c>
      <c r="C82" s="9">
        <f>INDEX(时间进度预设!$F$3:$F$11,B82)</f>
        <v>0.55555555555555536</v>
      </c>
      <c r="D82" s="1">
        <f>MATCH(A82,关卡阶段!$B$2:$B$13,1)</f>
        <v>5</v>
      </c>
      <c r="E82" s="1">
        <f>INDEX(关卡阶段!$E$2:$E$13,D82)</f>
        <v>2000</v>
      </c>
      <c r="F82" s="9">
        <f t="shared" si="10"/>
        <v>0.66666666666666641</v>
      </c>
      <c r="G82" s="9">
        <v>-0.2</v>
      </c>
      <c r="H82" s="9">
        <f t="shared" si="11"/>
        <v>0.99999999999999978</v>
      </c>
      <c r="I82" s="18">
        <f t="shared" si="12"/>
        <v>3000.0000000000014</v>
      </c>
      <c r="J82" s="18">
        <f>E82*时间进度预设!$AE$3</f>
        <v>2200</v>
      </c>
      <c r="K82" s="18">
        <f t="shared" si="13"/>
        <v>229178.52051247106</v>
      </c>
      <c r="L82" s="18">
        <f t="shared" si="14"/>
        <v>141900</v>
      </c>
      <c r="M82" s="18">
        <f t="shared" si="15"/>
        <v>-87278.520512471063</v>
      </c>
      <c r="N82" s="11">
        <f>离线奖励!$A$2+离线奖励!$B$2*INT(A82/离线奖励!$C$2)</f>
        <v>3600</v>
      </c>
      <c r="O82" s="1">
        <f>签到奖励!$A$2+签到奖励!$B$2*INT(A82/签到奖励!$C$2)</f>
        <v>7000</v>
      </c>
      <c r="P82" s="1">
        <f>IF(MOD(A82,转盘奖励!$C$2)=0,转盘奖励!$A$2+转盘奖励!$B$2*INT(A82/转盘奖励!$C$2),0)</f>
        <v>0</v>
      </c>
      <c r="Q82" s="1">
        <f t="shared" si="16"/>
        <v>62000</v>
      </c>
    </row>
    <row r="83" spans="1:17">
      <c r="A83" s="1">
        <v>82</v>
      </c>
      <c r="B83" s="1">
        <f>MATCH(A83,时间进度预设!$C$3:$C$12,1)</f>
        <v>4</v>
      </c>
      <c r="C83" s="9">
        <f>INDEX(时间进度预设!$F$3:$F$11,B83)</f>
        <v>0.55555555555555536</v>
      </c>
      <c r="D83" s="1">
        <f>MATCH(A83,关卡阶段!$B$2:$B$13,1)</f>
        <v>5</v>
      </c>
      <c r="E83" s="1">
        <f>INDEX(关卡阶段!$E$2:$E$13,D83)</f>
        <v>2000</v>
      </c>
      <c r="F83" s="9">
        <f t="shared" si="10"/>
        <v>0.61111111111111094</v>
      </c>
      <c r="G83" s="9">
        <v>-0.1</v>
      </c>
      <c r="H83" s="9">
        <f t="shared" si="11"/>
        <v>0.99999999999999978</v>
      </c>
      <c r="I83" s="18">
        <f t="shared" si="12"/>
        <v>3272.7272727272734</v>
      </c>
      <c r="J83" s="18">
        <f>E83*时间进度预设!$AE$3</f>
        <v>2200</v>
      </c>
      <c r="K83" s="18">
        <f t="shared" si="13"/>
        <v>232451.24778519833</v>
      </c>
      <c r="L83" s="18">
        <f t="shared" si="14"/>
        <v>144100</v>
      </c>
      <c r="M83" s="18">
        <f t="shared" si="15"/>
        <v>-88351.247785198328</v>
      </c>
      <c r="N83" s="11">
        <f>离线奖励!$A$2+离线奖励!$B$2*INT(A83/离线奖励!$C$2)</f>
        <v>3600</v>
      </c>
      <c r="O83" s="1">
        <f>签到奖励!$A$2+签到奖励!$B$2*INT(A83/签到奖励!$C$2)</f>
        <v>7000</v>
      </c>
      <c r="P83" s="1">
        <f>IF(MOD(A83,转盘奖励!$C$2)=0,转盘奖励!$A$2+转盘奖励!$B$2*INT(A83/转盘奖励!$C$2),0)</f>
        <v>0</v>
      </c>
      <c r="Q83" s="1">
        <f t="shared" si="16"/>
        <v>62000</v>
      </c>
    </row>
    <row r="84" spans="1:17">
      <c r="A84" s="1">
        <v>83</v>
      </c>
      <c r="B84" s="1">
        <f>MATCH(A84,时间进度预设!$C$3:$C$12,1)</f>
        <v>4</v>
      </c>
      <c r="C84" s="9">
        <f>INDEX(时间进度预设!$F$3:$F$11,B84)</f>
        <v>0.55555555555555536</v>
      </c>
      <c r="D84" s="1">
        <f>MATCH(A84,关卡阶段!$B$2:$B$13,1)</f>
        <v>5</v>
      </c>
      <c r="E84" s="1">
        <f>INDEX(关卡阶段!$E$2:$E$13,D84)</f>
        <v>2000</v>
      </c>
      <c r="F84" s="9">
        <f t="shared" si="10"/>
        <v>0.61111111111111094</v>
      </c>
      <c r="G84" s="9">
        <v>-0.1</v>
      </c>
      <c r="H84" s="9">
        <f t="shared" si="11"/>
        <v>0.99999999999999978</v>
      </c>
      <c r="I84" s="18">
        <f t="shared" si="12"/>
        <v>3272.7272727272734</v>
      </c>
      <c r="J84" s="18">
        <f>E84*时间进度预设!$AE$3</f>
        <v>2200</v>
      </c>
      <c r="K84" s="18">
        <f t="shared" si="13"/>
        <v>235723.97505792559</v>
      </c>
      <c r="L84" s="18">
        <f t="shared" si="14"/>
        <v>146300</v>
      </c>
      <c r="M84" s="18">
        <f t="shared" si="15"/>
        <v>-89423.975057925592</v>
      </c>
      <c r="N84" s="11">
        <f>离线奖励!$A$2+离线奖励!$B$2*INT(A84/离线奖励!$C$2)</f>
        <v>3600</v>
      </c>
      <c r="O84" s="1">
        <f>签到奖励!$A$2+签到奖励!$B$2*INT(A84/签到奖励!$C$2)</f>
        <v>7000</v>
      </c>
      <c r="P84" s="1">
        <f>IF(MOD(A84,转盘奖励!$C$2)=0,转盘奖励!$A$2+转盘奖励!$B$2*INT(A84/转盘奖励!$C$2),0)</f>
        <v>0</v>
      </c>
      <c r="Q84" s="1">
        <f t="shared" si="16"/>
        <v>62000</v>
      </c>
    </row>
    <row r="85" spans="1:17">
      <c r="A85" s="1">
        <v>84</v>
      </c>
      <c r="B85" s="1">
        <f>MATCH(A85,时间进度预设!$C$3:$C$12,1)</f>
        <v>4</v>
      </c>
      <c r="C85" s="9">
        <f>INDEX(时间进度预设!$F$3:$F$11,B85)</f>
        <v>0.55555555555555536</v>
      </c>
      <c r="D85" s="1">
        <f>MATCH(A85,关卡阶段!$B$2:$B$13,1)</f>
        <v>5</v>
      </c>
      <c r="E85" s="1">
        <f>INDEX(关卡阶段!$E$2:$E$13,D85)</f>
        <v>2000</v>
      </c>
      <c r="F85" s="9">
        <f t="shared" si="10"/>
        <v>0.61111111111111094</v>
      </c>
      <c r="G85" s="9">
        <v>-0.1</v>
      </c>
      <c r="H85" s="9">
        <f t="shared" si="11"/>
        <v>0.99999999999999978</v>
      </c>
      <c r="I85" s="18">
        <f t="shared" si="12"/>
        <v>3272.7272727272734</v>
      </c>
      <c r="J85" s="18">
        <f>E85*时间进度预设!$AE$3</f>
        <v>2200</v>
      </c>
      <c r="K85" s="18">
        <f t="shared" si="13"/>
        <v>238996.70233065286</v>
      </c>
      <c r="L85" s="18">
        <f t="shared" si="14"/>
        <v>148500</v>
      </c>
      <c r="M85" s="18">
        <f t="shared" si="15"/>
        <v>-90496.702330652857</v>
      </c>
      <c r="N85" s="11">
        <f>离线奖励!$A$2+离线奖励!$B$2*INT(A85/离线奖励!$C$2)</f>
        <v>3600</v>
      </c>
      <c r="O85" s="1">
        <f>签到奖励!$A$2+签到奖励!$B$2*INT(A85/签到奖励!$C$2)</f>
        <v>7000</v>
      </c>
      <c r="P85" s="1">
        <f>IF(MOD(A85,转盘奖励!$C$2)=0,转盘奖励!$A$2+转盘奖励!$B$2*INT(A85/转盘奖励!$C$2),0)</f>
        <v>0</v>
      </c>
      <c r="Q85" s="1">
        <f t="shared" si="16"/>
        <v>62000</v>
      </c>
    </row>
    <row r="86" spans="1:17">
      <c r="A86" s="1">
        <v>85</v>
      </c>
      <c r="B86" s="1">
        <f>MATCH(A86,时间进度预设!$C$3:$C$12,1)</f>
        <v>4</v>
      </c>
      <c r="C86" s="9">
        <f>INDEX(时间进度预设!$F$3:$F$11,B86)</f>
        <v>0.55555555555555536</v>
      </c>
      <c r="D86" s="1">
        <f>MATCH(A86,关卡阶段!$B$2:$B$13,1)</f>
        <v>5</v>
      </c>
      <c r="E86" s="1">
        <f>INDEX(关卡阶段!$E$2:$E$13,D86)</f>
        <v>2000</v>
      </c>
      <c r="F86" s="9">
        <f t="shared" si="10"/>
        <v>0.38888888888888873</v>
      </c>
      <c r="G86" s="9">
        <v>0.3</v>
      </c>
      <c r="H86" s="9">
        <f t="shared" si="11"/>
        <v>0.99999999999999978</v>
      </c>
      <c r="I86" s="18">
        <f t="shared" si="12"/>
        <v>5142.8571428571449</v>
      </c>
      <c r="J86" s="18">
        <f>E86*时间进度预设!$AE$3</f>
        <v>2200</v>
      </c>
      <c r="K86" s="18">
        <f t="shared" si="13"/>
        <v>244139.55947351002</v>
      </c>
      <c r="L86" s="18">
        <f t="shared" si="14"/>
        <v>150700</v>
      </c>
      <c r="M86" s="18">
        <f t="shared" si="15"/>
        <v>-93439.559473510017</v>
      </c>
      <c r="N86" s="11">
        <f>离线奖励!$A$2+离线奖励!$B$2*INT(A86/离线奖励!$C$2)</f>
        <v>3700</v>
      </c>
      <c r="O86" s="1">
        <f>签到奖励!$A$2+签到奖励!$B$2*INT(A86/签到奖励!$C$2)</f>
        <v>7000</v>
      </c>
      <c r="P86" s="1">
        <f>IF(MOD(A86,转盘奖励!$C$2)=0,转盘奖励!$A$2+转盘奖励!$B$2*INT(A86/转盘奖励!$C$2),0)</f>
        <v>0</v>
      </c>
      <c r="Q86" s="1">
        <f t="shared" si="16"/>
        <v>62000</v>
      </c>
    </row>
    <row r="87" spans="1:17">
      <c r="A87" s="1">
        <v>86</v>
      </c>
      <c r="B87" s="1">
        <f>MATCH(A87,时间进度预设!$C$3:$C$12,1)</f>
        <v>4</v>
      </c>
      <c r="C87" s="9">
        <f>INDEX(时间进度预设!$F$3:$F$11,B87)</f>
        <v>0.55555555555555536</v>
      </c>
      <c r="D87" s="1">
        <f>MATCH(A87,关卡阶段!$B$2:$B$13,1)</f>
        <v>5</v>
      </c>
      <c r="E87" s="1">
        <f>INDEX(关卡阶段!$E$2:$E$13,D87)</f>
        <v>2000</v>
      </c>
      <c r="F87" s="9">
        <f t="shared" si="10"/>
        <v>0.61111111111111094</v>
      </c>
      <c r="G87" s="9">
        <v>-0.1</v>
      </c>
      <c r="H87" s="9">
        <f t="shared" si="11"/>
        <v>0.99999999999999978</v>
      </c>
      <c r="I87" s="18">
        <f t="shared" si="12"/>
        <v>3272.7272727272734</v>
      </c>
      <c r="J87" s="18">
        <f>E87*时间进度预设!$AE$3</f>
        <v>2200</v>
      </c>
      <c r="K87" s="18">
        <f t="shared" si="13"/>
        <v>247412.28674623728</v>
      </c>
      <c r="L87" s="18">
        <f t="shared" si="14"/>
        <v>152900</v>
      </c>
      <c r="M87" s="18">
        <f t="shared" si="15"/>
        <v>-94512.286746237281</v>
      </c>
      <c r="N87" s="11">
        <f>离线奖励!$A$2+离线奖励!$B$2*INT(A87/离线奖励!$C$2)</f>
        <v>3700</v>
      </c>
      <c r="O87" s="1">
        <f>签到奖励!$A$2+签到奖励!$B$2*INT(A87/签到奖励!$C$2)</f>
        <v>7000</v>
      </c>
      <c r="P87" s="1">
        <f>IF(MOD(A87,转盘奖励!$C$2)=0,转盘奖励!$A$2+转盘奖励!$B$2*INT(A87/转盘奖励!$C$2),0)</f>
        <v>0</v>
      </c>
      <c r="Q87" s="1">
        <f t="shared" si="16"/>
        <v>62000</v>
      </c>
    </row>
    <row r="88" spans="1:17">
      <c r="A88" s="1">
        <v>87</v>
      </c>
      <c r="B88" s="1">
        <f>MATCH(A88,时间进度预设!$C$3:$C$12,1)</f>
        <v>4</v>
      </c>
      <c r="C88" s="9">
        <f>INDEX(时间进度预设!$F$3:$F$11,B88)</f>
        <v>0.55555555555555536</v>
      </c>
      <c r="D88" s="1">
        <f>MATCH(A88,关卡阶段!$B$2:$B$13,1)</f>
        <v>5</v>
      </c>
      <c r="E88" s="1">
        <f>INDEX(关卡阶段!$E$2:$E$13,D88)</f>
        <v>2000</v>
      </c>
      <c r="F88" s="9">
        <f t="shared" si="10"/>
        <v>0.61111111111111094</v>
      </c>
      <c r="G88" s="9">
        <v>-0.1</v>
      </c>
      <c r="H88" s="9">
        <f t="shared" si="11"/>
        <v>0.99999999999999978</v>
      </c>
      <c r="I88" s="18">
        <f t="shared" si="12"/>
        <v>3272.7272727272734</v>
      </c>
      <c r="J88" s="18">
        <f>E88*时间进度预设!$AE$3</f>
        <v>2200</v>
      </c>
      <c r="K88" s="18">
        <f t="shared" si="13"/>
        <v>250685.01401896455</v>
      </c>
      <c r="L88" s="18">
        <f t="shared" si="14"/>
        <v>155100</v>
      </c>
      <c r="M88" s="18">
        <f t="shared" si="15"/>
        <v>-95585.014018964546</v>
      </c>
      <c r="N88" s="11">
        <f>离线奖励!$A$2+离线奖励!$B$2*INT(A88/离线奖励!$C$2)</f>
        <v>3700</v>
      </c>
      <c r="O88" s="1">
        <f>签到奖励!$A$2+签到奖励!$B$2*INT(A88/签到奖励!$C$2)</f>
        <v>7000</v>
      </c>
      <c r="P88" s="1">
        <f>IF(MOD(A88,转盘奖励!$C$2)=0,转盘奖励!$A$2+转盘奖励!$B$2*INT(A88/转盘奖励!$C$2),0)</f>
        <v>0</v>
      </c>
      <c r="Q88" s="1">
        <f t="shared" si="16"/>
        <v>62000</v>
      </c>
    </row>
    <row r="89" spans="1:17">
      <c r="A89" s="1">
        <v>88</v>
      </c>
      <c r="B89" s="1">
        <f>MATCH(A89,时间进度预设!$C$3:$C$12,1)</f>
        <v>4</v>
      </c>
      <c r="C89" s="9">
        <f>INDEX(时间进度预设!$F$3:$F$11,B89)</f>
        <v>0.55555555555555536</v>
      </c>
      <c r="D89" s="1">
        <f>MATCH(A89,关卡阶段!$B$2:$B$13,1)</f>
        <v>5</v>
      </c>
      <c r="E89" s="1">
        <f>INDEX(关卡阶段!$E$2:$E$13,D89)</f>
        <v>2000</v>
      </c>
      <c r="F89" s="9">
        <f t="shared" si="10"/>
        <v>0.61111111111111094</v>
      </c>
      <c r="G89" s="9">
        <v>-0.1</v>
      </c>
      <c r="H89" s="9">
        <f t="shared" si="11"/>
        <v>0.99999999999999978</v>
      </c>
      <c r="I89" s="18">
        <f t="shared" si="12"/>
        <v>3272.7272727272734</v>
      </c>
      <c r="J89" s="18">
        <f>E89*时间进度预设!$AE$3</f>
        <v>2200</v>
      </c>
      <c r="K89" s="18">
        <f t="shared" si="13"/>
        <v>253957.74129169181</v>
      </c>
      <c r="L89" s="18">
        <f t="shared" si="14"/>
        <v>157300</v>
      </c>
      <c r="M89" s="18">
        <f t="shared" si="15"/>
        <v>-96657.741291691811</v>
      </c>
      <c r="N89" s="11">
        <f>离线奖励!$A$2+离线奖励!$B$2*INT(A89/离线奖励!$C$2)</f>
        <v>3700</v>
      </c>
      <c r="O89" s="1">
        <f>签到奖励!$A$2+签到奖励!$B$2*INT(A89/签到奖励!$C$2)</f>
        <v>7000</v>
      </c>
      <c r="P89" s="1">
        <f>IF(MOD(A89,转盘奖励!$C$2)=0,转盘奖励!$A$2+转盘奖励!$B$2*INT(A89/转盘奖励!$C$2),0)</f>
        <v>0</v>
      </c>
      <c r="Q89" s="1">
        <f t="shared" si="16"/>
        <v>62000</v>
      </c>
    </row>
    <row r="90" spans="1:17">
      <c r="A90" s="1">
        <v>89</v>
      </c>
      <c r="B90" s="1">
        <f>MATCH(A90,时间进度预设!$C$3:$C$12,1)</f>
        <v>4</v>
      </c>
      <c r="C90" s="9">
        <f>INDEX(时间进度预设!$F$3:$F$11,B90)</f>
        <v>0.55555555555555536</v>
      </c>
      <c r="D90" s="1">
        <f>MATCH(A90,关卡阶段!$B$2:$B$13,1)</f>
        <v>5</v>
      </c>
      <c r="E90" s="1">
        <f>INDEX(关卡阶段!$E$2:$E$13,D90)</f>
        <v>2000</v>
      </c>
      <c r="F90" s="9">
        <f t="shared" si="10"/>
        <v>0.61111111111111094</v>
      </c>
      <c r="G90" s="9">
        <v>-0.1</v>
      </c>
      <c r="H90" s="9">
        <f t="shared" si="11"/>
        <v>0.99999999999999978</v>
      </c>
      <c r="I90" s="18">
        <f t="shared" si="12"/>
        <v>3272.7272727272734</v>
      </c>
      <c r="J90" s="18">
        <f>E90*时间进度预设!$AE$3</f>
        <v>2200</v>
      </c>
      <c r="K90" s="18">
        <f t="shared" si="13"/>
        <v>257230.46856441908</v>
      </c>
      <c r="L90" s="18">
        <f t="shared" si="14"/>
        <v>159500</v>
      </c>
      <c r="M90" s="18">
        <f t="shared" si="15"/>
        <v>-97730.468564419076</v>
      </c>
      <c r="N90" s="11">
        <f>离线奖励!$A$2+离线奖励!$B$2*INT(A90/离线奖励!$C$2)</f>
        <v>3700</v>
      </c>
      <c r="O90" s="1">
        <f>签到奖励!$A$2+签到奖励!$B$2*INT(A90/签到奖励!$C$2)</f>
        <v>7000</v>
      </c>
      <c r="P90" s="1">
        <f>IF(MOD(A90,转盘奖励!$C$2)=0,转盘奖励!$A$2+转盘奖励!$B$2*INT(A90/转盘奖励!$C$2),0)</f>
        <v>0</v>
      </c>
      <c r="Q90" s="1">
        <f t="shared" si="16"/>
        <v>62000</v>
      </c>
    </row>
    <row r="91" spans="1:17">
      <c r="A91" s="1">
        <v>90</v>
      </c>
      <c r="B91" s="1">
        <f>MATCH(A91,时间进度预设!$C$3:$C$12,1)</f>
        <v>4</v>
      </c>
      <c r="C91" s="9">
        <f>INDEX(时间进度预设!$F$3:$F$11,B91)</f>
        <v>0.55555555555555536</v>
      </c>
      <c r="D91" s="1">
        <f>MATCH(A91,关卡阶段!$B$2:$B$13,1)</f>
        <v>5</v>
      </c>
      <c r="E91" s="1">
        <f>INDEX(关卡阶段!$E$2:$E$13,D91)</f>
        <v>2000</v>
      </c>
      <c r="F91" s="9">
        <f t="shared" si="10"/>
        <v>0.3333333333333332</v>
      </c>
      <c r="G91" s="9">
        <v>0.4</v>
      </c>
      <c r="H91" s="9">
        <f t="shared" si="11"/>
        <v>0.99999999999999978</v>
      </c>
      <c r="I91" s="18">
        <f t="shared" si="12"/>
        <v>6000.0000000000027</v>
      </c>
      <c r="J91" s="18">
        <f>E91*时间进度预设!$AE$3</f>
        <v>2200</v>
      </c>
      <c r="K91" s="18">
        <f t="shared" si="13"/>
        <v>263230.46856441908</v>
      </c>
      <c r="L91" s="18">
        <f t="shared" si="14"/>
        <v>161700</v>
      </c>
      <c r="M91" s="18">
        <f t="shared" si="15"/>
        <v>-101530.46856441908</v>
      </c>
      <c r="N91" s="11">
        <f>离线奖励!$A$2+离线奖励!$B$2*INT(A91/离线奖励!$C$2)</f>
        <v>3800</v>
      </c>
      <c r="O91" s="1">
        <f>签到奖励!$A$2+签到奖励!$B$2*INT(A91/签到奖励!$C$2)</f>
        <v>7000</v>
      </c>
      <c r="P91" s="1">
        <f>IF(MOD(A91,转盘奖励!$C$2)=0,转盘奖励!$A$2+转盘奖励!$B$2*INT(A91/转盘奖励!$C$2),0)</f>
        <v>14500</v>
      </c>
      <c r="Q91" s="1">
        <f t="shared" si="16"/>
        <v>76500</v>
      </c>
    </row>
    <row r="92" spans="1:17">
      <c r="A92" s="1">
        <v>91</v>
      </c>
      <c r="B92" s="1">
        <f>MATCH(A92,时间进度预设!$C$3:$C$12,1)</f>
        <v>4</v>
      </c>
      <c r="C92" s="9">
        <f>INDEX(时间进度预设!$F$3:$F$11,B92)</f>
        <v>0.55555555555555536</v>
      </c>
      <c r="D92" s="1">
        <f>MATCH(A92,关卡阶段!$B$2:$B$13,1)</f>
        <v>5</v>
      </c>
      <c r="E92" s="1">
        <f>INDEX(关卡阶段!$E$2:$E$13,D92)</f>
        <v>2000</v>
      </c>
      <c r="F92" s="9">
        <f t="shared" si="10"/>
        <v>0.61111111111111094</v>
      </c>
      <c r="G92" s="9">
        <v>-0.1</v>
      </c>
      <c r="H92" s="9">
        <f t="shared" si="11"/>
        <v>0.99999999999999978</v>
      </c>
      <c r="I92" s="18">
        <f t="shared" si="12"/>
        <v>3272.7272727272734</v>
      </c>
      <c r="J92" s="18">
        <f>E92*时间进度预设!$AE$3</f>
        <v>2200</v>
      </c>
      <c r="K92" s="18">
        <f t="shared" si="13"/>
        <v>266503.19583714637</v>
      </c>
      <c r="L92" s="18">
        <f t="shared" si="14"/>
        <v>163900</v>
      </c>
      <c r="M92" s="18">
        <f t="shared" si="15"/>
        <v>-102603.19583714637</v>
      </c>
      <c r="N92" s="11">
        <f>离线奖励!$A$2+离线奖励!$B$2*INT(A92/离线奖励!$C$2)</f>
        <v>3800</v>
      </c>
      <c r="O92" s="1">
        <f>签到奖励!$A$2+签到奖励!$B$2*INT(A92/签到奖励!$C$2)</f>
        <v>7000</v>
      </c>
      <c r="P92" s="1">
        <f>IF(MOD(A92,转盘奖励!$C$2)=0,转盘奖励!$A$2+转盘奖励!$B$2*INT(A92/转盘奖励!$C$2),0)</f>
        <v>0</v>
      </c>
      <c r="Q92" s="1">
        <f t="shared" si="16"/>
        <v>76500</v>
      </c>
    </row>
    <row r="93" spans="1:17">
      <c r="A93" s="1">
        <v>92</v>
      </c>
      <c r="B93" s="1">
        <f>MATCH(A93,时间进度预设!$C$3:$C$12,1)</f>
        <v>4</v>
      </c>
      <c r="C93" s="9">
        <f>INDEX(时间进度预设!$F$3:$F$11,B93)</f>
        <v>0.55555555555555536</v>
      </c>
      <c r="D93" s="1">
        <f>MATCH(A93,关卡阶段!$B$2:$B$13,1)</f>
        <v>5</v>
      </c>
      <c r="E93" s="1">
        <f>INDEX(关卡阶段!$E$2:$E$13,D93)</f>
        <v>2000</v>
      </c>
      <c r="F93" s="9">
        <f t="shared" si="10"/>
        <v>0.61111111111111094</v>
      </c>
      <c r="G93" s="9">
        <v>-0.1</v>
      </c>
      <c r="H93" s="9">
        <f t="shared" si="11"/>
        <v>0.99999999999999978</v>
      </c>
      <c r="I93" s="18">
        <f t="shared" si="12"/>
        <v>3272.7272727272734</v>
      </c>
      <c r="J93" s="18">
        <f>E93*时间进度预设!$AE$3</f>
        <v>2200</v>
      </c>
      <c r="K93" s="18">
        <f t="shared" si="13"/>
        <v>269775.92310987366</v>
      </c>
      <c r="L93" s="18">
        <f t="shared" si="14"/>
        <v>166100</v>
      </c>
      <c r="M93" s="18">
        <f t="shared" si="15"/>
        <v>-103675.92310987366</v>
      </c>
      <c r="N93" s="11">
        <f>离线奖励!$A$2+离线奖励!$B$2*INT(A93/离线奖励!$C$2)</f>
        <v>3800</v>
      </c>
      <c r="O93" s="1">
        <f>签到奖励!$A$2+签到奖励!$B$2*INT(A93/签到奖励!$C$2)</f>
        <v>7000</v>
      </c>
      <c r="P93" s="1">
        <f>IF(MOD(A93,转盘奖励!$C$2)=0,转盘奖励!$A$2+转盘奖励!$B$2*INT(A93/转盘奖励!$C$2),0)</f>
        <v>0</v>
      </c>
      <c r="Q93" s="1">
        <f t="shared" si="16"/>
        <v>76500</v>
      </c>
    </row>
    <row r="94" spans="1:17">
      <c r="A94" s="1">
        <v>93</v>
      </c>
      <c r="B94" s="1">
        <f>MATCH(A94,时间进度预设!$C$3:$C$12,1)</f>
        <v>4</v>
      </c>
      <c r="C94" s="9">
        <f>INDEX(时间进度预设!$F$3:$F$11,B94)</f>
        <v>0.55555555555555536</v>
      </c>
      <c r="D94" s="1">
        <f>MATCH(A94,关卡阶段!$B$2:$B$13,1)</f>
        <v>5</v>
      </c>
      <c r="E94" s="1">
        <f>INDEX(关卡阶段!$E$2:$E$13,D94)</f>
        <v>2000</v>
      </c>
      <c r="F94" s="9">
        <f t="shared" si="10"/>
        <v>0.61111111111111094</v>
      </c>
      <c r="G94" s="9">
        <v>-0.1</v>
      </c>
      <c r="H94" s="9">
        <f t="shared" si="11"/>
        <v>0.99999999999999978</v>
      </c>
      <c r="I94" s="18">
        <f t="shared" si="12"/>
        <v>3272.7272727272734</v>
      </c>
      <c r="J94" s="18">
        <f>E94*时间进度预设!$AE$3</f>
        <v>2200</v>
      </c>
      <c r="K94" s="18">
        <f t="shared" si="13"/>
        <v>273048.65038260096</v>
      </c>
      <c r="L94" s="18">
        <f t="shared" si="14"/>
        <v>168300</v>
      </c>
      <c r="M94" s="18">
        <f t="shared" si="15"/>
        <v>-104748.65038260096</v>
      </c>
      <c r="N94" s="11">
        <f>离线奖励!$A$2+离线奖励!$B$2*INT(A94/离线奖励!$C$2)</f>
        <v>3800</v>
      </c>
      <c r="O94" s="1">
        <f>签到奖励!$A$2+签到奖励!$B$2*INT(A94/签到奖励!$C$2)</f>
        <v>7000</v>
      </c>
      <c r="P94" s="1">
        <f>IF(MOD(A94,转盘奖励!$C$2)=0,转盘奖励!$A$2+转盘奖励!$B$2*INT(A94/转盘奖励!$C$2),0)</f>
        <v>0</v>
      </c>
      <c r="Q94" s="1">
        <f t="shared" si="16"/>
        <v>76500</v>
      </c>
    </row>
    <row r="95" spans="1:17">
      <c r="A95" s="1">
        <v>94</v>
      </c>
      <c r="B95" s="1">
        <f>MATCH(A95,时间进度预设!$C$3:$C$12,1)</f>
        <v>4</v>
      </c>
      <c r="C95" s="9">
        <f>INDEX(时间进度预设!$F$3:$F$11,B95)</f>
        <v>0.55555555555555536</v>
      </c>
      <c r="D95" s="1">
        <f>MATCH(A95,关卡阶段!$B$2:$B$13,1)</f>
        <v>5</v>
      </c>
      <c r="E95" s="1">
        <f>INDEX(关卡阶段!$E$2:$E$13,D95)</f>
        <v>2000</v>
      </c>
      <c r="F95" s="9">
        <f t="shared" si="10"/>
        <v>0.61111111111111094</v>
      </c>
      <c r="G95" s="9">
        <v>-0.1</v>
      </c>
      <c r="H95" s="9">
        <f t="shared" si="11"/>
        <v>0.99999999999999978</v>
      </c>
      <c r="I95" s="18">
        <f t="shared" si="12"/>
        <v>3272.7272727272734</v>
      </c>
      <c r="J95" s="18">
        <f>E95*时间进度预设!$AE$3</f>
        <v>2200</v>
      </c>
      <c r="K95" s="18">
        <f t="shared" si="13"/>
        <v>276321.37765532825</v>
      </c>
      <c r="L95" s="18">
        <f t="shared" si="14"/>
        <v>170500</v>
      </c>
      <c r="M95" s="18">
        <f t="shared" si="15"/>
        <v>-105821.37765532825</v>
      </c>
      <c r="N95" s="11">
        <f>离线奖励!$A$2+离线奖励!$B$2*INT(A95/离线奖励!$C$2)</f>
        <v>3800</v>
      </c>
      <c r="O95" s="1">
        <f>签到奖励!$A$2+签到奖励!$B$2*INT(A95/签到奖励!$C$2)</f>
        <v>7000</v>
      </c>
      <c r="P95" s="1">
        <f>IF(MOD(A95,转盘奖励!$C$2)=0,转盘奖励!$A$2+转盘奖励!$B$2*INT(A95/转盘奖励!$C$2),0)</f>
        <v>0</v>
      </c>
      <c r="Q95" s="1">
        <f t="shared" si="16"/>
        <v>76500</v>
      </c>
    </row>
    <row r="96" spans="1:17">
      <c r="A96" s="1">
        <v>95</v>
      </c>
      <c r="B96" s="1">
        <f>MATCH(A96,时间进度预设!$C$3:$C$12,1)</f>
        <v>4</v>
      </c>
      <c r="C96" s="9">
        <f>INDEX(时间进度预设!$F$3:$F$11,B96)</f>
        <v>0.55555555555555536</v>
      </c>
      <c r="D96" s="1">
        <f>MATCH(A96,关卡阶段!$B$2:$B$13,1)</f>
        <v>5</v>
      </c>
      <c r="E96" s="1">
        <f>INDEX(关卡阶段!$E$2:$E$13,D96)</f>
        <v>2000</v>
      </c>
      <c r="F96" s="9">
        <f t="shared" si="10"/>
        <v>0.27777777777777768</v>
      </c>
      <c r="G96" s="9">
        <v>0.5</v>
      </c>
      <c r="H96" s="9">
        <f t="shared" si="11"/>
        <v>0.99999999999999978</v>
      </c>
      <c r="I96" s="18">
        <f t="shared" si="12"/>
        <v>7200.0000000000027</v>
      </c>
      <c r="J96" s="18">
        <f>E96*时间进度预设!$AE$3</f>
        <v>2200</v>
      </c>
      <c r="K96" s="18">
        <f t="shared" si="13"/>
        <v>283521.37765532825</v>
      </c>
      <c r="L96" s="18">
        <f t="shared" si="14"/>
        <v>172700</v>
      </c>
      <c r="M96" s="18">
        <f t="shared" si="15"/>
        <v>-110821.37765532825</v>
      </c>
      <c r="N96" s="11">
        <f>离线奖励!$A$2+离线奖励!$B$2*INT(A96/离线奖励!$C$2)</f>
        <v>3900</v>
      </c>
      <c r="O96" s="1">
        <f>签到奖励!$A$2+签到奖励!$B$2*INT(A96/签到奖励!$C$2)</f>
        <v>7000</v>
      </c>
      <c r="P96" s="1">
        <f>IF(MOD(A96,转盘奖励!$C$2)=0,转盘奖励!$A$2+转盘奖励!$B$2*INT(A96/转盘奖励!$C$2),0)</f>
        <v>0</v>
      </c>
      <c r="Q96" s="1">
        <f t="shared" si="16"/>
        <v>76500</v>
      </c>
    </row>
    <row r="97" spans="1:17">
      <c r="A97" s="1">
        <v>96</v>
      </c>
      <c r="B97" s="1">
        <f>MATCH(A97,时间进度预设!$C$3:$C$12,1)</f>
        <v>4</v>
      </c>
      <c r="C97" s="9">
        <f>INDEX(时间进度预设!$F$3:$F$11,B97)</f>
        <v>0.55555555555555536</v>
      </c>
      <c r="D97" s="1">
        <f>MATCH(A97,关卡阶段!$B$2:$B$13,1)</f>
        <v>5</v>
      </c>
      <c r="E97" s="1">
        <f>INDEX(关卡阶段!$E$2:$E$13,D97)</f>
        <v>2000</v>
      </c>
      <c r="F97" s="9">
        <f t="shared" si="10"/>
        <v>0.66666666666666641</v>
      </c>
      <c r="G97" s="9">
        <v>-0.2</v>
      </c>
      <c r="H97" s="9">
        <f t="shared" si="11"/>
        <v>0.99999999999999978</v>
      </c>
      <c r="I97" s="18">
        <f t="shared" si="12"/>
        <v>3000.0000000000014</v>
      </c>
      <c r="J97" s="18">
        <f>E97*时间进度预设!$AE$3</f>
        <v>2200</v>
      </c>
      <c r="K97" s="18">
        <f t="shared" si="13"/>
        <v>286521.37765532825</v>
      </c>
      <c r="L97" s="18">
        <f t="shared" si="14"/>
        <v>174900</v>
      </c>
      <c r="M97" s="18">
        <f t="shared" si="15"/>
        <v>-111621.37765532825</v>
      </c>
      <c r="N97" s="11">
        <f>离线奖励!$A$2+离线奖励!$B$2*INT(A97/离线奖励!$C$2)</f>
        <v>3900</v>
      </c>
      <c r="O97" s="1">
        <f>签到奖励!$A$2+签到奖励!$B$2*INT(A97/签到奖励!$C$2)</f>
        <v>7000</v>
      </c>
      <c r="P97" s="1">
        <f>IF(MOD(A97,转盘奖励!$C$2)=0,转盘奖励!$A$2+转盘奖励!$B$2*INT(A97/转盘奖励!$C$2),0)</f>
        <v>0</v>
      </c>
      <c r="Q97" s="1">
        <f t="shared" si="16"/>
        <v>76500</v>
      </c>
    </row>
    <row r="98" spans="1:17">
      <c r="A98" s="1">
        <v>97</v>
      </c>
      <c r="B98" s="1">
        <f>MATCH(A98,时间进度预设!$C$3:$C$12,1)</f>
        <v>4</v>
      </c>
      <c r="C98" s="9">
        <f>INDEX(时间进度预设!$F$3:$F$11,B98)</f>
        <v>0.55555555555555536</v>
      </c>
      <c r="D98" s="1">
        <f>MATCH(A98,关卡阶段!$B$2:$B$13,1)</f>
        <v>5</v>
      </c>
      <c r="E98" s="1">
        <f>INDEX(关卡阶段!$E$2:$E$13,D98)</f>
        <v>2000</v>
      </c>
      <c r="F98" s="9">
        <f t="shared" ref="F98:F129" si="17">MEDIAN(0,C98*(1-G98),1)</f>
        <v>0.61111111111111094</v>
      </c>
      <c r="G98" s="9">
        <v>-0.1</v>
      </c>
      <c r="H98" s="9">
        <f t="shared" si="11"/>
        <v>0.99999999999999978</v>
      </c>
      <c r="I98" s="18">
        <f t="shared" si="12"/>
        <v>3272.7272727272734</v>
      </c>
      <c r="J98" s="18">
        <f>E98*时间进度预设!$AE$3</f>
        <v>2200</v>
      </c>
      <c r="K98" s="18">
        <f t="shared" si="13"/>
        <v>289794.10492805555</v>
      </c>
      <c r="L98" s="18">
        <f t="shared" si="14"/>
        <v>177100</v>
      </c>
      <c r="M98" s="18">
        <f t="shared" si="15"/>
        <v>-112694.10492805555</v>
      </c>
      <c r="N98" s="11">
        <f>离线奖励!$A$2+离线奖励!$B$2*INT(A98/离线奖励!$C$2)</f>
        <v>3900</v>
      </c>
      <c r="O98" s="1">
        <f>签到奖励!$A$2+签到奖励!$B$2*INT(A98/签到奖励!$C$2)</f>
        <v>7000</v>
      </c>
      <c r="P98" s="1">
        <f>IF(MOD(A98,转盘奖励!$C$2)=0,转盘奖励!$A$2+转盘奖励!$B$2*INT(A98/转盘奖励!$C$2),0)</f>
        <v>0</v>
      </c>
      <c r="Q98" s="1">
        <f t="shared" si="16"/>
        <v>76500</v>
      </c>
    </row>
    <row r="99" spans="1:17">
      <c r="A99" s="1">
        <v>98</v>
      </c>
      <c r="B99" s="1">
        <f>MATCH(A99,时间进度预设!$C$3:$C$12,1)</f>
        <v>4</v>
      </c>
      <c r="C99" s="9">
        <f>INDEX(时间进度预设!$F$3:$F$11,B99)</f>
        <v>0.55555555555555536</v>
      </c>
      <c r="D99" s="1">
        <f>MATCH(A99,关卡阶段!$B$2:$B$13,1)</f>
        <v>5</v>
      </c>
      <c r="E99" s="1">
        <f>INDEX(关卡阶段!$E$2:$E$13,D99)</f>
        <v>2000</v>
      </c>
      <c r="F99" s="9">
        <f t="shared" si="17"/>
        <v>0.61111111111111094</v>
      </c>
      <c r="G99" s="9">
        <v>-0.1</v>
      </c>
      <c r="H99" s="9">
        <f t="shared" si="11"/>
        <v>0.99999999999999978</v>
      </c>
      <c r="I99" s="18">
        <f t="shared" si="12"/>
        <v>3272.7272727272734</v>
      </c>
      <c r="J99" s="18">
        <f>E99*时间进度预设!$AE$3</f>
        <v>2200</v>
      </c>
      <c r="K99" s="18">
        <f t="shared" ref="K99:K130" si="18">I99+K98</f>
        <v>293066.83220078284</v>
      </c>
      <c r="L99" s="18">
        <f t="shared" ref="L99:L130" si="19">J99+L98</f>
        <v>179300</v>
      </c>
      <c r="M99" s="18">
        <f t="shared" si="15"/>
        <v>-113766.83220078284</v>
      </c>
      <c r="N99" s="11">
        <f>离线奖励!$A$2+离线奖励!$B$2*INT(A99/离线奖励!$C$2)</f>
        <v>3900</v>
      </c>
      <c r="O99" s="1">
        <f>签到奖励!$A$2+签到奖励!$B$2*INT(A99/签到奖励!$C$2)</f>
        <v>7000</v>
      </c>
      <c r="P99" s="1">
        <f>IF(MOD(A99,转盘奖励!$C$2)=0,转盘奖励!$A$2+转盘奖励!$B$2*INT(A99/转盘奖励!$C$2),0)</f>
        <v>0</v>
      </c>
      <c r="Q99" s="1">
        <f t="shared" si="16"/>
        <v>76500</v>
      </c>
    </row>
    <row r="100" spans="1:17">
      <c r="A100" s="1">
        <v>99</v>
      </c>
      <c r="B100" s="1">
        <f>MATCH(A100,时间进度预设!$C$3:$C$12,1)</f>
        <v>4</v>
      </c>
      <c r="C100" s="9">
        <f>INDEX(时间进度预设!$F$3:$F$11,B100)</f>
        <v>0.55555555555555536</v>
      </c>
      <c r="D100" s="1">
        <f>MATCH(A100,关卡阶段!$B$2:$B$13,1)</f>
        <v>5</v>
      </c>
      <c r="E100" s="1">
        <f>INDEX(关卡阶段!$E$2:$E$13,D100)</f>
        <v>2000</v>
      </c>
      <c r="F100" s="9">
        <f t="shared" si="17"/>
        <v>0.61111111111111094</v>
      </c>
      <c r="G100" s="9">
        <v>-0.1</v>
      </c>
      <c r="H100" s="9">
        <f t="shared" si="11"/>
        <v>0.99999999999999978</v>
      </c>
      <c r="I100" s="18">
        <f t="shared" si="12"/>
        <v>3272.7272727272734</v>
      </c>
      <c r="J100" s="18">
        <f>E100*时间进度预设!$AE$3</f>
        <v>2200</v>
      </c>
      <c r="K100" s="18">
        <f t="shared" si="18"/>
        <v>296339.55947351013</v>
      </c>
      <c r="L100" s="18">
        <f t="shared" si="19"/>
        <v>181500</v>
      </c>
      <c r="M100" s="18">
        <f t="shared" si="15"/>
        <v>-114839.55947351013</v>
      </c>
      <c r="N100" s="11">
        <f>离线奖励!$A$2+离线奖励!$B$2*INT(A100/离线奖励!$C$2)</f>
        <v>3900</v>
      </c>
      <c r="O100" s="1">
        <f>签到奖励!$A$2+签到奖励!$B$2*INT(A100/签到奖励!$C$2)</f>
        <v>7000</v>
      </c>
      <c r="P100" s="1">
        <f>IF(MOD(A100,转盘奖励!$C$2)=0,转盘奖励!$A$2+转盘奖励!$B$2*INT(A100/转盘奖励!$C$2),0)</f>
        <v>0</v>
      </c>
      <c r="Q100" s="1">
        <f t="shared" si="16"/>
        <v>76500</v>
      </c>
    </row>
    <row r="101" spans="1:17">
      <c r="A101" s="1">
        <v>100</v>
      </c>
      <c r="B101" s="1">
        <f>MATCH(A101,时间进度预设!$C$3:$C$12,1)</f>
        <v>4</v>
      </c>
      <c r="C101" s="9">
        <f>INDEX(时间进度预设!$F$3:$F$11,B101)</f>
        <v>0.55555555555555536</v>
      </c>
      <c r="D101" s="1">
        <f>MATCH(A101,关卡阶段!$B$2:$B$13,1)</f>
        <v>6</v>
      </c>
      <c r="E101" s="1">
        <f>INDEX(关卡阶段!$E$2:$E$13,D101)</f>
        <v>2200</v>
      </c>
      <c r="F101" s="9">
        <f t="shared" si="17"/>
        <v>0.22222222222222215</v>
      </c>
      <c r="G101" s="9">
        <v>0.6</v>
      </c>
      <c r="H101" s="9">
        <f t="shared" si="11"/>
        <v>0.99999999999999978</v>
      </c>
      <c r="I101" s="18">
        <f t="shared" si="12"/>
        <v>9900.0000000000036</v>
      </c>
      <c r="J101" s="18">
        <f>E101*时间进度预设!$AE$3</f>
        <v>2420</v>
      </c>
      <c r="K101" s="18">
        <f t="shared" si="18"/>
        <v>306239.55947351013</v>
      </c>
      <c r="L101" s="18">
        <f t="shared" si="19"/>
        <v>183920</v>
      </c>
      <c r="M101" s="18">
        <f t="shared" si="15"/>
        <v>-122319.55947351013</v>
      </c>
      <c r="N101" s="11">
        <f>离线奖励!$A$2+离线奖励!$B$2*INT(A101/离线奖励!$C$2)</f>
        <v>4000</v>
      </c>
      <c r="O101" s="1">
        <f>签到奖励!$A$2+签到奖励!$B$2*INT(A101/签到奖励!$C$2)</f>
        <v>8500</v>
      </c>
      <c r="P101" s="1">
        <f>IF(MOD(A101,转盘奖励!$C$2)=0,转盘奖励!$A$2+转盘奖励!$B$2*INT(A101/转盘奖励!$C$2),0)</f>
        <v>16000</v>
      </c>
      <c r="Q101" s="1">
        <f t="shared" si="16"/>
        <v>92500</v>
      </c>
    </row>
    <row r="102" spans="1:17">
      <c r="A102" s="1">
        <v>101</v>
      </c>
      <c r="B102" s="1">
        <f>MATCH(A102,时间进度预设!$C$3:$C$12,1)</f>
        <v>4</v>
      </c>
      <c r="C102" s="9">
        <f>INDEX(时间进度预设!$F$3:$F$11,B102)</f>
        <v>0.55555555555555536</v>
      </c>
      <c r="D102" s="1">
        <f>MATCH(A102,关卡阶段!$B$2:$B$13,1)</f>
        <v>6</v>
      </c>
      <c r="E102" s="1">
        <f>INDEX(关卡阶段!$E$2:$E$13,D102)</f>
        <v>2200</v>
      </c>
      <c r="F102" s="9">
        <f t="shared" si="17"/>
        <v>0.66666666666666641</v>
      </c>
      <c r="G102" s="9">
        <v>-0.2</v>
      </c>
      <c r="H102" s="9">
        <f t="shared" si="11"/>
        <v>0.99999999999999978</v>
      </c>
      <c r="I102" s="18">
        <f t="shared" si="12"/>
        <v>3300.0000000000014</v>
      </c>
      <c r="J102" s="18">
        <f>E102*时间进度预设!$AE$3</f>
        <v>2420</v>
      </c>
      <c r="K102" s="18">
        <f t="shared" si="18"/>
        <v>309539.55947351013</v>
      </c>
      <c r="L102" s="18">
        <f t="shared" si="19"/>
        <v>186340</v>
      </c>
      <c r="M102" s="18">
        <f t="shared" si="15"/>
        <v>-123199.55947351013</v>
      </c>
      <c r="N102" s="11">
        <f>离线奖励!$A$2+离线奖励!$B$2*INT(A102/离线奖励!$C$2)</f>
        <v>4000</v>
      </c>
      <c r="O102" s="1">
        <f>签到奖励!$A$2+签到奖励!$B$2*INT(A102/签到奖励!$C$2)</f>
        <v>8500</v>
      </c>
      <c r="P102" s="1">
        <f>IF(MOD(A102,转盘奖励!$C$2)=0,转盘奖励!$A$2+转盘奖励!$B$2*INT(A102/转盘奖励!$C$2),0)</f>
        <v>0</v>
      </c>
      <c r="Q102" s="1">
        <f t="shared" si="16"/>
        <v>92500</v>
      </c>
    </row>
    <row r="103" spans="1:17">
      <c r="A103" s="1">
        <v>102</v>
      </c>
      <c r="B103" s="1">
        <f>MATCH(A103,时间进度预设!$C$3:$C$12,1)</f>
        <v>5</v>
      </c>
      <c r="C103" s="9">
        <f>INDEX(时间进度预设!$F$3:$F$11,B103)</f>
        <v>0.53571428571428581</v>
      </c>
      <c r="D103" s="1">
        <f>MATCH(A103,关卡阶段!$B$2:$B$13,1)</f>
        <v>6</v>
      </c>
      <c r="E103" s="1">
        <f>INDEX(关卡阶段!$E$2:$E$13,D103)</f>
        <v>2200</v>
      </c>
      <c r="F103" s="9">
        <f t="shared" si="17"/>
        <v>0.58928571428571441</v>
      </c>
      <c r="G103" s="9">
        <v>-0.1</v>
      </c>
      <c r="H103" s="9">
        <f t="shared" si="11"/>
        <v>1.0000000000000004</v>
      </c>
      <c r="I103" s="18">
        <f t="shared" si="12"/>
        <v>3733.3333333333326</v>
      </c>
      <c r="J103" s="18">
        <f>E103*时间进度预设!$AE$3</f>
        <v>2420</v>
      </c>
      <c r="K103" s="18">
        <f t="shared" si="18"/>
        <v>313272.89280684345</v>
      </c>
      <c r="L103" s="18">
        <f t="shared" si="19"/>
        <v>188760</v>
      </c>
      <c r="M103" s="18">
        <f t="shared" si="15"/>
        <v>-124512.89280684345</v>
      </c>
      <c r="N103" s="11">
        <f>离线奖励!$A$2+离线奖励!$B$2*INT(A103/离线奖励!$C$2)</f>
        <v>4000</v>
      </c>
      <c r="O103" s="1">
        <f>签到奖励!$A$2+签到奖励!$B$2*INT(A103/签到奖励!$C$2)</f>
        <v>8500</v>
      </c>
      <c r="P103" s="1">
        <f>IF(MOD(A103,转盘奖励!$C$2)=0,转盘奖励!$A$2+转盘奖励!$B$2*INT(A103/转盘奖励!$C$2),0)</f>
        <v>0</v>
      </c>
      <c r="Q103" s="1">
        <f t="shared" si="16"/>
        <v>92500</v>
      </c>
    </row>
    <row r="104" spans="1:17">
      <c r="A104" s="1">
        <v>103</v>
      </c>
      <c r="B104" s="1">
        <f>MATCH(A104,时间进度预设!$C$3:$C$12,1)</f>
        <v>5</v>
      </c>
      <c r="C104" s="9">
        <f>INDEX(时间进度预设!$F$3:$F$11,B104)</f>
        <v>0.53571428571428581</v>
      </c>
      <c r="D104" s="1">
        <f>MATCH(A104,关卡阶段!$B$2:$B$13,1)</f>
        <v>6</v>
      </c>
      <c r="E104" s="1">
        <f>INDEX(关卡阶段!$E$2:$E$13,D104)</f>
        <v>2200</v>
      </c>
      <c r="F104" s="9">
        <f t="shared" si="17"/>
        <v>0.58928571428571441</v>
      </c>
      <c r="G104" s="9">
        <v>-0.1</v>
      </c>
      <c r="H104" s="9">
        <f t="shared" si="11"/>
        <v>1.0000000000000004</v>
      </c>
      <c r="I104" s="18">
        <f t="shared" si="12"/>
        <v>3733.3333333333326</v>
      </c>
      <c r="J104" s="18">
        <f>E104*时间进度预设!$AE$3</f>
        <v>2420</v>
      </c>
      <c r="K104" s="18">
        <f t="shared" si="18"/>
        <v>317006.22614017676</v>
      </c>
      <c r="L104" s="18">
        <f t="shared" si="19"/>
        <v>191180</v>
      </c>
      <c r="M104" s="18">
        <f t="shared" si="15"/>
        <v>-125826.22614017676</v>
      </c>
      <c r="N104" s="11">
        <f>离线奖励!$A$2+离线奖励!$B$2*INT(A104/离线奖励!$C$2)</f>
        <v>4000</v>
      </c>
      <c r="O104" s="1">
        <f>签到奖励!$A$2+签到奖励!$B$2*INT(A104/签到奖励!$C$2)</f>
        <v>8500</v>
      </c>
      <c r="P104" s="1">
        <f>IF(MOD(A104,转盘奖励!$C$2)=0,转盘奖励!$A$2+转盘奖励!$B$2*INT(A104/转盘奖励!$C$2),0)</f>
        <v>0</v>
      </c>
      <c r="Q104" s="1">
        <f t="shared" si="16"/>
        <v>92500</v>
      </c>
    </row>
    <row r="105" spans="1:17">
      <c r="A105" s="1">
        <v>104</v>
      </c>
      <c r="B105" s="1">
        <f>MATCH(A105,时间进度预设!$C$3:$C$12,1)</f>
        <v>5</v>
      </c>
      <c r="C105" s="9">
        <f>INDEX(时间进度预设!$F$3:$F$11,B105)</f>
        <v>0.53571428571428581</v>
      </c>
      <c r="D105" s="1">
        <f>MATCH(A105,关卡阶段!$B$2:$B$13,1)</f>
        <v>6</v>
      </c>
      <c r="E105" s="1">
        <f>INDEX(关卡阶段!$E$2:$E$13,D105)</f>
        <v>2200</v>
      </c>
      <c r="F105" s="9">
        <f t="shared" si="17"/>
        <v>0.58928571428571441</v>
      </c>
      <c r="G105" s="9">
        <v>-0.1</v>
      </c>
      <c r="H105" s="9">
        <f t="shared" si="11"/>
        <v>1.0000000000000004</v>
      </c>
      <c r="I105" s="18">
        <f t="shared" si="12"/>
        <v>3733.3333333333326</v>
      </c>
      <c r="J105" s="18">
        <f>E105*时间进度预设!$AE$3</f>
        <v>2420</v>
      </c>
      <c r="K105" s="18">
        <f t="shared" si="18"/>
        <v>320739.55947351007</v>
      </c>
      <c r="L105" s="18">
        <f t="shared" si="19"/>
        <v>193600</v>
      </c>
      <c r="M105" s="18">
        <f t="shared" si="15"/>
        <v>-127139.55947351007</v>
      </c>
      <c r="N105" s="11">
        <f>离线奖励!$A$2+离线奖励!$B$2*INT(A105/离线奖励!$C$2)</f>
        <v>4000</v>
      </c>
      <c r="O105" s="1">
        <f>签到奖励!$A$2+签到奖励!$B$2*INT(A105/签到奖励!$C$2)</f>
        <v>8500</v>
      </c>
      <c r="P105" s="1">
        <f>IF(MOD(A105,转盘奖励!$C$2)=0,转盘奖励!$A$2+转盘奖励!$B$2*INT(A105/转盘奖励!$C$2),0)</f>
        <v>0</v>
      </c>
      <c r="Q105" s="1">
        <f t="shared" si="16"/>
        <v>92500</v>
      </c>
    </row>
    <row r="106" spans="1:17">
      <c r="A106" s="1">
        <v>105</v>
      </c>
      <c r="B106" s="1">
        <f>MATCH(A106,时间进度预设!$C$3:$C$12,1)</f>
        <v>5</v>
      </c>
      <c r="C106" s="9">
        <f>INDEX(时间进度预设!$F$3:$F$11,B106)</f>
        <v>0.53571428571428581</v>
      </c>
      <c r="D106" s="1">
        <f>MATCH(A106,关卡阶段!$B$2:$B$13,1)</f>
        <v>6</v>
      </c>
      <c r="E106" s="1">
        <f>INDEX(关卡阶段!$E$2:$E$13,D106)</f>
        <v>2200</v>
      </c>
      <c r="F106" s="9">
        <f t="shared" si="17"/>
        <v>0.37500000000000006</v>
      </c>
      <c r="G106" s="9">
        <v>0.3</v>
      </c>
      <c r="H106" s="9">
        <f t="shared" si="11"/>
        <v>1.0000000000000004</v>
      </c>
      <c r="I106" s="18">
        <f t="shared" si="12"/>
        <v>5866.6666666666661</v>
      </c>
      <c r="J106" s="18">
        <f>E106*时间进度预设!$AE$3</f>
        <v>2420</v>
      </c>
      <c r="K106" s="18">
        <f t="shared" si="18"/>
        <v>326606.22614017676</v>
      </c>
      <c r="L106" s="18">
        <f t="shared" si="19"/>
        <v>196020</v>
      </c>
      <c r="M106" s="18">
        <f t="shared" si="15"/>
        <v>-130586.22614017676</v>
      </c>
      <c r="N106" s="11">
        <f>离线奖励!$A$2+离线奖励!$B$2*INT(A106/离线奖励!$C$2)</f>
        <v>4100</v>
      </c>
      <c r="O106" s="1">
        <f>签到奖励!$A$2+签到奖励!$B$2*INT(A106/签到奖励!$C$2)</f>
        <v>8500</v>
      </c>
      <c r="P106" s="1">
        <f>IF(MOD(A106,转盘奖励!$C$2)=0,转盘奖励!$A$2+转盘奖励!$B$2*INT(A106/转盘奖励!$C$2),0)</f>
        <v>0</v>
      </c>
      <c r="Q106" s="1">
        <f t="shared" si="16"/>
        <v>92500</v>
      </c>
    </row>
    <row r="107" spans="1:17">
      <c r="A107" s="1">
        <v>106</v>
      </c>
      <c r="B107" s="1">
        <f>MATCH(A107,时间进度预设!$C$3:$C$12,1)</f>
        <v>5</v>
      </c>
      <c r="C107" s="9">
        <f>INDEX(时间进度预设!$F$3:$F$11,B107)</f>
        <v>0.53571428571428581</v>
      </c>
      <c r="D107" s="1">
        <f>MATCH(A107,关卡阶段!$B$2:$B$13,1)</f>
        <v>6</v>
      </c>
      <c r="E107" s="1">
        <f>INDEX(关卡阶段!$E$2:$E$13,D107)</f>
        <v>2200</v>
      </c>
      <c r="F107" s="9">
        <f t="shared" si="17"/>
        <v>0.58928571428571441</v>
      </c>
      <c r="G107" s="9">
        <v>-0.1</v>
      </c>
      <c r="H107" s="9">
        <f t="shared" si="11"/>
        <v>1.0000000000000004</v>
      </c>
      <c r="I107" s="18">
        <f t="shared" si="12"/>
        <v>3733.3333333333326</v>
      </c>
      <c r="J107" s="18">
        <f>E107*时间进度预设!$AE$3</f>
        <v>2420</v>
      </c>
      <c r="K107" s="18">
        <f t="shared" si="18"/>
        <v>330339.55947351007</v>
      </c>
      <c r="L107" s="18">
        <f t="shared" si="19"/>
        <v>198440</v>
      </c>
      <c r="M107" s="18">
        <f t="shared" si="15"/>
        <v>-131899.55947351007</v>
      </c>
      <c r="N107" s="11">
        <f>离线奖励!$A$2+离线奖励!$B$2*INT(A107/离线奖励!$C$2)</f>
        <v>4100</v>
      </c>
      <c r="O107" s="1">
        <f>签到奖励!$A$2+签到奖励!$B$2*INT(A107/签到奖励!$C$2)</f>
        <v>8500</v>
      </c>
      <c r="P107" s="1">
        <f>IF(MOD(A107,转盘奖励!$C$2)=0,转盘奖励!$A$2+转盘奖励!$B$2*INT(A107/转盘奖励!$C$2),0)</f>
        <v>0</v>
      </c>
      <c r="Q107" s="1">
        <f t="shared" si="16"/>
        <v>92500</v>
      </c>
    </row>
    <row r="108" spans="1:17">
      <c r="A108" s="1">
        <v>107</v>
      </c>
      <c r="B108" s="1">
        <f>MATCH(A108,时间进度预设!$C$3:$C$12,1)</f>
        <v>5</v>
      </c>
      <c r="C108" s="9">
        <f>INDEX(时间进度预设!$F$3:$F$11,B108)</f>
        <v>0.53571428571428581</v>
      </c>
      <c r="D108" s="1">
        <f>MATCH(A108,关卡阶段!$B$2:$B$13,1)</f>
        <v>6</v>
      </c>
      <c r="E108" s="1">
        <f>INDEX(关卡阶段!$E$2:$E$13,D108)</f>
        <v>2200</v>
      </c>
      <c r="F108" s="9">
        <f t="shared" si="17"/>
        <v>0.58928571428571441</v>
      </c>
      <c r="G108" s="9">
        <v>-0.1</v>
      </c>
      <c r="H108" s="9">
        <f t="shared" si="11"/>
        <v>1.0000000000000004</v>
      </c>
      <c r="I108" s="18">
        <f t="shared" si="12"/>
        <v>3733.3333333333326</v>
      </c>
      <c r="J108" s="18">
        <f>E108*时间进度预设!$AE$3</f>
        <v>2420</v>
      </c>
      <c r="K108" s="18">
        <f t="shared" si="18"/>
        <v>334072.89280684339</v>
      </c>
      <c r="L108" s="18">
        <f t="shared" si="19"/>
        <v>200860</v>
      </c>
      <c r="M108" s="18">
        <f t="shared" si="15"/>
        <v>-133212.89280684339</v>
      </c>
      <c r="N108" s="11">
        <f>离线奖励!$A$2+离线奖励!$B$2*INT(A108/离线奖励!$C$2)</f>
        <v>4100</v>
      </c>
      <c r="O108" s="1">
        <f>签到奖励!$A$2+签到奖励!$B$2*INT(A108/签到奖励!$C$2)</f>
        <v>8500</v>
      </c>
      <c r="P108" s="1">
        <f>IF(MOD(A108,转盘奖励!$C$2)=0,转盘奖励!$A$2+转盘奖励!$B$2*INT(A108/转盘奖励!$C$2),0)</f>
        <v>0</v>
      </c>
      <c r="Q108" s="1">
        <f t="shared" si="16"/>
        <v>92500</v>
      </c>
    </row>
    <row r="109" spans="1:17">
      <c r="A109" s="1">
        <v>108</v>
      </c>
      <c r="B109" s="1">
        <f>MATCH(A109,时间进度预设!$C$3:$C$12,1)</f>
        <v>5</v>
      </c>
      <c r="C109" s="9">
        <f>INDEX(时间进度预设!$F$3:$F$11,B109)</f>
        <v>0.53571428571428581</v>
      </c>
      <c r="D109" s="1">
        <f>MATCH(A109,关卡阶段!$B$2:$B$13,1)</f>
        <v>6</v>
      </c>
      <c r="E109" s="1">
        <f>INDEX(关卡阶段!$E$2:$E$13,D109)</f>
        <v>2200</v>
      </c>
      <c r="F109" s="9">
        <f t="shared" si="17"/>
        <v>0.58928571428571441</v>
      </c>
      <c r="G109" s="9">
        <v>-0.1</v>
      </c>
      <c r="H109" s="9">
        <f t="shared" si="11"/>
        <v>1.0000000000000004</v>
      </c>
      <c r="I109" s="18">
        <f t="shared" si="12"/>
        <v>3733.3333333333326</v>
      </c>
      <c r="J109" s="18">
        <f>E109*时间进度预设!$AE$3</f>
        <v>2420</v>
      </c>
      <c r="K109" s="18">
        <f t="shared" si="18"/>
        <v>337806.2261401767</v>
      </c>
      <c r="L109" s="18">
        <f t="shared" si="19"/>
        <v>203280</v>
      </c>
      <c r="M109" s="18">
        <f t="shared" si="15"/>
        <v>-134526.2261401767</v>
      </c>
      <c r="N109" s="11">
        <f>离线奖励!$A$2+离线奖励!$B$2*INT(A109/离线奖励!$C$2)</f>
        <v>4100</v>
      </c>
      <c r="O109" s="1">
        <f>签到奖励!$A$2+签到奖励!$B$2*INT(A109/签到奖励!$C$2)</f>
        <v>8500</v>
      </c>
      <c r="P109" s="1">
        <f>IF(MOD(A109,转盘奖励!$C$2)=0,转盘奖励!$A$2+转盘奖励!$B$2*INT(A109/转盘奖励!$C$2),0)</f>
        <v>0</v>
      </c>
      <c r="Q109" s="1">
        <f t="shared" si="16"/>
        <v>92500</v>
      </c>
    </row>
    <row r="110" spans="1:17">
      <c r="A110" s="1">
        <v>109</v>
      </c>
      <c r="B110" s="1">
        <f>MATCH(A110,时间进度预设!$C$3:$C$12,1)</f>
        <v>5</v>
      </c>
      <c r="C110" s="9">
        <f>INDEX(时间进度预设!$F$3:$F$11,B110)</f>
        <v>0.53571428571428581</v>
      </c>
      <c r="D110" s="1">
        <f>MATCH(A110,关卡阶段!$B$2:$B$13,1)</f>
        <v>6</v>
      </c>
      <c r="E110" s="1">
        <f>INDEX(关卡阶段!$E$2:$E$13,D110)</f>
        <v>2200</v>
      </c>
      <c r="F110" s="9">
        <f t="shared" si="17"/>
        <v>0.58928571428571441</v>
      </c>
      <c r="G110" s="9">
        <v>-0.1</v>
      </c>
      <c r="H110" s="9">
        <f t="shared" si="11"/>
        <v>1.0000000000000004</v>
      </c>
      <c r="I110" s="18">
        <f t="shared" si="12"/>
        <v>3733.3333333333326</v>
      </c>
      <c r="J110" s="18">
        <f>E110*时间进度预设!$AE$3</f>
        <v>2420</v>
      </c>
      <c r="K110" s="18">
        <f t="shared" si="18"/>
        <v>341539.55947351002</v>
      </c>
      <c r="L110" s="18">
        <f t="shared" si="19"/>
        <v>205700</v>
      </c>
      <c r="M110" s="18">
        <f t="shared" si="15"/>
        <v>-135839.55947351002</v>
      </c>
      <c r="N110" s="11">
        <f>离线奖励!$A$2+离线奖励!$B$2*INT(A110/离线奖励!$C$2)</f>
        <v>4100</v>
      </c>
      <c r="O110" s="1">
        <f>签到奖励!$A$2+签到奖励!$B$2*INT(A110/签到奖励!$C$2)</f>
        <v>8500</v>
      </c>
      <c r="P110" s="1">
        <f>IF(MOD(A110,转盘奖励!$C$2)=0,转盘奖励!$A$2+转盘奖励!$B$2*INT(A110/转盘奖励!$C$2),0)</f>
        <v>0</v>
      </c>
      <c r="Q110" s="1">
        <f t="shared" si="16"/>
        <v>92500</v>
      </c>
    </row>
    <row r="111" spans="1:17">
      <c r="A111" s="1">
        <v>110</v>
      </c>
      <c r="B111" s="1">
        <f>MATCH(A111,时间进度预设!$C$3:$C$12,1)</f>
        <v>5</v>
      </c>
      <c r="C111" s="9">
        <f>INDEX(时间进度预设!$F$3:$F$11,B111)</f>
        <v>0.53571428571428581</v>
      </c>
      <c r="D111" s="1">
        <f>MATCH(A111,关卡阶段!$B$2:$B$13,1)</f>
        <v>6</v>
      </c>
      <c r="E111" s="1">
        <f>INDEX(关卡阶段!$E$2:$E$13,D111)</f>
        <v>2200</v>
      </c>
      <c r="F111" s="9">
        <f t="shared" si="17"/>
        <v>0.32142857142857145</v>
      </c>
      <c r="G111" s="9">
        <v>0.4</v>
      </c>
      <c r="H111" s="9">
        <f t="shared" si="11"/>
        <v>1.0000000000000004</v>
      </c>
      <c r="I111" s="18">
        <f t="shared" si="12"/>
        <v>6844.4444444444443</v>
      </c>
      <c r="J111" s="18">
        <f>E111*时间进度预设!$AE$3</f>
        <v>2420</v>
      </c>
      <c r="K111" s="18">
        <f t="shared" si="18"/>
        <v>348384.00391795445</v>
      </c>
      <c r="L111" s="18">
        <f t="shared" si="19"/>
        <v>208120</v>
      </c>
      <c r="M111" s="18">
        <f t="shared" si="15"/>
        <v>-140264.00391795445</v>
      </c>
      <c r="N111" s="11">
        <f>离线奖励!$A$2+离线奖励!$B$2*INT(A111/离线奖励!$C$2)</f>
        <v>4200</v>
      </c>
      <c r="O111" s="1">
        <f>签到奖励!$A$2+签到奖励!$B$2*INT(A111/签到奖励!$C$2)</f>
        <v>8500</v>
      </c>
      <c r="P111" s="1">
        <f>IF(MOD(A111,转盘奖励!$C$2)=0,转盘奖励!$A$2+转盘奖励!$B$2*INT(A111/转盘奖励!$C$2),0)</f>
        <v>17500</v>
      </c>
      <c r="Q111" s="1">
        <f t="shared" si="16"/>
        <v>110000</v>
      </c>
    </row>
    <row r="112" spans="1:17">
      <c r="A112" s="1">
        <v>111</v>
      </c>
      <c r="B112" s="1">
        <f>MATCH(A112,时间进度预设!$C$3:$C$12,1)</f>
        <v>5</v>
      </c>
      <c r="C112" s="9">
        <f>INDEX(时间进度预设!$F$3:$F$11,B112)</f>
        <v>0.53571428571428581</v>
      </c>
      <c r="D112" s="1">
        <f>MATCH(A112,关卡阶段!$B$2:$B$13,1)</f>
        <v>6</v>
      </c>
      <c r="E112" s="1">
        <f>INDEX(关卡阶段!$E$2:$E$13,D112)</f>
        <v>2200</v>
      </c>
      <c r="F112" s="9">
        <f t="shared" si="17"/>
        <v>0.58928571428571441</v>
      </c>
      <c r="G112" s="9">
        <v>-0.1</v>
      </c>
      <c r="H112" s="9">
        <f t="shared" si="11"/>
        <v>1.0000000000000004</v>
      </c>
      <c r="I112" s="18">
        <f t="shared" si="12"/>
        <v>3733.3333333333326</v>
      </c>
      <c r="J112" s="18">
        <f>E112*时间进度预设!$AE$3</f>
        <v>2420</v>
      </c>
      <c r="K112" s="18">
        <f t="shared" si="18"/>
        <v>352117.33725128777</v>
      </c>
      <c r="L112" s="18">
        <f t="shared" si="19"/>
        <v>210540</v>
      </c>
      <c r="M112" s="18">
        <f t="shared" si="15"/>
        <v>-141577.33725128777</v>
      </c>
      <c r="N112" s="11">
        <f>离线奖励!$A$2+离线奖励!$B$2*INT(A112/离线奖励!$C$2)</f>
        <v>4200</v>
      </c>
      <c r="O112" s="1">
        <f>签到奖励!$A$2+签到奖励!$B$2*INT(A112/签到奖励!$C$2)</f>
        <v>8500</v>
      </c>
      <c r="P112" s="1">
        <f>IF(MOD(A112,转盘奖励!$C$2)=0,转盘奖励!$A$2+转盘奖励!$B$2*INT(A112/转盘奖励!$C$2),0)</f>
        <v>0</v>
      </c>
      <c r="Q112" s="1">
        <f t="shared" si="16"/>
        <v>110000</v>
      </c>
    </row>
    <row r="113" spans="1:17">
      <c r="A113" s="1">
        <v>112</v>
      </c>
      <c r="B113" s="1">
        <f>MATCH(A113,时间进度预设!$C$3:$C$12,1)</f>
        <v>5</v>
      </c>
      <c r="C113" s="9">
        <f>INDEX(时间进度预设!$F$3:$F$11,B113)</f>
        <v>0.53571428571428581</v>
      </c>
      <c r="D113" s="1">
        <f>MATCH(A113,关卡阶段!$B$2:$B$13,1)</f>
        <v>6</v>
      </c>
      <c r="E113" s="1">
        <f>INDEX(关卡阶段!$E$2:$E$13,D113)</f>
        <v>2200</v>
      </c>
      <c r="F113" s="9">
        <f t="shared" si="17"/>
        <v>0.58928571428571441</v>
      </c>
      <c r="G113" s="9">
        <v>-0.1</v>
      </c>
      <c r="H113" s="9">
        <f t="shared" si="11"/>
        <v>1.0000000000000004</v>
      </c>
      <c r="I113" s="18">
        <f t="shared" si="12"/>
        <v>3733.3333333333326</v>
      </c>
      <c r="J113" s="18">
        <f>E113*时间进度预设!$AE$3</f>
        <v>2420</v>
      </c>
      <c r="K113" s="18">
        <f t="shared" si="18"/>
        <v>355850.67058462108</v>
      </c>
      <c r="L113" s="18">
        <f t="shared" si="19"/>
        <v>212960</v>
      </c>
      <c r="M113" s="18">
        <f t="shared" si="15"/>
        <v>-142890.67058462108</v>
      </c>
      <c r="N113" s="11">
        <f>离线奖励!$A$2+离线奖励!$B$2*INT(A113/离线奖励!$C$2)</f>
        <v>4200</v>
      </c>
      <c r="O113" s="1">
        <f>签到奖励!$A$2+签到奖励!$B$2*INT(A113/签到奖励!$C$2)</f>
        <v>8500</v>
      </c>
      <c r="P113" s="1">
        <f>IF(MOD(A113,转盘奖励!$C$2)=0,转盘奖励!$A$2+转盘奖励!$B$2*INT(A113/转盘奖励!$C$2),0)</f>
        <v>0</v>
      </c>
      <c r="Q113" s="1">
        <f t="shared" si="16"/>
        <v>110000</v>
      </c>
    </row>
    <row r="114" spans="1:17">
      <c r="A114" s="1">
        <v>113</v>
      </c>
      <c r="B114" s="1">
        <f>MATCH(A114,时间进度预设!$C$3:$C$12,1)</f>
        <v>5</v>
      </c>
      <c r="C114" s="9">
        <f>INDEX(时间进度预设!$F$3:$F$11,B114)</f>
        <v>0.53571428571428581</v>
      </c>
      <c r="D114" s="1">
        <f>MATCH(A114,关卡阶段!$B$2:$B$13,1)</f>
        <v>6</v>
      </c>
      <c r="E114" s="1">
        <f>INDEX(关卡阶段!$E$2:$E$13,D114)</f>
        <v>2200</v>
      </c>
      <c r="F114" s="9">
        <f t="shared" si="17"/>
        <v>0.58928571428571441</v>
      </c>
      <c r="G114" s="9">
        <v>-0.1</v>
      </c>
      <c r="H114" s="9">
        <f t="shared" si="11"/>
        <v>1.0000000000000004</v>
      </c>
      <c r="I114" s="18">
        <f t="shared" si="12"/>
        <v>3733.3333333333326</v>
      </c>
      <c r="J114" s="18">
        <f>E114*时间进度预设!$AE$3</f>
        <v>2420</v>
      </c>
      <c r="K114" s="18">
        <f t="shared" si="18"/>
        <v>359584.0039179544</v>
      </c>
      <c r="L114" s="18">
        <f t="shared" si="19"/>
        <v>215380</v>
      </c>
      <c r="M114" s="18">
        <f t="shared" si="15"/>
        <v>-144204.0039179544</v>
      </c>
      <c r="N114" s="11">
        <f>离线奖励!$A$2+离线奖励!$B$2*INT(A114/离线奖励!$C$2)</f>
        <v>4200</v>
      </c>
      <c r="O114" s="1">
        <f>签到奖励!$A$2+签到奖励!$B$2*INT(A114/签到奖励!$C$2)</f>
        <v>8500</v>
      </c>
      <c r="P114" s="1">
        <f>IF(MOD(A114,转盘奖励!$C$2)=0,转盘奖励!$A$2+转盘奖励!$B$2*INT(A114/转盘奖励!$C$2),0)</f>
        <v>0</v>
      </c>
      <c r="Q114" s="1">
        <f t="shared" si="16"/>
        <v>110000</v>
      </c>
    </row>
    <row r="115" spans="1:17">
      <c r="A115" s="1">
        <v>114</v>
      </c>
      <c r="B115" s="1">
        <f>MATCH(A115,时间进度预设!$C$3:$C$12,1)</f>
        <v>5</v>
      </c>
      <c r="C115" s="9">
        <f>INDEX(时间进度预设!$F$3:$F$11,B115)</f>
        <v>0.53571428571428581</v>
      </c>
      <c r="D115" s="1">
        <f>MATCH(A115,关卡阶段!$B$2:$B$13,1)</f>
        <v>6</v>
      </c>
      <c r="E115" s="1">
        <f>INDEX(关卡阶段!$E$2:$E$13,D115)</f>
        <v>2200</v>
      </c>
      <c r="F115" s="9">
        <f t="shared" si="17"/>
        <v>0.58928571428571441</v>
      </c>
      <c r="G115" s="9">
        <v>-0.1</v>
      </c>
      <c r="H115" s="9">
        <f t="shared" si="11"/>
        <v>1.0000000000000004</v>
      </c>
      <c r="I115" s="18">
        <f t="shared" si="12"/>
        <v>3733.3333333333326</v>
      </c>
      <c r="J115" s="18">
        <f>E115*时间进度预设!$AE$3</f>
        <v>2420</v>
      </c>
      <c r="K115" s="18">
        <f t="shared" si="18"/>
        <v>363317.33725128771</v>
      </c>
      <c r="L115" s="18">
        <f t="shared" si="19"/>
        <v>217800</v>
      </c>
      <c r="M115" s="18">
        <f t="shared" si="15"/>
        <v>-145517.33725128771</v>
      </c>
      <c r="N115" s="11">
        <f>离线奖励!$A$2+离线奖励!$B$2*INT(A115/离线奖励!$C$2)</f>
        <v>4200</v>
      </c>
      <c r="O115" s="1">
        <f>签到奖励!$A$2+签到奖励!$B$2*INT(A115/签到奖励!$C$2)</f>
        <v>8500</v>
      </c>
      <c r="P115" s="1">
        <f>IF(MOD(A115,转盘奖励!$C$2)=0,转盘奖励!$A$2+转盘奖励!$B$2*INT(A115/转盘奖励!$C$2),0)</f>
        <v>0</v>
      </c>
      <c r="Q115" s="1">
        <f t="shared" si="16"/>
        <v>110000</v>
      </c>
    </row>
    <row r="116" spans="1:17">
      <c r="A116" s="1">
        <v>115</v>
      </c>
      <c r="B116" s="1">
        <f>MATCH(A116,时间进度预设!$C$3:$C$12,1)</f>
        <v>5</v>
      </c>
      <c r="C116" s="9">
        <f>INDEX(时间进度预设!$F$3:$F$11,B116)</f>
        <v>0.53571428571428581</v>
      </c>
      <c r="D116" s="1">
        <f>MATCH(A116,关卡阶段!$B$2:$B$13,1)</f>
        <v>6</v>
      </c>
      <c r="E116" s="1">
        <f>INDEX(关卡阶段!$E$2:$E$13,D116)</f>
        <v>2200</v>
      </c>
      <c r="F116" s="9">
        <f t="shared" si="17"/>
        <v>0.2678571428571429</v>
      </c>
      <c r="G116" s="9">
        <v>0.5</v>
      </c>
      <c r="H116" s="9">
        <f t="shared" si="11"/>
        <v>1.0000000000000004</v>
      </c>
      <c r="I116" s="18">
        <f t="shared" si="12"/>
        <v>8213.3333333333321</v>
      </c>
      <c r="J116" s="18">
        <f>E116*时间进度预设!$AE$3</f>
        <v>2420</v>
      </c>
      <c r="K116" s="18">
        <f t="shared" si="18"/>
        <v>371530.67058462102</v>
      </c>
      <c r="L116" s="18">
        <f t="shared" si="19"/>
        <v>220220</v>
      </c>
      <c r="M116" s="18">
        <f t="shared" si="15"/>
        <v>-151310.67058462102</v>
      </c>
      <c r="N116" s="11">
        <f>离线奖励!$A$2+离线奖励!$B$2*INT(A116/离线奖励!$C$2)</f>
        <v>4300</v>
      </c>
      <c r="O116" s="1">
        <f>签到奖励!$A$2+签到奖励!$B$2*INT(A116/签到奖励!$C$2)</f>
        <v>8500</v>
      </c>
      <c r="P116" s="1">
        <f>IF(MOD(A116,转盘奖励!$C$2)=0,转盘奖励!$A$2+转盘奖励!$B$2*INT(A116/转盘奖励!$C$2),0)</f>
        <v>0</v>
      </c>
      <c r="Q116" s="1">
        <f t="shared" si="16"/>
        <v>110000</v>
      </c>
    </row>
    <row r="117" spans="1:17">
      <c r="A117" s="1">
        <v>116</v>
      </c>
      <c r="B117" s="1">
        <f>MATCH(A117,时间进度预设!$C$3:$C$12,1)</f>
        <v>5</v>
      </c>
      <c r="C117" s="9">
        <f>INDEX(时间进度预设!$F$3:$F$11,B117)</f>
        <v>0.53571428571428581</v>
      </c>
      <c r="D117" s="1">
        <f>MATCH(A117,关卡阶段!$B$2:$B$13,1)</f>
        <v>6</v>
      </c>
      <c r="E117" s="1">
        <f>INDEX(关卡阶段!$E$2:$E$13,D117)</f>
        <v>2200</v>
      </c>
      <c r="F117" s="9">
        <f t="shared" si="17"/>
        <v>0.58928571428571441</v>
      </c>
      <c r="G117" s="9">
        <v>-0.1</v>
      </c>
      <c r="H117" s="9">
        <f t="shared" si="11"/>
        <v>1.0000000000000004</v>
      </c>
      <c r="I117" s="18">
        <f t="shared" si="12"/>
        <v>3733.3333333333326</v>
      </c>
      <c r="J117" s="18">
        <f>E117*时间进度预设!$AE$3</f>
        <v>2420</v>
      </c>
      <c r="K117" s="18">
        <f t="shared" si="18"/>
        <v>375264.00391795434</v>
      </c>
      <c r="L117" s="18">
        <f t="shared" si="19"/>
        <v>222640</v>
      </c>
      <c r="M117" s="18">
        <f t="shared" si="15"/>
        <v>-152624.00391795434</v>
      </c>
      <c r="N117" s="11">
        <f>离线奖励!$A$2+离线奖励!$B$2*INT(A117/离线奖励!$C$2)</f>
        <v>4300</v>
      </c>
      <c r="O117" s="1">
        <f>签到奖励!$A$2+签到奖励!$B$2*INT(A117/签到奖励!$C$2)</f>
        <v>8500</v>
      </c>
      <c r="P117" s="1">
        <f>IF(MOD(A117,转盘奖励!$C$2)=0,转盘奖励!$A$2+转盘奖励!$B$2*INT(A117/转盘奖励!$C$2),0)</f>
        <v>0</v>
      </c>
      <c r="Q117" s="1">
        <f t="shared" si="16"/>
        <v>110000</v>
      </c>
    </row>
    <row r="118" spans="1:17">
      <c r="A118" s="1">
        <v>117</v>
      </c>
      <c r="B118" s="1">
        <f>MATCH(A118,时间进度预设!$C$3:$C$12,1)</f>
        <v>5</v>
      </c>
      <c r="C118" s="9">
        <f>INDEX(时间进度预设!$F$3:$F$11,B118)</f>
        <v>0.53571428571428581</v>
      </c>
      <c r="D118" s="1">
        <f>MATCH(A118,关卡阶段!$B$2:$B$13,1)</f>
        <v>6</v>
      </c>
      <c r="E118" s="1">
        <f>INDEX(关卡阶段!$E$2:$E$13,D118)</f>
        <v>2200</v>
      </c>
      <c r="F118" s="9">
        <f t="shared" si="17"/>
        <v>0.58928571428571441</v>
      </c>
      <c r="G118" s="9">
        <v>-0.1</v>
      </c>
      <c r="H118" s="9">
        <f t="shared" si="11"/>
        <v>1.0000000000000004</v>
      </c>
      <c r="I118" s="18">
        <f t="shared" si="12"/>
        <v>3733.3333333333326</v>
      </c>
      <c r="J118" s="18">
        <f>E118*时间进度预设!$AE$3</f>
        <v>2420</v>
      </c>
      <c r="K118" s="18">
        <f t="shared" si="18"/>
        <v>378997.33725128765</v>
      </c>
      <c r="L118" s="18">
        <f t="shared" si="19"/>
        <v>225060</v>
      </c>
      <c r="M118" s="18">
        <f t="shared" si="15"/>
        <v>-153937.33725128765</v>
      </c>
      <c r="N118" s="11">
        <f>离线奖励!$A$2+离线奖励!$B$2*INT(A118/离线奖励!$C$2)</f>
        <v>4300</v>
      </c>
      <c r="O118" s="1">
        <f>签到奖励!$A$2+签到奖励!$B$2*INT(A118/签到奖励!$C$2)</f>
        <v>8500</v>
      </c>
      <c r="P118" s="1">
        <f>IF(MOD(A118,转盘奖励!$C$2)=0,转盘奖励!$A$2+转盘奖励!$B$2*INT(A118/转盘奖励!$C$2),0)</f>
        <v>0</v>
      </c>
      <c r="Q118" s="1">
        <f t="shared" si="16"/>
        <v>110000</v>
      </c>
    </row>
    <row r="119" spans="1:17">
      <c r="A119" s="1">
        <v>118</v>
      </c>
      <c r="B119" s="1">
        <f>MATCH(A119,时间进度预设!$C$3:$C$12,1)</f>
        <v>5</v>
      </c>
      <c r="C119" s="9">
        <f>INDEX(时间进度预设!$F$3:$F$11,B119)</f>
        <v>0.53571428571428581</v>
      </c>
      <c r="D119" s="1">
        <f>MATCH(A119,关卡阶段!$B$2:$B$13,1)</f>
        <v>6</v>
      </c>
      <c r="E119" s="1">
        <f>INDEX(关卡阶段!$E$2:$E$13,D119)</f>
        <v>2200</v>
      </c>
      <c r="F119" s="9">
        <f t="shared" si="17"/>
        <v>0.58928571428571441</v>
      </c>
      <c r="G119" s="9">
        <v>-0.1</v>
      </c>
      <c r="H119" s="9">
        <f t="shared" si="11"/>
        <v>1.0000000000000004</v>
      </c>
      <c r="I119" s="18">
        <f t="shared" si="12"/>
        <v>3733.3333333333326</v>
      </c>
      <c r="J119" s="18">
        <f>E119*时间进度预设!$AE$3</f>
        <v>2420</v>
      </c>
      <c r="K119" s="18">
        <f t="shared" si="18"/>
        <v>382730.67058462097</v>
      </c>
      <c r="L119" s="18">
        <f t="shared" si="19"/>
        <v>227480</v>
      </c>
      <c r="M119" s="18">
        <f t="shared" si="15"/>
        <v>-155250.67058462097</v>
      </c>
      <c r="N119" s="11">
        <f>离线奖励!$A$2+离线奖励!$B$2*INT(A119/离线奖励!$C$2)</f>
        <v>4300</v>
      </c>
      <c r="O119" s="1">
        <f>签到奖励!$A$2+签到奖励!$B$2*INT(A119/签到奖励!$C$2)</f>
        <v>8500</v>
      </c>
      <c r="P119" s="1">
        <f>IF(MOD(A119,转盘奖励!$C$2)=0,转盘奖励!$A$2+转盘奖励!$B$2*INT(A119/转盘奖励!$C$2),0)</f>
        <v>0</v>
      </c>
      <c r="Q119" s="1">
        <f t="shared" si="16"/>
        <v>110000</v>
      </c>
    </row>
    <row r="120" spans="1:17">
      <c r="A120" s="1">
        <v>119</v>
      </c>
      <c r="B120" s="1">
        <f>MATCH(A120,时间进度预设!$C$3:$C$12,1)</f>
        <v>5</v>
      </c>
      <c r="C120" s="9">
        <f>INDEX(时间进度预设!$F$3:$F$11,B120)</f>
        <v>0.53571428571428581</v>
      </c>
      <c r="D120" s="1">
        <f>MATCH(A120,关卡阶段!$B$2:$B$13,1)</f>
        <v>6</v>
      </c>
      <c r="E120" s="1">
        <f>INDEX(关卡阶段!$E$2:$E$13,D120)</f>
        <v>2200</v>
      </c>
      <c r="F120" s="9">
        <f t="shared" si="17"/>
        <v>0.58928571428571441</v>
      </c>
      <c r="G120" s="9">
        <v>-0.1</v>
      </c>
      <c r="H120" s="9">
        <f t="shared" si="11"/>
        <v>1.0000000000000004</v>
      </c>
      <c r="I120" s="18">
        <f t="shared" si="12"/>
        <v>3733.3333333333326</v>
      </c>
      <c r="J120" s="18">
        <f>E120*时间进度预设!$AE$3</f>
        <v>2420</v>
      </c>
      <c r="K120" s="18">
        <f t="shared" si="18"/>
        <v>386464.00391795428</v>
      </c>
      <c r="L120" s="18">
        <f t="shared" si="19"/>
        <v>229900</v>
      </c>
      <c r="M120" s="18">
        <f t="shared" si="15"/>
        <v>-156564.00391795428</v>
      </c>
      <c r="N120" s="11">
        <f>离线奖励!$A$2+离线奖励!$B$2*INT(A120/离线奖励!$C$2)</f>
        <v>4300</v>
      </c>
      <c r="O120" s="1">
        <f>签到奖励!$A$2+签到奖励!$B$2*INT(A120/签到奖励!$C$2)</f>
        <v>8500</v>
      </c>
      <c r="P120" s="1">
        <f>IF(MOD(A120,转盘奖励!$C$2)=0,转盘奖励!$A$2+转盘奖励!$B$2*INT(A120/转盘奖励!$C$2),0)</f>
        <v>0</v>
      </c>
      <c r="Q120" s="1">
        <f t="shared" si="16"/>
        <v>110000</v>
      </c>
    </row>
    <row r="121" spans="1:17">
      <c r="A121" s="1">
        <v>120</v>
      </c>
      <c r="B121" s="1">
        <f>MATCH(A121,时间进度预设!$C$3:$C$12,1)</f>
        <v>5</v>
      </c>
      <c r="C121" s="9">
        <f>INDEX(时间进度预设!$F$3:$F$11,B121)</f>
        <v>0.53571428571428581</v>
      </c>
      <c r="D121" s="1">
        <f>MATCH(A121,关卡阶段!$B$2:$B$13,1)</f>
        <v>7</v>
      </c>
      <c r="E121" s="1">
        <f>INDEX(关卡阶段!$E$2:$E$13,D121)</f>
        <v>2200</v>
      </c>
      <c r="F121" s="9">
        <f t="shared" si="17"/>
        <v>0.21428571428571433</v>
      </c>
      <c r="G121" s="9">
        <v>0.6</v>
      </c>
      <c r="H121" s="9">
        <f t="shared" si="11"/>
        <v>1.0000000000000004</v>
      </c>
      <c r="I121" s="18">
        <f t="shared" si="12"/>
        <v>10266.666666666664</v>
      </c>
      <c r="J121" s="18">
        <f>E121*时间进度预设!$AE$3</f>
        <v>2420</v>
      </c>
      <c r="K121" s="18">
        <f t="shared" si="18"/>
        <v>396730.67058462097</v>
      </c>
      <c r="L121" s="18">
        <f t="shared" si="19"/>
        <v>232320</v>
      </c>
      <c r="M121" s="18">
        <f t="shared" si="15"/>
        <v>-164410.67058462097</v>
      </c>
      <c r="N121" s="11">
        <f>离线奖励!$A$2+离线奖励!$B$2*INT(A121/离线奖励!$C$2)</f>
        <v>4400</v>
      </c>
      <c r="O121" s="1">
        <f>签到奖励!$A$2+签到奖励!$B$2*INT(A121/签到奖励!$C$2)</f>
        <v>10000</v>
      </c>
      <c r="P121" s="1">
        <f>IF(MOD(A121,转盘奖励!$C$2)=0,转盘奖励!$A$2+转盘奖励!$B$2*INT(A121/转盘奖励!$C$2),0)</f>
        <v>19000</v>
      </c>
      <c r="Q121" s="1">
        <f t="shared" si="16"/>
        <v>129000</v>
      </c>
    </row>
    <row r="122" spans="1:17">
      <c r="A122" s="1">
        <v>121</v>
      </c>
      <c r="B122" s="1">
        <f>MATCH(A122,时间进度预设!$C$3:$C$12,1)</f>
        <v>5</v>
      </c>
      <c r="C122" s="9">
        <f>INDEX(时间进度预设!$F$3:$F$11,B122)</f>
        <v>0.53571428571428581</v>
      </c>
      <c r="D122" s="1">
        <f>MATCH(A122,关卡阶段!$B$2:$B$13,1)</f>
        <v>7</v>
      </c>
      <c r="E122" s="1">
        <f>INDEX(关卡阶段!$E$2:$E$13,D122)</f>
        <v>2200</v>
      </c>
      <c r="F122" s="9">
        <f t="shared" si="17"/>
        <v>0.58928571428571441</v>
      </c>
      <c r="G122" s="9">
        <v>-0.1</v>
      </c>
      <c r="H122" s="9">
        <f t="shared" si="11"/>
        <v>1.0000000000000004</v>
      </c>
      <c r="I122" s="18">
        <f t="shared" si="12"/>
        <v>3733.3333333333326</v>
      </c>
      <c r="J122" s="18">
        <f>E122*时间进度预设!$AE$3</f>
        <v>2420</v>
      </c>
      <c r="K122" s="18">
        <f t="shared" si="18"/>
        <v>400464.00391795428</v>
      </c>
      <c r="L122" s="18">
        <f t="shared" si="19"/>
        <v>234740</v>
      </c>
      <c r="M122" s="18">
        <f t="shared" si="15"/>
        <v>-165724.00391795428</v>
      </c>
      <c r="N122" s="11">
        <f>离线奖励!$A$2+离线奖励!$B$2*INT(A122/离线奖励!$C$2)</f>
        <v>4400</v>
      </c>
      <c r="O122" s="1">
        <f>签到奖励!$A$2+签到奖励!$B$2*INT(A122/签到奖励!$C$2)</f>
        <v>10000</v>
      </c>
      <c r="P122" s="1">
        <f>IF(MOD(A122,转盘奖励!$C$2)=0,转盘奖励!$A$2+转盘奖励!$B$2*INT(A122/转盘奖励!$C$2),0)</f>
        <v>0</v>
      </c>
      <c r="Q122" s="1">
        <f t="shared" si="16"/>
        <v>129000</v>
      </c>
    </row>
    <row r="123" spans="1:17">
      <c r="A123" s="1">
        <v>122</v>
      </c>
      <c r="B123" s="1">
        <f>MATCH(A123,时间进度预设!$C$3:$C$12,1)</f>
        <v>5</v>
      </c>
      <c r="C123" s="9">
        <f>INDEX(时间进度预设!$F$3:$F$11,B123)</f>
        <v>0.53571428571428581</v>
      </c>
      <c r="D123" s="1">
        <f>MATCH(A123,关卡阶段!$B$2:$B$13,1)</f>
        <v>7</v>
      </c>
      <c r="E123" s="1">
        <f>INDEX(关卡阶段!$E$2:$E$13,D123)</f>
        <v>2200</v>
      </c>
      <c r="F123" s="9">
        <f t="shared" si="17"/>
        <v>0.58928571428571441</v>
      </c>
      <c r="G123" s="9">
        <v>-0.1</v>
      </c>
      <c r="H123" s="9">
        <f t="shared" si="11"/>
        <v>1.0000000000000004</v>
      </c>
      <c r="I123" s="18">
        <f t="shared" si="12"/>
        <v>3733.3333333333326</v>
      </c>
      <c r="J123" s="18">
        <f>E123*时间进度预设!$AE$3</f>
        <v>2420</v>
      </c>
      <c r="K123" s="18">
        <f t="shared" si="18"/>
        <v>404197.33725128759</v>
      </c>
      <c r="L123" s="18">
        <f t="shared" si="19"/>
        <v>237160</v>
      </c>
      <c r="M123" s="18">
        <f t="shared" si="15"/>
        <v>-167037.33725128759</v>
      </c>
      <c r="N123" s="11">
        <f>离线奖励!$A$2+离线奖励!$B$2*INT(A123/离线奖励!$C$2)</f>
        <v>4400</v>
      </c>
      <c r="O123" s="1">
        <f>签到奖励!$A$2+签到奖励!$B$2*INT(A123/签到奖励!$C$2)</f>
        <v>10000</v>
      </c>
      <c r="P123" s="1">
        <f>IF(MOD(A123,转盘奖励!$C$2)=0,转盘奖励!$A$2+转盘奖励!$B$2*INT(A123/转盘奖励!$C$2),0)</f>
        <v>0</v>
      </c>
      <c r="Q123" s="1">
        <f t="shared" si="16"/>
        <v>129000</v>
      </c>
    </row>
    <row r="124" spans="1:17">
      <c r="A124" s="1">
        <v>123</v>
      </c>
      <c r="B124" s="1">
        <f>MATCH(A124,时间进度预设!$C$3:$C$12,1)</f>
        <v>5</v>
      </c>
      <c r="C124" s="9">
        <f>INDEX(时间进度预设!$F$3:$F$11,B124)</f>
        <v>0.53571428571428581</v>
      </c>
      <c r="D124" s="1">
        <f>MATCH(A124,关卡阶段!$B$2:$B$13,1)</f>
        <v>7</v>
      </c>
      <c r="E124" s="1">
        <f>INDEX(关卡阶段!$E$2:$E$13,D124)</f>
        <v>2200</v>
      </c>
      <c r="F124" s="9">
        <f t="shared" si="17"/>
        <v>0.58928571428571441</v>
      </c>
      <c r="G124" s="9">
        <v>-0.1</v>
      </c>
      <c r="H124" s="9">
        <f t="shared" si="11"/>
        <v>1.0000000000000004</v>
      </c>
      <c r="I124" s="18">
        <f t="shared" si="12"/>
        <v>3733.3333333333326</v>
      </c>
      <c r="J124" s="18">
        <f>E124*时间进度预设!$AE$3</f>
        <v>2420</v>
      </c>
      <c r="K124" s="18">
        <f t="shared" si="18"/>
        <v>407930.67058462091</v>
      </c>
      <c r="L124" s="18">
        <f t="shared" si="19"/>
        <v>239580</v>
      </c>
      <c r="M124" s="18">
        <f t="shared" si="15"/>
        <v>-168350.67058462091</v>
      </c>
      <c r="N124" s="11">
        <f>离线奖励!$A$2+离线奖励!$B$2*INT(A124/离线奖励!$C$2)</f>
        <v>4400</v>
      </c>
      <c r="O124" s="1">
        <f>签到奖励!$A$2+签到奖励!$B$2*INT(A124/签到奖励!$C$2)</f>
        <v>10000</v>
      </c>
      <c r="P124" s="1">
        <f>IF(MOD(A124,转盘奖励!$C$2)=0,转盘奖励!$A$2+转盘奖励!$B$2*INT(A124/转盘奖励!$C$2),0)</f>
        <v>0</v>
      </c>
      <c r="Q124" s="1">
        <f t="shared" si="16"/>
        <v>129000</v>
      </c>
    </row>
    <row r="125" spans="1:17">
      <c r="A125" s="1">
        <v>124</v>
      </c>
      <c r="B125" s="1">
        <f>MATCH(A125,时间进度预设!$C$3:$C$12,1)</f>
        <v>6</v>
      </c>
      <c r="C125" s="9">
        <f>INDEX(时间进度预设!$F$3:$F$11,B125)</f>
        <v>0.51587301587301626</v>
      </c>
      <c r="D125" s="1">
        <f>MATCH(A125,关卡阶段!$B$2:$B$13,1)</f>
        <v>7</v>
      </c>
      <c r="E125" s="1">
        <f>INDEX(关卡阶段!$E$2:$E$13,D125)</f>
        <v>2200</v>
      </c>
      <c r="F125" s="9">
        <f t="shared" si="17"/>
        <v>0.56746031746031789</v>
      </c>
      <c r="G125" s="9">
        <v>-0.1</v>
      </c>
      <c r="H125" s="9">
        <f t="shared" si="11"/>
        <v>1.0000000000000004</v>
      </c>
      <c r="I125" s="18">
        <f t="shared" si="12"/>
        <v>3876.9230769230739</v>
      </c>
      <c r="J125" s="18">
        <f>E125*时间进度预设!$AE$3</f>
        <v>2420</v>
      </c>
      <c r="K125" s="18">
        <f t="shared" si="18"/>
        <v>411807.59366154397</v>
      </c>
      <c r="L125" s="18">
        <f t="shared" si="19"/>
        <v>242000</v>
      </c>
      <c r="M125" s="18">
        <f t="shared" si="15"/>
        <v>-169807.59366154397</v>
      </c>
      <c r="N125" s="11">
        <f>离线奖励!$A$2+离线奖励!$B$2*INT(A125/离线奖励!$C$2)</f>
        <v>4400</v>
      </c>
      <c r="O125" s="1">
        <f>签到奖励!$A$2+签到奖励!$B$2*INT(A125/签到奖励!$C$2)</f>
        <v>10000</v>
      </c>
      <c r="P125" s="1">
        <f>IF(MOD(A125,转盘奖励!$C$2)=0,转盘奖励!$A$2+转盘奖励!$B$2*INT(A125/转盘奖励!$C$2),0)</f>
        <v>0</v>
      </c>
      <c r="Q125" s="1">
        <f t="shared" si="16"/>
        <v>129000</v>
      </c>
    </row>
    <row r="126" spans="1:17">
      <c r="A126" s="1">
        <v>125</v>
      </c>
      <c r="B126" s="1">
        <f>MATCH(A126,时间进度预设!$C$3:$C$12,1)</f>
        <v>6</v>
      </c>
      <c r="C126" s="9">
        <f>INDEX(时间进度预设!$F$3:$F$11,B126)</f>
        <v>0.51587301587301626</v>
      </c>
      <c r="D126" s="1">
        <f>MATCH(A126,关卡阶段!$B$2:$B$13,1)</f>
        <v>7</v>
      </c>
      <c r="E126" s="1">
        <f>INDEX(关卡阶段!$E$2:$E$13,D126)</f>
        <v>2200</v>
      </c>
      <c r="F126" s="9">
        <f t="shared" si="17"/>
        <v>0.36111111111111138</v>
      </c>
      <c r="G126" s="9">
        <v>0.3</v>
      </c>
      <c r="H126" s="9">
        <f t="shared" si="11"/>
        <v>1.0000000000000004</v>
      </c>
      <c r="I126" s="18">
        <f t="shared" si="12"/>
        <v>6092.3076923076878</v>
      </c>
      <c r="J126" s="18">
        <f>E126*时间进度预设!$AE$3</f>
        <v>2420</v>
      </c>
      <c r="K126" s="18">
        <f t="shared" si="18"/>
        <v>417899.90135385166</v>
      </c>
      <c r="L126" s="18">
        <f t="shared" si="19"/>
        <v>244420</v>
      </c>
      <c r="M126" s="18">
        <f t="shared" si="15"/>
        <v>-173479.90135385166</v>
      </c>
      <c r="N126" s="11">
        <f>离线奖励!$A$2+离线奖励!$B$2*INT(A126/离线奖励!$C$2)</f>
        <v>4500</v>
      </c>
      <c r="O126" s="1">
        <f>签到奖励!$A$2+签到奖励!$B$2*INT(A126/签到奖励!$C$2)</f>
        <v>10000</v>
      </c>
      <c r="P126" s="1">
        <f>IF(MOD(A126,转盘奖励!$C$2)=0,转盘奖励!$A$2+转盘奖励!$B$2*INT(A126/转盘奖励!$C$2),0)</f>
        <v>0</v>
      </c>
      <c r="Q126" s="1">
        <f t="shared" si="16"/>
        <v>129000</v>
      </c>
    </row>
    <row r="127" spans="1:17">
      <c r="A127" s="1">
        <v>126</v>
      </c>
      <c r="B127" s="1">
        <f>MATCH(A127,时间进度预设!$C$3:$C$12,1)</f>
        <v>6</v>
      </c>
      <c r="C127" s="9">
        <f>INDEX(时间进度预设!$F$3:$F$11,B127)</f>
        <v>0.51587301587301626</v>
      </c>
      <c r="D127" s="1">
        <f>MATCH(A127,关卡阶段!$B$2:$B$13,1)</f>
        <v>7</v>
      </c>
      <c r="E127" s="1">
        <f>INDEX(关卡阶段!$E$2:$E$13,D127)</f>
        <v>2200</v>
      </c>
      <c r="F127" s="9">
        <f t="shared" si="17"/>
        <v>0.61904761904761951</v>
      </c>
      <c r="G127" s="9">
        <v>-0.2</v>
      </c>
      <c r="H127" s="9">
        <f t="shared" si="11"/>
        <v>1.0000000000000004</v>
      </c>
      <c r="I127" s="18">
        <f t="shared" si="12"/>
        <v>3553.8461538461511</v>
      </c>
      <c r="J127" s="18">
        <f>E127*时间进度预设!$AE$3</f>
        <v>2420</v>
      </c>
      <c r="K127" s="18">
        <f t="shared" si="18"/>
        <v>421453.74750769779</v>
      </c>
      <c r="L127" s="18">
        <f t="shared" si="19"/>
        <v>246840</v>
      </c>
      <c r="M127" s="18">
        <f t="shared" si="15"/>
        <v>-174613.74750769779</v>
      </c>
      <c r="N127" s="11">
        <f>离线奖励!$A$2+离线奖励!$B$2*INT(A127/离线奖励!$C$2)</f>
        <v>4500</v>
      </c>
      <c r="O127" s="1">
        <f>签到奖励!$A$2+签到奖励!$B$2*INT(A127/签到奖励!$C$2)</f>
        <v>10000</v>
      </c>
      <c r="P127" s="1">
        <f>IF(MOD(A127,转盘奖励!$C$2)=0,转盘奖励!$A$2+转盘奖励!$B$2*INT(A127/转盘奖励!$C$2),0)</f>
        <v>0</v>
      </c>
      <c r="Q127" s="1">
        <f t="shared" si="16"/>
        <v>129000</v>
      </c>
    </row>
    <row r="128" spans="1:17">
      <c r="A128" s="1">
        <v>127</v>
      </c>
      <c r="B128" s="1">
        <f>MATCH(A128,时间进度预设!$C$3:$C$12,1)</f>
        <v>6</v>
      </c>
      <c r="C128" s="9">
        <f>INDEX(时间进度预设!$F$3:$F$11,B128)</f>
        <v>0.51587301587301626</v>
      </c>
      <c r="D128" s="1">
        <f>MATCH(A128,关卡阶段!$B$2:$B$13,1)</f>
        <v>7</v>
      </c>
      <c r="E128" s="1">
        <f>INDEX(关卡阶段!$E$2:$E$13,D128)</f>
        <v>2200</v>
      </c>
      <c r="F128" s="9">
        <f t="shared" si="17"/>
        <v>0.56746031746031789</v>
      </c>
      <c r="G128" s="9">
        <v>-0.1</v>
      </c>
      <c r="H128" s="9">
        <f t="shared" si="11"/>
        <v>1.0000000000000004</v>
      </c>
      <c r="I128" s="18">
        <f t="shared" si="12"/>
        <v>3876.9230769230739</v>
      </c>
      <c r="J128" s="18">
        <f>E128*时间进度预设!$AE$3</f>
        <v>2420</v>
      </c>
      <c r="K128" s="18">
        <f t="shared" si="18"/>
        <v>425330.67058462085</v>
      </c>
      <c r="L128" s="18">
        <f t="shared" si="19"/>
        <v>249260</v>
      </c>
      <c r="M128" s="18">
        <f t="shared" si="15"/>
        <v>-176070.67058462085</v>
      </c>
      <c r="N128" s="11">
        <f>离线奖励!$A$2+离线奖励!$B$2*INT(A128/离线奖励!$C$2)</f>
        <v>4500</v>
      </c>
      <c r="O128" s="1">
        <f>签到奖励!$A$2+签到奖励!$B$2*INT(A128/签到奖励!$C$2)</f>
        <v>10000</v>
      </c>
      <c r="P128" s="1">
        <f>IF(MOD(A128,转盘奖励!$C$2)=0,转盘奖励!$A$2+转盘奖励!$B$2*INT(A128/转盘奖励!$C$2),0)</f>
        <v>0</v>
      </c>
      <c r="Q128" s="1">
        <f t="shared" si="16"/>
        <v>129000</v>
      </c>
    </row>
    <row r="129" spans="1:17">
      <c r="A129" s="1">
        <v>128</v>
      </c>
      <c r="B129" s="1">
        <f>MATCH(A129,时间进度预设!$C$3:$C$12,1)</f>
        <v>6</v>
      </c>
      <c r="C129" s="9">
        <f>INDEX(时间进度预设!$F$3:$F$11,B129)</f>
        <v>0.51587301587301626</v>
      </c>
      <c r="D129" s="1">
        <f>MATCH(A129,关卡阶段!$B$2:$B$13,1)</f>
        <v>7</v>
      </c>
      <c r="E129" s="1">
        <f>INDEX(关卡阶段!$E$2:$E$13,D129)</f>
        <v>2200</v>
      </c>
      <c r="F129" s="9">
        <f t="shared" si="17"/>
        <v>0.56746031746031789</v>
      </c>
      <c r="G129" s="9">
        <v>-0.1</v>
      </c>
      <c r="H129" s="9">
        <f t="shared" si="11"/>
        <v>1.0000000000000004</v>
      </c>
      <c r="I129" s="18">
        <f t="shared" si="12"/>
        <v>3876.9230769230739</v>
      </c>
      <c r="J129" s="18">
        <f>E129*时间进度预设!$AE$3</f>
        <v>2420</v>
      </c>
      <c r="K129" s="18">
        <f t="shared" si="18"/>
        <v>429207.59366154391</v>
      </c>
      <c r="L129" s="18">
        <f t="shared" si="19"/>
        <v>251680</v>
      </c>
      <c r="M129" s="18">
        <f t="shared" si="15"/>
        <v>-177527.59366154391</v>
      </c>
      <c r="N129" s="11">
        <f>离线奖励!$A$2+离线奖励!$B$2*INT(A129/离线奖励!$C$2)</f>
        <v>4500</v>
      </c>
      <c r="O129" s="1">
        <f>签到奖励!$A$2+签到奖励!$B$2*INT(A129/签到奖励!$C$2)</f>
        <v>10000</v>
      </c>
      <c r="P129" s="1">
        <f>IF(MOD(A129,转盘奖励!$C$2)=0,转盘奖励!$A$2+转盘奖励!$B$2*INT(A129/转盘奖励!$C$2),0)</f>
        <v>0</v>
      </c>
      <c r="Q129" s="1">
        <f t="shared" si="16"/>
        <v>129000</v>
      </c>
    </row>
    <row r="130" spans="1:17">
      <c r="A130" s="1">
        <v>129</v>
      </c>
      <c r="B130" s="1">
        <f>MATCH(A130,时间进度预设!$C$3:$C$12,1)</f>
        <v>6</v>
      </c>
      <c r="C130" s="9">
        <f>INDEX(时间进度预设!$F$3:$F$11,B130)</f>
        <v>0.51587301587301626</v>
      </c>
      <c r="D130" s="1">
        <f>MATCH(A130,关卡阶段!$B$2:$B$13,1)</f>
        <v>7</v>
      </c>
      <c r="E130" s="1">
        <f>INDEX(关卡阶段!$E$2:$E$13,D130)</f>
        <v>2200</v>
      </c>
      <c r="F130" s="9">
        <f t="shared" ref="F130:F161" si="20">MEDIAN(0,C130*(1-G130),1)</f>
        <v>0.56746031746031789</v>
      </c>
      <c r="G130" s="9">
        <v>-0.1</v>
      </c>
      <c r="H130" s="9">
        <f t="shared" si="11"/>
        <v>1.0000000000000004</v>
      </c>
      <c r="I130" s="18">
        <f t="shared" si="12"/>
        <v>3876.9230769230739</v>
      </c>
      <c r="J130" s="18">
        <f>E130*时间进度预设!$AE$3</f>
        <v>2420</v>
      </c>
      <c r="K130" s="18">
        <f t="shared" si="18"/>
        <v>433084.51673846698</v>
      </c>
      <c r="L130" s="18">
        <f t="shared" si="19"/>
        <v>254100</v>
      </c>
      <c r="M130" s="18">
        <f t="shared" si="15"/>
        <v>-178984.51673846698</v>
      </c>
      <c r="N130" s="11">
        <f>离线奖励!$A$2+离线奖励!$B$2*INT(A130/离线奖励!$C$2)</f>
        <v>4500</v>
      </c>
      <c r="O130" s="1">
        <f>签到奖励!$A$2+签到奖励!$B$2*INT(A130/签到奖励!$C$2)</f>
        <v>10000</v>
      </c>
      <c r="P130" s="1">
        <f>IF(MOD(A130,转盘奖励!$C$2)=0,转盘奖励!$A$2+转盘奖励!$B$2*INT(A130/转盘奖励!$C$2),0)</f>
        <v>0</v>
      </c>
      <c r="Q130" s="1">
        <f t="shared" si="16"/>
        <v>129000</v>
      </c>
    </row>
    <row r="131" spans="1:17">
      <c r="A131" s="1">
        <v>130</v>
      </c>
      <c r="B131" s="1">
        <f>MATCH(A131,时间进度预设!$C$3:$C$12,1)</f>
        <v>6</v>
      </c>
      <c r="C131" s="9">
        <f>INDEX(时间进度预设!$F$3:$F$11,B131)</f>
        <v>0.51587301587301626</v>
      </c>
      <c r="D131" s="1">
        <f>MATCH(A131,关卡阶段!$B$2:$B$13,1)</f>
        <v>7</v>
      </c>
      <c r="E131" s="1">
        <f>INDEX(关卡阶段!$E$2:$E$13,D131)</f>
        <v>2200</v>
      </c>
      <c r="F131" s="9">
        <f t="shared" si="20"/>
        <v>0.30952380952380976</v>
      </c>
      <c r="G131" s="9">
        <v>0.4</v>
      </c>
      <c r="H131" s="9">
        <f t="shared" ref="H131:H194" si="21">SUMIF($B$2:$B$299,B131,$F$2:$F$299)/COUNTIF($B$2:$B$299,B131)/C131</f>
        <v>1.0000000000000004</v>
      </c>
      <c r="I131" s="18">
        <f t="shared" ref="I131:I194" si="22">E131/F131</f>
        <v>7107.6923076923022</v>
      </c>
      <c r="J131" s="18">
        <f>E131*时间进度预设!$AE$3</f>
        <v>2420</v>
      </c>
      <c r="K131" s="18">
        <f t="shared" ref="K131:K162" si="23">I131+K130</f>
        <v>440192.20904615929</v>
      </c>
      <c r="L131" s="18">
        <f t="shared" ref="L131:L162" si="24">J131+L130</f>
        <v>256520</v>
      </c>
      <c r="M131" s="18">
        <f t="shared" ref="M131:M194" si="25">L131-K131</f>
        <v>-183672.20904615929</v>
      </c>
      <c r="N131" s="11">
        <f>离线奖励!$A$2+离线奖励!$B$2*INT(A131/离线奖励!$C$2)</f>
        <v>4600</v>
      </c>
      <c r="O131" s="1">
        <f>签到奖励!$A$2+签到奖励!$B$2*INT(A131/签到奖励!$C$2)</f>
        <v>10000</v>
      </c>
      <c r="P131" s="1">
        <f>IF(MOD(A131,转盘奖励!$C$2)=0,转盘奖励!$A$2+转盘奖励!$B$2*INT(A131/转盘奖励!$C$2),0)</f>
        <v>20500</v>
      </c>
      <c r="Q131" s="1">
        <f t="shared" si="16"/>
        <v>149500</v>
      </c>
    </row>
    <row r="132" spans="1:17">
      <c r="A132" s="1">
        <v>131</v>
      </c>
      <c r="B132" s="1">
        <f>MATCH(A132,时间进度预设!$C$3:$C$12,1)</f>
        <v>6</v>
      </c>
      <c r="C132" s="9">
        <f>INDEX(时间进度预设!$F$3:$F$11,B132)</f>
        <v>0.51587301587301626</v>
      </c>
      <c r="D132" s="1">
        <f>MATCH(A132,关卡阶段!$B$2:$B$13,1)</f>
        <v>7</v>
      </c>
      <c r="E132" s="1">
        <f>INDEX(关卡阶段!$E$2:$E$13,D132)</f>
        <v>2200</v>
      </c>
      <c r="F132" s="9">
        <f t="shared" si="20"/>
        <v>0.61904761904761951</v>
      </c>
      <c r="G132" s="9">
        <v>-0.2</v>
      </c>
      <c r="H132" s="9">
        <f t="shared" si="21"/>
        <v>1.0000000000000004</v>
      </c>
      <c r="I132" s="18">
        <f t="shared" si="22"/>
        <v>3553.8461538461511</v>
      </c>
      <c r="J132" s="18">
        <f>E132*时间进度预设!$AE$3</f>
        <v>2420</v>
      </c>
      <c r="K132" s="18">
        <f t="shared" si="23"/>
        <v>443746.05520000542</v>
      </c>
      <c r="L132" s="18">
        <f t="shared" si="24"/>
        <v>258940</v>
      </c>
      <c r="M132" s="18">
        <f t="shared" si="25"/>
        <v>-184806.05520000542</v>
      </c>
      <c r="N132" s="11">
        <f>离线奖励!$A$2+离线奖励!$B$2*INT(A132/离线奖励!$C$2)</f>
        <v>4600</v>
      </c>
      <c r="O132" s="1">
        <f>签到奖励!$A$2+签到奖励!$B$2*INT(A132/签到奖励!$C$2)</f>
        <v>10000</v>
      </c>
      <c r="P132" s="1">
        <f>IF(MOD(A132,转盘奖励!$C$2)=0,转盘奖励!$A$2+转盘奖励!$B$2*INT(A132/转盘奖励!$C$2),0)</f>
        <v>0</v>
      </c>
      <c r="Q132" s="1">
        <f t="shared" ref="Q132:Q195" si="26">P132+Q131</f>
        <v>149500</v>
      </c>
    </row>
    <row r="133" spans="1:17">
      <c r="A133" s="1">
        <v>132</v>
      </c>
      <c r="B133" s="1">
        <f>MATCH(A133,时间进度预设!$C$3:$C$12,1)</f>
        <v>6</v>
      </c>
      <c r="C133" s="9">
        <f>INDEX(时间进度预设!$F$3:$F$11,B133)</f>
        <v>0.51587301587301626</v>
      </c>
      <c r="D133" s="1">
        <f>MATCH(A133,关卡阶段!$B$2:$B$13,1)</f>
        <v>7</v>
      </c>
      <c r="E133" s="1">
        <f>INDEX(关卡阶段!$E$2:$E$13,D133)</f>
        <v>2200</v>
      </c>
      <c r="F133" s="9">
        <f t="shared" si="20"/>
        <v>0.56746031746031789</v>
      </c>
      <c r="G133" s="9">
        <v>-0.1</v>
      </c>
      <c r="H133" s="9">
        <f t="shared" si="21"/>
        <v>1.0000000000000004</v>
      </c>
      <c r="I133" s="18">
        <f t="shared" si="22"/>
        <v>3876.9230769230739</v>
      </c>
      <c r="J133" s="18">
        <f>E133*时间进度预设!$AE$3</f>
        <v>2420</v>
      </c>
      <c r="K133" s="18">
        <f t="shared" si="23"/>
        <v>447622.97827692848</v>
      </c>
      <c r="L133" s="18">
        <f t="shared" si="24"/>
        <v>261360</v>
      </c>
      <c r="M133" s="18">
        <f t="shared" si="25"/>
        <v>-186262.97827692848</v>
      </c>
      <c r="N133" s="11">
        <f>离线奖励!$A$2+离线奖励!$B$2*INT(A133/离线奖励!$C$2)</f>
        <v>4600</v>
      </c>
      <c r="O133" s="1">
        <f>签到奖励!$A$2+签到奖励!$B$2*INT(A133/签到奖励!$C$2)</f>
        <v>10000</v>
      </c>
      <c r="P133" s="1">
        <f>IF(MOD(A133,转盘奖励!$C$2)=0,转盘奖励!$A$2+转盘奖励!$B$2*INT(A133/转盘奖励!$C$2),0)</f>
        <v>0</v>
      </c>
      <c r="Q133" s="1">
        <f t="shared" si="26"/>
        <v>149500</v>
      </c>
    </row>
    <row r="134" spans="1:17">
      <c r="A134" s="1">
        <v>133</v>
      </c>
      <c r="B134" s="1">
        <f>MATCH(A134,时间进度预设!$C$3:$C$12,1)</f>
        <v>6</v>
      </c>
      <c r="C134" s="9">
        <f>INDEX(时间进度预设!$F$3:$F$11,B134)</f>
        <v>0.51587301587301626</v>
      </c>
      <c r="D134" s="1">
        <f>MATCH(A134,关卡阶段!$B$2:$B$13,1)</f>
        <v>7</v>
      </c>
      <c r="E134" s="1">
        <f>INDEX(关卡阶段!$E$2:$E$13,D134)</f>
        <v>2200</v>
      </c>
      <c r="F134" s="9">
        <f t="shared" si="20"/>
        <v>0.56746031746031789</v>
      </c>
      <c r="G134" s="9">
        <v>-0.1</v>
      </c>
      <c r="H134" s="9">
        <f t="shared" si="21"/>
        <v>1.0000000000000004</v>
      </c>
      <c r="I134" s="18">
        <f t="shared" si="22"/>
        <v>3876.9230769230739</v>
      </c>
      <c r="J134" s="18">
        <f>E134*时间进度预设!$AE$3</f>
        <v>2420</v>
      </c>
      <c r="K134" s="18">
        <f t="shared" si="23"/>
        <v>451499.90135385154</v>
      </c>
      <c r="L134" s="18">
        <f t="shared" si="24"/>
        <v>263780</v>
      </c>
      <c r="M134" s="18">
        <f t="shared" si="25"/>
        <v>-187719.90135385154</v>
      </c>
      <c r="N134" s="11">
        <f>离线奖励!$A$2+离线奖励!$B$2*INT(A134/离线奖励!$C$2)</f>
        <v>4600</v>
      </c>
      <c r="O134" s="1">
        <f>签到奖励!$A$2+签到奖励!$B$2*INT(A134/签到奖励!$C$2)</f>
        <v>10000</v>
      </c>
      <c r="P134" s="1">
        <f>IF(MOD(A134,转盘奖励!$C$2)=0,转盘奖励!$A$2+转盘奖励!$B$2*INT(A134/转盘奖励!$C$2),0)</f>
        <v>0</v>
      </c>
      <c r="Q134" s="1">
        <f t="shared" si="26"/>
        <v>149500</v>
      </c>
    </row>
    <row r="135" spans="1:17">
      <c r="A135" s="1">
        <v>134</v>
      </c>
      <c r="B135" s="1">
        <f>MATCH(A135,时间进度预设!$C$3:$C$12,1)</f>
        <v>6</v>
      </c>
      <c r="C135" s="9">
        <f>INDEX(时间进度预设!$F$3:$F$11,B135)</f>
        <v>0.51587301587301626</v>
      </c>
      <c r="D135" s="1">
        <f>MATCH(A135,关卡阶段!$B$2:$B$13,1)</f>
        <v>7</v>
      </c>
      <c r="E135" s="1">
        <f>INDEX(关卡阶段!$E$2:$E$13,D135)</f>
        <v>2200</v>
      </c>
      <c r="F135" s="9">
        <f t="shared" si="20"/>
        <v>0.56746031746031789</v>
      </c>
      <c r="G135" s="9">
        <v>-0.1</v>
      </c>
      <c r="H135" s="9">
        <f t="shared" si="21"/>
        <v>1.0000000000000004</v>
      </c>
      <c r="I135" s="18">
        <f t="shared" si="22"/>
        <v>3876.9230769230739</v>
      </c>
      <c r="J135" s="18">
        <f>E135*时间进度预设!$AE$3</f>
        <v>2420</v>
      </c>
      <c r="K135" s="18">
        <f t="shared" si="23"/>
        <v>455376.82443077461</v>
      </c>
      <c r="L135" s="18">
        <f t="shared" si="24"/>
        <v>266200</v>
      </c>
      <c r="M135" s="18">
        <f t="shared" si="25"/>
        <v>-189176.82443077461</v>
      </c>
      <c r="N135" s="11">
        <f>离线奖励!$A$2+离线奖励!$B$2*INT(A135/离线奖励!$C$2)</f>
        <v>4600</v>
      </c>
      <c r="O135" s="1">
        <f>签到奖励!$A$2+签到奖励!$B$2*INT(A135/签到奖励!$C$2)</f>
        <v>10000</v>
      </c>
      <c r="P135" s="1">
        <f>IF(MOD(A135,转盘奖励!$C$2)=0,转盘奖励!$A$2+转盘奖励!$B$2*INT(A135/转盘奖励!$C$2),0)</f>
        <v>0</v>
      </c>
      <c r="Q135" s="1">
        <f t="shared" si="26"/>
        <v>149500</v>
      </c>
    </row>
    <row r="136" spans="1:17">
      <c r="A136" s="1">
        <v>135</v>
      </c>
      <c r="B136" s="1">
        <f>MATCH(A136,时间进度预设!$C$3:$C$12,1)</f>
        <v>6</v>
      </c>
      <c r="C136" s="9">
        <f>INDEX(时间进度预设!$F$3:$F$11,B136)</f>
        <v>0.51587301587301626</v>
      </c>
      <c r="D136" s="1">
        <f>MATCH(A136,关卡阶段!$B$2:$B$13,1)</f>
        <v>7</v>
      </c>
      <c r="E136" s="1">
        <f>INDEX(关卡阶段!$E$2:$E$13,D136)</f>
        <v>2200</v>
      </c>
      <c r="F136" s="9">
        <f t="shared" si="20"/>
        <v>0.25793650793650813</v>
      </c>
      <c r="G136" s="9">
        <v>0.5</v>
      </c>
      <c r="H136" s="9">
        <f t="shared" si="21"/>
        <v>1.0000000000000004</v>
      </c>
      <c r="I136" s="18">
        <f t="shared" si="22"/>
        <v>8529.2307692307622</v>
      </c>
      <c r="J136" s="18">
        <f>E136*时间进度预设!$AE$3</f>
        <v>2420</v>
      </c>
      <c r="K136" s="18">
        <f t="shared" si="23"/>
        <v>463906.05520000536</v>
      </c>
      <c r="L136" s="18">
        <f t="shared" si="24"/>
        <v>268620</v>
      </c>
      <c r="M136" s="18">
        <f t="shared" si="25"/>
        <v>-195286.05520000536</v>
      </c>
      <c r="N136" s="11">
        <f>离线奖励!$A$2+离线奖励!$B$2*INT(A136/离线奖励!$C$2)</f>
        <v>4700</v>
      </c>
      <c r="O136" s="1">
        <f>签到奖励!$A$2+签到奖励!$B$2*INT(A136/签到奖励!$C$2)</f>
        <v>10000</v>
      </c>
      <c r="P136" s="1">
        <f>IF(MOD(A136,转盘奖励!$C$2)=0,转盘奖励!$A$2+转盘奖励!$B$2*INT(A136/转盘奖励!$C$2),0)</f>
        <v>0</v>
      </c>
      <c r="Q136" s="1">
        <f t="shared" si="26"/>
        <v>149500</v>
      </c>
    </row>
    <row r="137" spans="1:17">
      <c r="A137" s="1">
        <v>136</v>
      </c>
      <c r="B137" s="1">
        <f>MATCH(A137,时间进度预设!$C$3:$C$12,1)</f>
        <v>6</v>
      </c>
      <c r="C137" s="9">
        <f>INDEX(时间进度预设!$F$3:$F$11,B137)</f>
        <v>0.51587301587301626</v>
      </c>
      <c r="D137" s="1">
        <f>MATCH(A137,关卡阶段!$B$2:$B$13,1)</f>
        <v>7</v>
      </c>
      <c r="E137" s="1">
        <f>INDEX(关卡阶段!$E$2:$E$13,D137)</f>
        <v>2200</v>
      </c>
      <c r="F137" s="9">
        <f t="shared" si="20"/>
        <v>0.56746031746031789</v>
      </c>
      <c r="G137" s="9">
        <v>-0.1</v>
      </c>
      <c r="H137" s="9">
        <f t="shared" si="21"/>
        <v>1.0000000000000004</v>
      </c>
      <c r="I137" s="18">
        <f t="shared" si="22"/>
        <v>3876.9230769230739</v>
      </c>
      <c r="J137" s="18">
        <f>E137*时间进度预设!$AE$3</f>
        <v>2420</v>
      </c>
      <c r="K137" s="18">
        <f t="shared" si="23"/>
        <v>467782.97827692842</v>
      </c>
      <c r="L137" s="18">
        <f t="shared" si="24"/>
        <v>271040</v>
      </c>
      <c r="M137" s="18">
        <f t="shared" si="25"/>
        <v>-196742.97827692842</v>
      </c>
      <c r="N137" s="11">
        <f>离线奖励!$A$2+离线奖励!$B$2*INT(A137/离线奖励!$C$2)</f>
        <v>4700</v>
      </c>
      <c r="O137" s="1">
        <f>签到奖励!$A$2+签到奖励!$B$2*INT(A137/签到奖励!$C$2)</f>
        <v>10000</v>
      </c>
      <c r="P137" s="1">
        <f>IF(MOD(A137,转盘奖励!$C$2)=0,转盘奖励!$A$2+转盘奖励!$B$2*INT(A137/转盘奖励!$C$2),0)</f>
        <v>0</v>
      </c>
      <c r="Q137" s="1">
        <f t="shared" si="26"/>
        <v>149500</v>
      </c>
    </row>
    <row r="138" spans="1:17">
      <c r="A138" s="1">
        <v>137</v>
      </c>
      <c r="B138" s="1">
        <f>MATCH(A138,时间进度预设!$C$3:$C$12,1)</f>
        <v>6</v>
      </c>
      <c r="C138" s="9">
        <f>INDEX(时间进度预设!$F$3:$F$11,B138)</f>
        <v>0.51587301587301626</v>
      </c>
      <c r="D138" s="1">
        <f>MATCH(A138,关卡阶段!$B$2:$B$13,1)</f>
        <v>7</v>
      </c>
      <c r="E138" s="1">
        <f>INDEX(关卡阶段!$E$2:$E$13,D138)</f>
        <v>2200</v>
      </c>
      <c r="F138" s="9">
        <f t="shared" si="20"/>
        <v>0.56746031746031789</v>
      </c>
      <c r="G138" s="9">
        <v>-0.1</v>
      </c>
      <c r="H138" s="9">
        <f t="shared" si="21"/>
        <v>1.0000000000000004</v>
      </c>
      <c r="I138" s="18">
        <f t="shared" si="22"/>
        <v>3876.9230769230739</v>
      </c>
      <c r="J138" s="18">
        <f>E138*时间进度预设!$AE$3</f>
        <v>2420</v>
      </c>
      <c r="K138" s="18">
        <f t="shared" si="23"/>
        <v>471659.90135385148</v>
      </c>
      <c r="L138" s="18">
        <f t="shared" si="24"/>
        <v>273460</v>
      </c>
      <c r="M138" s="18">
        <f t="shared" si="25"/>
        <v>-198199.90135385148</v>
      </c>
      <c r="N138" s="11">
        <f>离线奖励!$A$2+离线奖励!$B$2*INT(A138/离线奖励!$C$2)</f>
        <v>4700</v>
      </c>
      <c r="O138" s="1">
        <f>签到奖励!$A$2+签到奖励!$B$2*INT(A138/签到奖励!$C$2)</f>
        <v>10000</v>
      </c>
      <c r="P138" s="1">
        <f>IF(MOD(A138,转盘奖励!$C$2)=0,转盘奖励!$A$2+转盘奖励!$B$2*INT(A138/转盘奖励!$C$2),0)</f>
        <v>0</v>
      </c>
      <c r="Q138" s="1">
        <f t="shared" si="26"/>
        <v>149500</v>
      </c>
    </row>
    <row r="139" spans="1:17">
      <c r="A139" s="1">
        <v>138</v>
      </c>
      <c r="B139" s="1">
        <f>MATCH(A139,时间进度预设!$C$3:$C$12,1)</f>
        <v>6</v>
      </c>
      <c r="C139" s="9">
        <f>INDEX(时间进度预设!$F$3:$F$11,B139)</f>
        <v>0.51587301587301626</v>
      </c>
      <c r="D139" s="1">
        <f>MATCH(A139,关卡阶段!$B$2:$B$13,1)</f>
        <v>7</v>
      </c>
      <c r="E139" s="1">
        <f>INDEX(关卡阶段!$E$2:$E$13,D139)</f>
        <v>2200</v>
      </c>
      <c r="F139" s="9">
        <f t="shared" si="20"/>
        <v>0.56746031746031789</v>
      </c>
      <c r="G139" s="9">
        <v>-0.1</v>
      </c>
      <c r="H139" s="9">
        <f t="shared" si="21"/>
        <v>1.0000000000000004</v>
      </c>
      <c r="I139" s="18">
        <f t="shared" si="22"/>
        <v>3876.9230769230739</v>
      </c>
      <c r="J139" s="18">
        <f>E139*时间进度预设!$AE$3</f>
        <v>2420</v>
      </c>
      <c r="K139" s="18">
        <f t="shared" si="23"/>
        <v>475536.82443077455</v>
      </c>
      <c r="L139" s="18">
        <f t="shared" si="24"/>
        <v>275880</v>
      </c>
      <c r="M139" s="18">
        <f t="shared" si="25"/>
        <v>-199656.82443077455</v>
      </c>
      <c r="N139" s="11">
        <f>离线奖励!$A$2+离线奖励!$B$2*INT(A139/离线奖励!$C$2)</f>
        <v>4700</v>
      </c>
      <c r="O139" s="1">
        <f>签到奖励!$A$2+签到奖励!$B$2*INT(A139/签到奖励!$C$2)</f>
        <v>10000</v>
      </c>
      <c r="P139" s="1">
        <f>IF(MOD(A139,转盘奖励!$C$2)=0,转盘奖励!$A$2+转盘奖励!$B$2*INT(A139/转盘奖励!$C$2),0)</f>
        <v>0</v>
      </c>
      <c r="Q139" s="1">
        <f t="shared" si="26"/>
        <v>149500</v>
      </c>
    </row>
    <row r="140" spans="1:17">
      <c r="A140" s="1">
        <v>139</v>
      </c>
      <c r="B140" s="1">
        <f>MATCH(A140,时间进度预设!$C$3:$C$12,1)</f>
        <v>6</v>
      </c>
      <c r="C140" s="9">
        <f>INDEX(时间进度预设!$F$3:$F$11,B140)</f>
        <v>0.51587301587301626</v>
      </c>
      <c r="D140" s="1">
        <f>MATCH(A140,关卡阶段!$B$2:$B$13,1)</f>
        <v>7</v>
      </c>
      <c r="E140" s="1">
        <f>INDEX(关卡阶段!$E$2:$E$13,D140)</f>
        <v>2200</v>
      </c>
      <c r="F140" s="9">
        <f t="shared" si="20"/>
        <v>0.56746031746031789</v>
      </c>
      <c r="G140" s="9">
        <v>-0.1</v>
      </c>
      <c r="H140" s="9">
        <f t="shared" si="21"/>
        <v>1.0000000000000004</v>
      </c>
      <c r="I140" s="18">
        <f t="shared" si="22"/>
        <v>3876.9230769230739</v>
      </c>
      <c r="J140" s="18">
        <f>E140*时间进度预设!$AE$3</f>
        <v>2420</v>
      </c>
      <c r="K140" s="18">
        <f t="shared" si="23"/>
        <v>479413.74750769761</v>
      </c>
      <c r="L140" s="18">
        <f t="shared" si="24"/>
        <v>278300</v>
      </c>
      <c r="M140" s="18">
        <f t="shared" si="25"/>
        <v>-201113.74750769761</v>
      </c>
      <c r="N140" s="11">
        <f>离线奖励!$A$2+离线奖励!$B$2*INT(A140/离线奖励!$C$2)</f>
        <v>4700</v>
      </c>
      <c r="O140" s="1">
        <f>签到奖励!$A$2+签到奖励!$B$2*INT(A140/签到奖励!$C$2)</f>
        <v>10000</v>
      </c>
      <c r="P140" s="1">
        <f>IF(MOD(A140,转盘奖励!$C$2)=0,转盘奖励!$A$2+转盘奖励!$B$2*INT(A140/转盘奖励!$C$2),0)</f>
        <v>0</v>
      </c>
      <c r="Q140" s="1">
        <f t="shared" si="26"/>
        <v>149500</v>
      </c>
    </row>
    <row r="141" spans="1:17">
      <c r="A141" s="1">
        <v>140</v>
      </c>
      <c r="B141" s="1">
        <f>MATCH(A141,时间进度预设!$C$3:$C$12,1)</f>
        <v>6</v>
      </c>
      <c r="C141" s="9">
        <f>INDEX(时间进度预设!$F$3:$F$11,B141)</f>
        <v>0.51587301587301626</v>
      </c>
      <c r="D141" s="1">
        <f>MATCH(A141,关卡阶段!$B$2:$B$13,1)</f>
        <v>8</v>
      </c>
      <c r="E141" s="1">
        <f>INDEX(关卡阶段!$E$2:$E$13,D141)</f>
        <v>2200</v>
      </c>
      <c r="F141" s="9">
        <f t="shared" si="20"/>
        <v>0.2063492063492065</v>
      </c>
      <c r="G141" s="9">
        <v>0.6</v>
      </c>
      <c r="H141" s="9">
        <f t="shared" si="21"/>
        <v>1.0000000000000004</v>
      </c>
      <c r="I141" s="18">
        <f t="shared" si="22"/>
        <v>10661.538461538454</v>
      </c>
      <c r="J141" s="18">
        <f>E141*时间进度预设!$AE$3</f>
        <v>2420</v>
      </c>
      <c r="K141" s="18">
        <f t="shared" si="23"/>
        <v>490075.28596923605</v>
      </c>
      <c r="L141" s="18">
        <f t="shared" si="24"/>
        <v>280720</v>
      </c>
      <c r="M141" s="18">
        <f t="shared" si="25"/>
        <v>-209355.28596923605</v>
      </c>
      <c r="N141" s="11">
        <f>离线奖励!$A$2+离线奖励!$B$2*INT(A141/离线奖励!$C$2)</f>
        <v>4800</v>
      </c>
      <c r="O141" s="1">
        <f>签到奖励!$A$2+签到奖励!$B$2*INT(A141/签到奖励!$C$2)</f>
        <v>11500</v>
      </c>
      <c r="P141" s="1">
        <f>IF(MOD(A141,转盘奖励!$C$2)=0,转盘奖励!$A$2+转盘奖励!$B$2*INT(A141/转盘奖励!$C$2),0)</f>
        <v>22000</v>
      </c>
      <c r="Q141" s="1">
        <f t="shared" si="26"/>
        <v>171500</v>
      </c>
    </row>
    <row r="142" spans="1:17">
      <c r="A142" s="1">
        <v>141</v>
      </c>
      <c r="B142" s="1">
        <f>MATCH(A142,时间进度预设!$C$3:$C$12,1)</f>
        <v>6</v>
      </c>
      <c r="C142" s="9">
        <f>INDEX(时间进度预设!$F$3:$F$11,B142)</f>
        <v>0.51587301587301626</v>
      </c>
      <c r="D142" s="1">
        <f>MATCH(A142,关卡阶段!$B$2:$B$13,1)</f>
        <v>8</v>
      </c>
      <c r="E142" s="1">
        <f>INDEX(关卡阶段!$E$2:$E$13,D142)</f>
        <v>2200</v>
      </c>
      <c r="F142" s="9">
        <f t="shared" si="20"/>
        <v>0.56746031746031789</v>
      </c>
      <c r="G142" s="9">
        <v>-0.1</v>
      </c>
      <c r="H142" s="9">
        <f t="shared" si="21"/>
        <v>1.0000000000000004</v>
      </c>
      <c r="I142" s="18">
        <f t="shared" si="22"/>
        <v>3876.9230769230739</v>
      </c>
      <c r="J142" s="18">
        <f>E142*时间进度预设!$AE$3</f>
        <v>2420</v>
      </c>
      <c r="K142" s="18">
        <f t="shared" si="23"/>
        <v>493952.20904615911</v>
      </c>
      <c r="L142" s="18">
        <f t="shared" si="24"/>
        <v>283140</v>
      </c>
      <c r="M142" s="18">
        <f t="shared" si="25"/>
        <v>-210812.20904615911</v>
      </c>
      <c r="N142" s="11">
        <f>离线奖励!$A$2+离线奖励!$B$2*INT(A142/离线奖励!$C$2)</f>
        <v>4800</v>
      </c>
      <c r="O142" s="1">
        <f>签到奖励!$A$2+签到奖励!$B$2*INT(A142/签到奖励!$C$2)</f>
        <v>11500</v>
      </c>
      <c r="P142" s="1">
        <f>IF(MOD(A142,转盘奖励!$C$2)=0,转盘奖励!$A$2+转盘奖励!$B$2*INT(A142/转盘奖励!$C$2),0)</f>
        <v>0</v>
      </c>
      <c r="Q142" s="1">
        <f t="shared" si="26"/>
        <v>171500</v>
      </c>
    </row>
    <row r="143" spans="1:17">
      <c r="A143" s="1">
        <v>142</v>
      </c>
      <c r="B143" s="1">
        <f>MATCH(A143,时间进度预设!$C$3:$C$12,1)</f>
        <v>6</v>
      </c>
      <c r="C143" s="9">
        <f>INDEX(时间进度预设!$F$3:$F$11,B143)</f>
        <v>0.51587301587301626</v>
      </c>
      <c r="D143" s="1">
        <f>MATCH(A143,关卡阶段!$B$2:$B$13,1)</f>
        <v>8</v>
      </c>
      <c r="E143" s="1">
        <f>INDEX(关卡阶段!$E$2:$E$13,D143)</f>
        <v>2200</v>
      </c>
      <c r="F143" s="9">
        <f t="shared" si="20"/>
        <v>0.56746031746031789</v>
      </c>
      <c r="G143" s="9">
        <v>-0.1</v>
      </c>
      <c r="H143" s="9">
        <f t="shared" si="21"/>
        <v>1.0000000000000004</v>
      </c>
      <c r="I143" s="18">
        <f t="shared" si="22"/>
        <v>3876.9230769230739</v>
      </c>
      <c r="J143" s="18">
        <f>E143*时间进度预设!$AE$3</f>
        <v>2420</v>
      </c>
      <c r="K143" s="18">
        <f t="shared" si="23"/>
        <v>497829.13212308218</v>
      </c>
      <c r="L143" s="18">
        <f t="shared" si="24"/>
        <v>285560</v>
      </c>
      <c r="M143" s="18">
        <f t="shared" si="25"/>
        <v>-212269.13212308218</v>
      </c>
      <c r="N143" s="11">
        <f>离线奖励!$A$2+离线奖励!$B$2*INT(A143/离线奖励!$C$2)</f>
        <v>4800</v>
      </c>
      <c r="O143" s="1">
        <f>签到奖励!$A$2+签到奖励!$B$2*INT(A143/签到奖励!$C$2)</f>
        <v>11500</v>
      </c>
      <c r="P143" s="1">
        <f>IF(MOD(A143,转盘奖励!$C$2)=0,转盘奖励!$A$2+转盘奖励!$B$2*INT(A143/转盘奖励!$C$2),0)</f>
        <v>0</v>
      </c>
      <c r="Q143" s="1">
        <f t="shared" si="26"/>
        <v>171500</v>
      </c>
    </row>
    <row r="144" spans="1:17">
      <c r="A144" s="1">
        <v>143</v>
      </c>
      <c r="B144" s="1">
        <f>MATCH(A144,时间进度预设!$C$3:$C$12,1)</f>
        <v>6</v>
      </c>
      <c r="C144" s="9">
        <f>INDEX(时间进度预设!$F$3:$F$11,B144)</f>
        <v>0.51587301587301626</v>
      </c>
      <c r="D144" s="1">
        <f>MATCH(A144,关卡阶段!$B$2:$B$13,1)</f>
        <v>8</v>
      </c>
      <c r="E144" s="1">
        <f>INDEX(关卡阶段!$E$2:$E$13,D144)</f>
        <v>2200</v>
      </c>
      <c r="F144" s="9">
        <f t="shared" si="20"/>
        <v>0.56746031746031789</v>
      </c>
      <c r="G144" s="9">
        <v>-0.1</v>
      </c>
      <c r="H144" s="9">
        <f t="shared" si="21"/>
        <v>1.0000000000000004</v>
      </c>
      <c r="I144" s="18">
        <f t="shared" si="22"/>
        <v>3876.9230769230739</v>
      </c>
      <c r="J144" s="18">
        <f>E144*时间进度预设!$AE$3</f>
        <v>2420</v>
      </c>
      <c r="K144" s="18">
        <f t="shared" si="23"/>
        <v>501706.05520000524</v>
      </c>
      <c r="L144" s="18">
        <f t="shared" si="24"/>
        <v>287980</v>
      </c>
      <c r="M144" s="18">
        <f t="shared" si="25"/>
        <v>-213726.05520000524</v>
      </c>
      <c r="N144" s="11">
        <f>离线奖励!$A$2+离线奖励!$B$2*INT(A144/离线奖励!$C$2)</f>
        <v>4800</v>
      </c>
      <c r="O144" s="1">
        <f>签到奖励!$A$2+签到奖励!$B$2*INT(A144/签到奖励!$C$2)</f>
        <v>11500</v>
      </c>
      <c r="P144" s="1">
        <f>IF(MOD(A144,转盘奖励!$C$2)=0,转盘奖励!$A$2+转盘奖励!$B$2*INT(A144/转盘奖励!$C$2),0)</f>
        <v>0</v>
      </c>
      <c r="Q144" s="1">
        <f t="shared" si="26"/>
        <v>171500</v>
      </c>
    </row>
    <row r="145" spans="1:17">
      <c r="A145" s="1">
        <v>144</v>
      </c>
      <c r="B145" s="1">
        <f>MATCH(A145,时间进度预设!$C$3:$C$12,1)</f>
        <v>7</v>
      </c>
      <c r="C145" s="9">
        <f>INDEX(时间进度预设!$F$3:$F$11,B145)</f>
        <v>0.49603174603174549</v>
      </c>
      <c r="D145" s="1">
        <f>MATCH(A145,关卡阶段!$B$2:$B$13,1)</f>
        <v>8</v>
      </c>
      <c r="E145" s="1">
        <f>INDEX(关卡阶段!$E$2:$E$13,D145)</f>
        <v>2200</v>
      </c>
      <c r="F145" s="9">
        <f t="shared" si="20"/>
        <v>0.54563492063492003</v>
      </c>
      <c r="G145" s="9">
        <v>-0.1</v>
      </c>
      <c r="H145" s="9">
        <f t="shared" si="21"/>
        <v>1</v>
      </c>
      <c r="I145" s="18">
        <f t="shared" si="22"/>
        <v>4032.0000000000045</v>
      </c>
      <c r="J145" s="18">
        <f>E145*时间进度预设!$AE$3</f>
        <v>2420</v>
      </c>
      <c r="K145" s="18">
        <f t="shared" si="23"/>
        <v>505738.05520000524</v>
      </c>
      <c r="L145" s="18">
        <f t="shared" si="24"/>
        <v>290400</v>
      </c>
      <c r="M145" s="18">
        <f t="shared" si="25"/>
        <v>-215338.05520000524</v>
      </c>
      <c r="N145" s="11">
        <f>离线奖励!$A$2+离线奖励!$B$2*INT(A145/离线奖励!$C$2)</f>
        <v>4800</v>
      </c>
      <c r="O145" s="1">
        <f>签到奖励!$A$2+签到奖励!$B$2*INT(A145/签到奖励!$C$2)</f>
        <v>11500</v>
      </c>
      <c r="P145" s="1">
        <f>IF(MOD(A145,转盘奖励!$C$2)=0,转盘奖励!$A$2+转盘奖励!$B$2*INT(A145/转盘奖励!$C$2),0)</f>
        <v>0</v>
      </c>
      <c r="Q145" s="1">
        <f t="shared" si="26"/>
        <v>171500</v>
      </c>
    </row>
    <row r="146" spans="1:17">
      <c r="A146" s="1">
        <v>145</v>
      </c>
      <c r="B146" s="1">
        <f>MATCH(A146,时间进度预设!$C$3:$C$12,1)</f>
        <v>7</v>
      </c>
      <c r="C146" s="9">
        <f>INDEX(时间进度预设!$F$3:$F$11,B146)</f>
        <v>0.49603174603174549</v>
      </c>
      <c r="D146" s="1">
        <f>MATCH(A146,关卡阶段!$B$2:$B$13,1)</f>
        <v>8</v>
      </c>
      <c r="E146" s="1">
        <f>INDEX(关卡阶段!$E$2:$E$13,D146)</f>
        <v>2200</v>
      </c>
      <c r="F146" s="9">
        <f t="shared" si="20"/>
        <v>0.34722222222222182</v>
      </c>
      <c r="G146" s="9">
        <v>0.3</v>
      </c>
      <c r="H146" s="9">
        <f t="shared" si="21"/>
        <v>1</v>
      </c>
      <c r="I146" s="18">
        <f t="shared" si="22"/>
        <v>6336.0000000000073</v>
      </c>
      <c r="J146" s="18">
        <f>E146*时间进度预设!$AE$3</f>
        <v>2420</v>
      </c>
      <c r="K146" s="18">
        <f t="shared" si="23"/>
        <v>512074.05520000524</v>
      </c>
      <c r="L146" s="18">
        <f t="shared" si="24"/>
        <v>292820</v>
      </c>
      <c r="M146" s="18">
        <f t="shared" si="25"/>
        <v>-219254.05520000524</v>
      </c>
      <c r="N146" s="11">
        <f>离线奖励!$A$2+离线奖励!$B$2*INT(A146/离线奖励!$C$2)</f>
        <v>4900</v>
      </c>
      <c r="O146" s="1">
        <f>签到奖励!$A$2+签到奖励!$B$2*INT(A146/签到奖励!$C$2)</f>
        <v>11500</v>
      </c>
      <c r="P146" s="1">
        <f>IF(MOD(A146,转盘奖励!$C$2)=0,转盘奖励!$A$2+转盘奖励!$B$2*INT(A146/转盘奖励!$C$2),0)</f>
        <v>0</v>
      </c>
      <c r="Q146" s="1">
        <f t="shared" si="26"/>
        <v>171500</v>
      </c>
    </row>
    <row r="147" spans="1:17">
      <c r="A147" s="1">
        <v>146</v>
      </c>
      <c r="B147" s="1">
        <f>MATCH(A147,时间进度预设!$C$3:$C$12,1)</f>
        <v>7</v>
      </c>
      <c r="C147" s="9">
        <f>INDEX(时间进度预设!$F$3:$F$11,B147)</f>
        <v>0.49603174603174549</v>
      </c>
      <c r="D147" s="1">
        <f>MATCH(A147,关卡阶段!$B$2:$B$13,1)</f>
        <v>8</v>
      </c>
      <c r="E147" s="1">
        <f>INDEX(关卡阶段!$E$2:$E$13,D147)</f>
        <v>2200</v>
      </c>
      <c r="F147" s="9">
        <f t="shared" si="20"/>
        <v>0.54563492063492003</v>
      </c>
      <c r="G147" s="9">
        <v>-0.1</v>
      </c>
      <c r="H147" s="9">
        <f t="shared" si="21"/>
        <v>1</v>
      </c>
      <c r="I147" s="18">
        <f t="shared" si="22"/>
        <v>4032.0000000000045</v>
      </c>
      <c r="J147" s="18">
        <f>E147*时间进度预设!$AE$3</f>
        <v>2420</v>
      </c>
      <c r="K147" s="18">
        <f t="shared" si="23"/>
        <v>516106.05520000524</v>
      </c>
      <c r="L147" s="18">
        <f t="shared" si="24"/>
        <v>295240</v>
      </c>
      <c r="M147" s="18">
        <f t="shared" si="25"/>
        <v>-220866.05520000524</v>
      </c>
      <c r="N147" s="11">
        <f>离线奖励!$A$2+离线奖励!$B$2*INT(A147/离线奖励!$C$2)</f>
        <v>4900</v>
      </c>
      <c r="O147" s="1">
        <f>签到奖励!$A$2+签到奖励!$B$2*INT(A147/签到奖励!$C$2)</f>
        <v>11500</v>
      </c>
      <c r="P147" s="1">
        <f>IF(MOD(A147,转盘奖励!$C$2)=0,转盘奖励!$A$2+转盘奖励!$B$2*INT(A147/转盘奖励!$C$2),0)</f>
        <v>0</v>
      </c>
      <c r="Q147" s="1">
        <f t="shared" si="26"/>
        <v>171500</v>
      </c>
    </row>
    <row r="148" spans="1:17">
      <c r="A148" s="1">
        <v>147</v>
      </c>
      <c r="B148" s="1">
        <f>MATCH(A148,时间进度预设!$C$3:$C$12,1)</f>
        <v>7</v>
      </c>
      <c r="C148" s="9">
        <f>INDEX(时间进度预设!$F$3:$F$11,B148)</f>
        <v>0.49603174603174549</v>
      </c>
      <c r="D148" s="1">
        <f>MATCH(A148,关卡阶段!$B$2:$B$13,1)</f>
        <v>8</v>
      </c>
      <c r="E148" s="1">
        <f>INDEX(关卡阶段!$E$2:$E$13,D148)</f>
        <v>2200</v>
      </c>
      <c r="F148" s="9">
        <f t="shared" si="20"/>
        <v>0.54563492063492003</v>
      </c>
      <c r="G148" s="9">
        <v>-0.1</v>
      </c>
      <c r="H148" s="9">
        <f t="shared" si="21"/>
        <v>1</v>
      </c>
      <c r="I148" s="18">
        <f t="shared" si="22"/>
        <v>4032.0000000000045</v>
      </c>
      <c r="J148" s="18">
        <f>E148*时间进度预设!$AE$3</f>
        <v>2420</v>
      </c>
      <c r="K148" s="18">
        <f t="shared" si="23"/>
        <v>520138.05520000524</v>
      </c>
      <c r="L148" s="18">
        <f t="shared" si="24"/>
        <v>297660</v>
      </c>
      <c r="M148" s="18">
        <f t="shared" si="25"/>
        <v>-222478.05520000524</v>
      </c>
      <c r="N148" s="11">
        <f>离线奖励!$A$2+离线奖励!$B$2*INT(A148/离线奖励!$C$2)</f>
        <v>4900</v>
      </c>
      <c r="O148" s="1">
        <f>签到奖励!$A$2+签到奖励!$B$2*INT(A148/签到奖励!$C$2)</f>
        <v>11500</v>
      </c>
      <c r="P148" s="1">
        <f>IF(MOD(A148,转盘奖励!$C$2)=0,转盘奖励!$A$2+转盘奖励!$B$2*INT(A148/转盘奖励!$C$2),0)</f>
        <v>0</v>
      </c>
      <c r="Q148" s="1">
        <f t="shared" si="26"/>
        <v>171500</v>
      </c>
    </row>
    <row r="149" spans="1:17">
      <c r="A149" s="1">
        <v>148</v>
      </c>
      <c r="B149" s="1">
        <f>MATCH(A149,时间进度预设!$C$3:$C$12,1)</f>
        <v>7</v>
      </c>
      <c r="C149" s="9">
        <f>INDEX(时间进度预设!$F$3:$F$11,B149)</f>
        <v>0.49603174603174549</v>
      </c>
      <c r="D149" s="1">
        <f>MATCH(A149,关卡阶段!$B$2:$B$13,1)</f>
        <v>8</v>
      </c>
      <c r="E149" s="1">
        <f>INDEX(关卡阶段!$E$2:$E$13,D149)</f>
        <v>2200</v>
      </c>
      <c r="F149" s="9">
        <f t="shared" si="20"/>
        <v>0.54563492063492003</v>
      </c>
      <c r="G149" s="9">
        <v>-0.1</v>
      </c>
      <c r="H149" s="9">
        <f t="shared" si="21"/>
        <v>1</v>
      </c>
      <c r="I149" s="18">
        <f t="shared" si="22"/>
        <v>4032.0000000000045</v>
      </c>
      <c r="J149" s="18">
        <f>E149*时间进度预设!$AE$3</f>
        <v>2420</v>
      </c>
      <c r="K149" s="18">
        <f t="shared" si="23"/>
        <v>524170.05520000524</v>
      </c>
      <c r="L149" s="18">
        <f t="shared" si="24"/>
        <v>300080</v>
      </c>
      <c r="M149" s="18">
        <f t="shared" si="25"/>
        <v>-224090.05520000524</v>
      </c>
      <c r="N149" s="11">
        <f>离线奖励!$A$2+离线奖励!$B$2*INT(A149/离线奖励!$C$2)</f>
        <v>4900</v>
      </c>
      <c r="O149" s="1">
        <f>签到奖励!$A$2+签到奖励!$B$2*INT(A149/签到奖励!$C$2)</f>
        <v>11500</v>
      </c>
      <c r="P149" s="1">
        <f>IF(MOD(A149,转盘奖励!$C$2)=0,转盘奖励!$A$2+转盘奖励!$B$2*INT(A149/转盘奖励!$C$2),0)</f>
        <v>0</v>
      </c>
      <c r="Q149" s="1">
        <f t="shared" si="26"/>
        <v>171500</v>
      </c>
    </row>
    <row r="150" spans="1:17">
      <c r="A150" s="1">
        <v>149</v>
      </c>
      <c r="B150" s="1">
        <f>MATCH(A150,时间进度预设!$C$3:$C$12,1)</f>
        <v>7</v>
      </c>
      <c r="C150" s="9">
        <f>INDEX(时间进度预设!$F$3:$F$11,B150)</f>
        <v>0.49603174603174549</v>
      </c>
      <c r="D150" s="1">
        <f>MATCH(A150,关卡阶段!$B$2:$B$13,1)</f>
        <v>8</v>
      </c>
      <c r="E150" s="1">
        <f>INDEX(关卡阶段!$E$2:$E$13,D150)</f>
        <v>2200</v>
      </c>
      <c r="F150" s="9">
        <f t="shared" si="20"/>
        <v>0.54563492063492003</v>
      </c>
      <c r="G150" s="9">
        <v>-0.1</v>
      </c>
      <c r="H150" s="9">
        <f t="shared" si="21"/>
        <v>1</v>
      </c>
      <c r="I150" s="18">
        <f t="shared" si="22"/>
        <v>4032.0000000000045</v>
      </c>
      <c r="J150" s="18">
        <f>E150*时间进度预设!$AE$3</f>
        <v>2420</v>
      </c>
      <c r="K150" s="18">
        <f t="shared" si="23"/>
        <v>528202.0552000053</v>
      </c>
      <c r="L150" s="18">
        <f t="shared" si="24"/>
        <v>302500</v>
      </c>
      <c r="M150" s="18">
        <f t="shared" si="25"/>
        <v>-225702.0552000053</v>
      </c>
      <c r="N150" s="11">
        <f>离线奖励!$A$2+离线奖励!$B$2*INT(A150/离线奖励!$C$2)</f>
        <v>4900</v>
      </c>
      <c r="O150" s="1">
        <f>签到奖励!$A$2+签到奖励!$B$2*INT(A150/签到奖励!$C$2)</f>
        <v>11500</v>
      </c>
      <c r="P150" s="1">
        <f>IF(MOD(A150,转盘奖励!$C$2)=0,转盘奖励!$A$2+转盘奖励!$B$2*INT(A150/转盘奖励!$C$2),0)</f>
        <v>0</v>
      </c>
      <c r="Q150" s="1">
        <f t="shared" si="26"/>
        <v>171500</v>
      </c>
    </row>
    <row r="151" spans="1:17">
      <c r="A151" s="1">
        <v>150</v>
      </c>
      <c r="B151" s="1">
        <f>MATCH(A151,时间进度预设!$C$3:$C$12,1)</f>
        <v>7</v>
      </c>
      <c r="C151" s="9">
        <f>INDEX(时间进度预设!$F$3:$F$11,B151)</f>
        <v>0.49603174603174549</v>
      </c>
      <c r="D151" s="1">
        <f>MATCH(A151,关卡阶段!$B$2:$B$13,1)</f>
        <v>8</v>
      </c>
      <c r="E151" s="1">
        <f>INDEX(关卡阶段!$E$2:$E$13,D151)</f>
        <v>2200</v>
      </c>
      <c r="F151" s="9">
        <f t="shared" si="20"/>
        <v>0.29761904761904728</v>
      </c>
      <c r="G151" s="9">
        <v>0.4</v>
      </c>
      <c r="H151" s="9">
        <f t="shared" si="21"/>
        <v>1</v>
      </c>
      <c r="I151" s="18">
        <f t="shared" si="22"/>
        <v>7392.0000000000082</v>
      </c>
      <c r="J151" s="18">
        <f>E151*时间进度预设!$AE$3</f>
        <v>2420</v>
      </c>
      <c r="K151" s="18">
        <f t="shared" si="23"/>
        <v>535594.0552000053</v>
      </c>
      <c r="L151" s="18">
        <f t="shared" si="24"/>
        <v>304920</v>
      </c>
      <c r="M151" s="18">
        <f t="shared" si="25"/>
        <v>-230674.0552000053</v>
      </c>
      <c r="N151" s="11">
        <f>离线奖励!$A$2+离线奖励!$B$2*INT(A151/离线奖励!$C$2)</f>
        <v>5000</v>
      </c>
      <c r="O151" s="1">
        <f>签到奖励!$A$2+签到奖励!$B$2*INT(A151/签到奖励!$C$2)</f>
        <v>11500</v>
      </c>
      <c r="P151" s="1">
        <f>IF(MOD(A151,转盘奖励!$C$2)=0,转盘奖励!$A$2+转盘奖励!$B$2*INT(A151/转盘奖励!$C$2),0)</f>
        <v>23500</v>
      </c>
      <c r="Q151" s="1">
        <f t="shared" si="26"/>
        <v>195000</v>
      </c>
    </row>
    <row r="152" spans="1:17">
      <c r="A152" s="1">
        <v>151</v>
      </c>
      <c r="B152" s="1">
        <f>MATCH(A152,时间进度预设!$C$3:$C$12,1)</f>
        <v>7</v>
      </c>
      <c r="C152" s="9">
        <f>INDEX(时间进度预设!$F$3:$F$11,B152)</f>
        <v>0.49603174603174549</v>
      </c>
      <c r="D152" s="1">
        <f>MATCH(A152,关卡阶段!$B$2:$B$13,1)</f>
        <v>8</v>
      </c>
      <c r="E152" s="1">
        <f>INDEX(关卡阶段!$E$2:$E$13,D152)</f>
        <v>2200</v>
      </c>
      <c r="F152" s="9">
        <f t="shared" si="20"/>
        <v>0.57043650793650724</v>
      </c>
      <c r="G152" s="9">
        <v>-0.15</v>
      </c>
      <c r="H152" s="9">
        <f t="shared" si="21"/>
        <v>1</v>
      </c>
      <c r="I152" s="18">
        <f t="shared" si="22"/>
        <v>3856.6956521739176</v>
      </c>
      <c r="J152" s="18">
        <f>E152*时间进度预设!$AE$3</f>
        <v>2420</v>
      </c>
      <c r="K152" s="18">
        <f t="shared" si="23"/>
        <v>539450.75085217925</v>
      </c>
      <c r="L152" s="18">
        <f t="shared" si="24"/>
        <v>307340</v>
      </c>
      <c r="M152" s="18">
        <f t="shared" si="25"/>
        <v>-232110.75085217925</v>
      </c>
      <c r="N152" s="11">
        <f>离线奖励!$A$2+离线奖励!$B$2*INT(A152/离线奖励!$C$2)</f>
        <v>5000</v>
      </c>
      <c r="O152" s="1">
        <f>签到奖励!$A$2+签到奖励!$B$2*INT(A152/签到奖励!$C$2)</f>
        <v>11500</v>
      </c>
      <c r="P152" s="1">
        <f>IF(MOD(A152,转盘奖励!$C$2)=0,转盘奖励!$A$2+转盘奖励!$B$2*INT(A152/转盘奖励!$C$2),0)</f>
        <v>0</v>
      </c>
      <c r="Q152" s="1">
        <f t="shared" si="26"/>
        <v>195000</v>
      </c>
    </row>
    <row r="153" spans="1:17">
      <c r="A153" s="1">
        <v>152</v>
      </c>
      <c r="B153" s="1">
        <f>MATCH(A153,时间进度预设!$C$3:$C$12,1)</f>
        <v>7</v>
      </c>
      <c r="C153" s="9">
        <f>INDEX(时间进度预设!$F$3:$F$11,B153)</f>
        <v>0.49603174603174549</v>
      </c>
      <c r="D153" s="1">
        <f>MATCH(A153,关卡阶段!$B$2:$B$13,1)</f>
        <v>8</v>
      </c>
      <c r="E153" s="1">
        <f>INDEX(关卡阶段!$E$2:$E$13,D153)</f>
        <v>2200</v>
      </c>
      <c r="F153" s="9">
        <f t="shared" si="20"/>
        <v>0.54563492063492003</v>
      </c>
      <c r="G153" s="9">
        <v>-0.1</v>
      </c>
      <c r="H153" s="9">
        <f t="shared" si="21"/>
        <v>1</v>
      </c>
      <c r="I153" s="18">
        <f t="shared" si="22"/>
        <v>4032.0000000000045</v>
      </c>
      <c r="J153" s="18">
        <f>E153*时间进度预设!$AE$3</f>
        <v>2420</v>
      </c>
      <c r="K153" s="18">
        <f t="shared" si="23"/>
        <v>543482.75085217925</v>
      </c>
      <c r="L153" s="18">
        <f t="shared" si="24"/>
        <v>309760</v>
      </c>
      <c r="M153" s="18">
        <f t="shared" si="25"/>
        <v>-233722.75085217925</v>
      </c>
      <c r="N153" s="11">
        <f>离线奖励!$A$2+离线奖励!$B$2*INT(A153/离线奖励!$C$2)</f>
        <v>5000</v>
      </c>
      <c r="O153" s="1">
        <f>签到奖励!$A$2+签到奖励!$B$2*INT(A153/签到奖励!$C$2)</f>
        <v>11500</v>
      </c>
      <c r="P153" s="1">
        <f>IF(MOD(A153,转盘奖励!$C$2)=0,转盘奖励!$A$2+转盘奖励!$B$2*INT(A153/转盘奖励!$C$2),0)</f>
        <v>0</v>
      </c>
      <c r="Q153" s="1">
        <f t="shared" si="26"/>
        <v>195000</v>
      </c>
    </row>
    <row r="154" spans="1:17">
      <c r="A154" s="1">
        <v>153</v>
      </c>
      <c r="B154" s="1">
        <f>MATCH(A154,时间进度预设!$C$3:$C$12,1)</f>
        <v>7</v>
      </c>
      <c r="C154" s="9">
        <f>INDEX(时间进度预设!$F$3:$F$11,B154)</f>
        <v>0.49603174603174549</v>
      </c>
      <c r="D154" s="1">
        <f>MATCH(A154,关卡阶段!$B$2:$B$13,1)</f>
        <v>8</v>
      </c>
      <c r="E154" s="1">
        <f>INDEX(关卡阶段!$E$2:$E$13,D154)</f>
        <v>2200</v>
      </c>
      <c r="F154" s="9">
        <f t="shared" si="20"/>
        <v>0.54563492063492003</v>
      </c>
      <c r="G154" s="9">
        <v>-0.1</v>
      </c>
      <c r="H154" s="9">
        <f t="shared" si="21"/>
        <v>1</v>
      </c>
      <c r="I154" s="18">
        <f t="shared" si="22"/>
        <v>4032.0000000000045</v>
      </c>
      <c r="J154" s="18">
        <f>E154*时间进度预设!$AE$3</f>
        <v>2420</v>
      </c>
      <c r="K154" s="18">
        <f t="shared" si="23"/>
        <v>547514.75085217925</v>
      </c>
      <c r="L154" s="18">
        <f t="shared" si="24"/>
        <v>312180</v>
      </c>
      <c r="M154" s="18">
        <f t="shared" si="25"/>
        <v>-235334.75085217925</v>
      </c>
      <c r="N154" s="11">
        <f>离线奖励!$A$2+离线奖励!$B$2*INT(A154/离线奖励!$C$2)</f>
        <v>5000</v>
      </c>
      <c r="O154" s="1">
        <f>签到奖励!$A$2+签到奖励!$B$2*INT(A154/签到奖励!$C$2)</f>
        <v>11500</v>
      </c>
      <c r="P154" s="1">
        <f>IF(MOD(A154,转盘奖励!$C$2)=0,转盘奖励!$A$2+转盘奖励!$B$2*INT(A154/转盘奖励!$C$2),0)</f>
        <v>0</v>
      </c>
      <c r="Q154" s="1">
        <f t="shared" si="26"/>
        <v>195000</v>
      </c>
    </row>
    <row r="155" spans="1:17">
      <c r="A155" s="1">
        <v>154</v>
      </c>
      <c r="B155" s="1">
        <f>MATCH(A155,时间进度预设!$C$3:$C$12,1)</f>
        <v>7</v>
      </c>
      <c r="C155" s="9">
        <f>INDEX(时间进度预设!$F$3:$F$11,B155)</f>
        <v>0.49603174603174549</v>
      </c>
      <c r="D155" s="1">
        <f>MATCH(A155,关卡阶段!$B$2:$B$13,1)</f>
        <v>8</v>
      </c>
      <c r="E155" s="1">
        <f>INDEX(关卡阶段!$E$2:$E$13,D155)</f>
        <v>2200</v>
      </c>
      <c r="F155" s="9">
        <f t="shared" si="20"/>
        <v>0.54563492063492003</v>
      </c>
      <c r="G155" s="9">
        <v>-0.1</v>
      </c>
      <c r="H155" s="9">
        <f t="shared" si="21"/>
        <v>1</v>
      </c>
      <c r="I155" s="18">
        <f t="shared" si="22"/>
        <v>4032.0000000000045</v>
      </c>
      <c r="J155" s="18">
        <f>E155*时间进度预设!$AE$3</f>
        <v>2420</v>
      </c>
      <c r="K155" s="18">
        <f t="shared" si="23"/>
        <v>551546.75085217925</v>
      </c>
      <c r="L155" s="18">
        <f t="shared" si="24"/>
        <v>314600</v>
      </c>
      <c r="M155" s="18">
        <f t="shared" si="25"/>
        <v>-236946.75085217925</v>
      </c>
      <c r="N155" s="11">
        <f>离线奖励!$A$2+离线奖励!$B$2*INT(A155/离线奖励!$C$2)</f>
        <v>5000</v>
      </c>
      <c r="O155" s="1">
        <f>签到奖励!$A$2+签到奖励!$B$2*INT(A155/签到奖励!$C$2)</f>
        <v>11500</v>
      </c>
      <c r="P155" s="1">
        <f>IF(MOD(A155,转盘奖励!$C$2)=0,转盘奖励!$A$2+转盘奖励!$B$2*INT(A155/转盘奖励!$C$2),0)</f>
        <v>0</v>
      </c>
      <c r="Q155" s="1">
        <f t="shared" si="26"/>
        <v>195000</v>
      </c>
    </row>
    <row r="156" spans="1:17">
      <c r="A156" s="1">
        <v>155</v>
      </c>
      <c r="B156" s="1">
        <f>MATCH(A156,时间进度预设!$C$3:$C$12,1)</f>
        <v>7</v>
      </c>
      <c r="C156" s="9">
        <f>INDEX(时间进度预设!$F$3:$F$11,B156)</f>
        <v>0.49603174603174549</v>
      </c>
      <c r="D156" s="1">
        <f>MATCH(A156,关卡阶段!$B$2:$B$13,1)</f>
        <v>8</v>
      </c>
      <c r="E156" s="1">
        <f>INDEX(关卡阶段!$E$2:$E$13,D156)</f>
        <v>2200</v>
      </c>
      <c r="F156" s="9">
        <f t="shared" si="20"/>
        <v>0.24801587301587275</v>
      </c>
      <c r="G156" s="9">
        <v>0.5</v>
      </c>
      <c r="H156" s="9">
        <f t="shared" si="21"/>
        <v>1</v>
      </c>
      <c r="I156" s="18">
        <f t="shared" si="22"/>
        <v>8870.4000000000106</v>
      </c>
      <c r="J156" s="18">
        <f>E156*时间进度预设!$AE$3</f>
        <v>2420</v>
      </c>
      <c r="K156" s="18">
        <f t="shared" si="23"/>
        <v>560417.15085217927</v>
      </c>
      <c r="L156" s="18">
        <f t="shared" si="24"/>
        <v>317020</v>
      </c>
      <c r="M156" s="18">
        <f t="shared" si="25"/>
        <v>-243397.15085217927</v>
      </c>
      <c r="N156" s="11">
        <f>离线奖励!$A$2+离线奖励!$B$2*INT(A156/离线奖励!$C$2)</f>
        <v>5100</v>
      </c>
      <c r="O156" s="1">
        <f>签到奖励!$A$2+签到奖励!$B$2*INT(A156/签到奖励!$C$2)</f>
        <v>11500</v>
      </c>
      <c r="P156" s="1">
        <f>IF(MOD(A156,转盘奖励!$C$2)=0,转盘奖励!$A$2+转盘奖励!$B$2*INT(A156/转盘奖励!$C$2),0)</f>
        <v>0</v>
      </c>
      <c r="Q156" s="1">
        <f t="shared" si="26"/>
        <v>195000</v>
      </c>
    </row>
    <row r="157" spans="1:17">
      <c r="A157" s="1">
        <v>156</v>
      </c>
      <c r="B157" s="1">
        <f>MATCH(A157,时间进度预设!$C$3:$C$12,1)</f>
        <v>7</v>
      </c>
      <c r="C157" s="9">
        <f>INDEX(时间进度预设!$F$3:$F$11,B157)</f>
        <v>0.49603174603174549</v>
      </c>
      <c r="D157" s="1">
        <f>MATCH(A157,关卡阶段!$B$2:$B$13,1)</f>
        <v>8</v>
      </c>
      <c r="E157" s="1">
        <f>INDEX(关卡阶段!$E$2:$E$13,D157)</f>
        <v>2200</v>
      </c>
      <c r="F157" s="9">
        <f t="shared" si="20"/>
        <v>0.54563492063492003</v>
      </c>
      <c r="G157" s="9">
        <v>-0.1</v>
      </c>
      <c r="H157" s="9">
        <f t="shared" si="21"/>
        <v>1</v>
      </c>
      <c r="I157" s="18">
        <f t="shared" si="22"/>
        <v>4032.0000000000045</v>
      </c>
      <c r="J157" s="18">
        <f>E157*时间进度预设!$AE$3</f>
        <v>2420</v>
      </c>
      <c r="K157" s="18">
        <f t="shared" si="23"/>
        <v>564449.15085217927</v>
      </c>
      <c r="L157" s="18">
        <f t="shared" si="24"/>
        <v>319440</v>
      </c>
      <c r="M157" s="18">
        <f t="shared" si="25"/>
        <v>-245009.15085217927</v>
      </c>
      <c r="N157" s="11">
        <f>离线奖励!$A$2+离线奖励!$B$2*INT(A157/离线奖励!$C$2)</f>
        <v>5100</v>
      </c>
      <c r="O157" s="1">
        <f>签到奖励!$A$2+签到奖励!$B$2*INT(A157/签到奖励!$C$2)</f>
        <v>11500</v>
      </c>
      <c r="P157" s="1">
        <f>IF(MOD(A157,转盘奖励!$C$2)=0,转盘奖励!$A$2+转盘奖励!$B$2*INT(A157/转盘奖励!$C$2),0)</f>
        <v>0</v>
      </c>
      <c r="Q157" s="1">
        <f t="shared" si="26"/>
        <v>195000</v>
      </c>
    </row>
    <row r="158" spans="1:17">
      <c r="A158" s="1">
        <v>157</v>
      </c>
      <c r="B158" s="1">
        <f>MATCH(A158,时间进度预设!$C$3:$C$12,1)</f>
        <v>7</v>
      </c>
      <c r="C158" s="9">
        <f>INDEX(时间进度预设!$F$3:$F$11,B158)</f>
        <v>0.49603174603174549</v>
      </c>
      <c r="D158" s="1">
        <f>MATCH(A158,关卡阶段!$B$2:$B$13,1)</f>
        <v>8</v>
      </c>
      <c r="E158" s="1">
        <f>INDEX(关卡阶段!$E$2:$E$13,D158)</f>
        <v>2200</v>
      </c>
      <c r="F158" s="9">
        <f t="shared" si="20"/>
        <v>0.54563492063492003</v>
      </c>
      <c r="G158" s="9">
        <v>-0.1</v>
      </c>
      <c r="H158" s="9">
        <f t="shared" si="21"/>
        <v>1</v>
      </c>
      <c r="I158" s="18">
        <f t="shared" si="22"/>
        <v>4032.0000000000045</v>
      </c>
      <c r="J158" s="18">
        <f>E158*时间进度预设!$AE$3</f>
        <v>2420</v>
      </c>
      <c r="K158" s="18">
        <f t="shared" si="23"/>
        <v>568481.15085217927</v>
      </c>
      <c r="L158" s="18">
        <f t="shared" si="24"/>
        <v>321860</v>
      </c>
      <c r="M158" s="18">
        <f t="shared" si="25"/>
        <v>-246621.15085217927</v>
      </c>
      <c r="N158" s="11">
        <f>离线奖励!$A$2+离线奖励!$B$2*INT(A158/离线奖励!$C$2)</f>
        <v>5100</v>
      </c>
      <c r="O158" s="1">
        <f>签到奖励!$A$2+签到奖励!$B$2*INT(A158/签到奖励!$C$2)</f>
        <v>11500</v>
      </c>
      <c r="P158" s="1">
        <f>IF(MOD(A158,转盘奖励!$C$2)=0,转盘奖励!$A$2+转盘奖励!$B$2*INT(A158/转盘奖励!$C$2),0)</f>
        <v>0</v>
      </c>
      <c r="Q158" s="1">
        <f t="shared" si="26"/>
        <v>195000</v>
      </c>
    </row>
    <row r="159" spans="1:17">
      <c r="A159" s="1">
        <v>158</v>
      </c>
      <c r="B159" s="1">
        <f>MATCH(A159,时间进度预设!$C$3:$C$12,1)</f>
        <v>7</v>
      </c>
      <c r="C159" s="9">
        <f>INDEX(时间进度预设!$F$3:$F$11,B159)</f>
        <v>0.49603174603174549</v>
      </c>
      <c r="D159" s="1">
        <f>MATCH(A159,关卡阶段!$B$2:$B$13,1)</f>
        <v>8</v>
      </c>
      <c r="E159" s="1">
        <f>INDEX(关卡阶段!$E$2:$E$13,D159)</f>
        <v>2200</v>
      </c>
      <c r="F159" s="9">
        <f t="shared" si="20"/>
        <v>0.54563492063492003</v>
      </c>
      <c r="G159" s="9">
        <v>-0.1</v>
      </c>
      <c r="H159" s="9">
        <f t="shared" si="21"/>
        <v>1</v>
      </c>
      <c r="I159" s="18">
        <f t="shared" si="22"/>
        <v>4032.0000000000045</v>
      </c>
      <c r="J159" s="18">
        <f>E159*时间进度预设!$AE$3</f>
        <v>2420</v>
      </c>
      <c r="K159" s="18">
        <f t="shared" si="23"/>
        <v>572513.15085217927</v>
      </c>
      <c r="L159" s="18">
        <f t="shared" si="24"/>
        <v>324280</v>
      </c>
      <c r="M159" s="18">
        <f t="shared" si="25"/>
        <v>-248233.15085217927</v>
      </c>
      <c r="N159" s="11">
        <f>离线奖励!$A$2+离线奖励!$B$2*INT(A159/离线奖励!$C$2)</f>
        <v>5100</v>
      </c>
      <c r="O159" s="1">
        <f>签到奖励!$A$2+签到奖励!$B$2*INT(A159/签到奖励!$C$2)</f>
        <v>11500</v>
      </c>
      <c r="P159" s="1">
        <f>IF(MOD(A159,转盘奖励!$C$2)=0,转盘奖励!$A$2+转盘奖励!$B$2*INT(A159/转盘奖励!$C$2),0)</f>
        <v>0</v>
      </c>
      <c r="Q159" s="1">
        <f t="shared" si="26"/>
        <v>195000</v>
      </c>
    </row>
    <row r="160" spans="1:17">
      <c r="A160" s="1">
        <v>159</v>
      </c>
      <c r="B160" s="1">
        <f>MATCH(A160,时间进度预设!$C$3:$C$12,1)</f>
        <v>7</v>
      </c>
      <c r="C160" s="9">
        <f>INDEX(时间进度预设!$F$3:$F$11,B160)</f>
        <v>0.49603174603174549</v>
      </c>
      <c r="D160" s="1">
        <f>MATCH(A160,关卡阶段!$B$2:$B$13,1)</f>
        <v>8</v>
      </c>
      <c r="E160" s="1">
        <f>INDEX(关卡阶段!$E$2:$E$13,D160)</f>
        <v>2200</v>
      </c>
      <c r="F160" s="9">
        <f t="shared" si="20"/>
        <v>0.54563492063492003</v>
      </c>
      <c r="G160" s="9">
        <v>-0.1</v>
      </c>
      <c r="H160" s="9">
        <f t="shared" si="21"/>
        <v>1</v>
      </c>
      <c r="I160" s="18">
        <f t="shared" si="22"/>
        <v>4032.0000000000045</v>
      </c>
      <c r="J160" s="18">
        <f>E160*时间进度预设!$AE$3</f>
        <v>2420</v>
      </c>
      <c r="K160" s="18">
        <f t="shared" si="23"/>
        <v>576545.15085217927</v>
      </c>
      <c r="L160" s="18">
        <f t="shared" si="24"/>
        <v>326700</v>
      </c>
      <c r="M160" s="18">
        <f t="shared" si="25"/>
        <v>-249845.15085217927</v>
      </c>
      <c r="N160" s="11">
        <f>离线奖励!$A$2+离线奖励!$B$2*INT(A160/离线奖励!$C$2)</f>
        <v>5100</v>
      </c>
      <c r="O160" s="1">
        <f>签到奖励!$A$2+签到奖励!$B$2*INT(A160/签到奖励!$C$2)</f>
        <v>11500</v>
      </c>
      <c r="P160" s="1">
        <f>IF(MOD(A160,转盘奖励!$C$2)=0,转盘奖励!$A$2+转盘奖励!$B$2*INT(A160/转盘奖励!$C$2),0)</f>
        <v>0</v>
      </c>
      <c r="Q160" s="1">
        <f t="shared" si="26"/>
        <v>195000</v>
      </c>
    </row>
    <row r="161" spans="1:17">
      <c r="A161" s="1">
        <v>160</v>
      </c>
      <c r="B161" s="1">
        <f>MATCH(A161,时间进度预设!$C$3:$C$12,1)</f>
        <v>7</v>
      </c>
      <c r="C161" s="9">
        <f>INDEX(时间进度预设!$F$3:$F$11,B161)</f>
        <v>0.49603174603174549</v>
      </c>
      <c r="D161" s="1">
        <f>MATCH(A161,关卡阶段!$B$2:$B$13,1)</f>
        <v>9</v>
      </c>
      <c r="E161" s="1">
        <f>INDEX(关卡阶段!$E$2:$E$13,D161)</f>
        <v>2500</v>
      </c>
      <c r="F161" s="9">
        <f t="shared" si="20"/>
        <v>0.19841269841269821</v>
      </c>
      <c r="G161" s="9">
        <v>0.6</v>
      </c>
      <c r="H161" s="9">
        <f t="shared" si="21"/>
        <v>1</v>
      </c>
      <c r="I161" s="18">
        <f t="shared" si="22"/>
        <v>12600.000000000013</v>
      </c>
      <c r="J161" s="18">
        <f>E161*时间进度预设!$AE$3</f>
        <v>2750</v>
      </c>
      <c r="K161" s="18">
        <f t="shared" si="23"/>
        <v>589145.15085217927</v>
      </c>
      <c r="L161" s="18">
        <f t="shared" si="24"/>
        <v>329450</v>
      </c>
      <c r="M161" s="18">
        <f t="shared" si="25"/>
        <v>-259695.15085217927</v>
      </c>
      <c r="N161" s="11">
        <f>离线奖励!$A$2+离线奖励!$B$2*INT(A161/离线奖励!$C$2)</f>
        <v>5200</v>
      </c>
      <c r="O161" s="1">
        <f>签到奖励!$A$2+签到奖励!$B$2*INT(A161/签到奖励!$C$2)</f>
        <v>13000</v>
      </c>
      <c r="P161" s="1">
        <f>IF(MOD(A161,转盘奖励!$C$2)=0,转盘奖励!$A$2+转盘奖励!$B$2*INT(A161/转盘奖励!$C$2),0)</f>
        <v>25000</v>
      </c>
      <c r="Q161" s="1">
        <f t="shared" si="26"/>
        <v>220000</v>
      </c>
    </row>
    <row r="162" spans="1:17">
      <c r="A162" s="1">
        <v>161</v>
      </c>
      <c r="B162" s="1">
        <f>MATCH(A162,时间进度预设!$C$3:$C$12,1)</f>
        <v>7</v>
      </c>
      <c r="C162" s="9">
        <f>INDEX(时间进度预设!$F$3:$F$11,B162)</f>
        <v>0.49603174603174549</v>
      </c>
      <c r="D162" s="1">
        <f>MATCH(A162,关卡阶段!$B$2:$B$13,1)</f>
        <v>9</v>
      </c>
      <c r="E162" s="1">
        <f>INDEX(关卡阶段!$E$2:$E$13,D162)</f>
        <v>2500</v>
      </c>
      <c r="F162" s="9">
        <f t="shared" ref="F162:F193" si="27">MEDIAN(0,C162*(1-G162),1)</f>
        <v>0.59523809523809457</v>
      </c>
      <c r="G162" s="9">
        <v>-0.2</v>
      </c>
      <c r="H162" s="9">
        <f t="shared" si="21"/>
        <v>1</v>
      </c>
      <c r="I162" s="18">
        <f t="shared" si="22"/>
        <v>4200.0000000000045</v>
      </c>
      <c r="J162" s="18">
        <f>E162*时间进度预设!$AE$3</f>
        <v>2750</v>
      </c>
      <c r="K162" s="18">
        <f t="shared" si="23"/>
        <v>593345.15085217927</v>
      </c>
      <c r="L162" s="18">
        <f t="shared" si="24"/>
        <v>332200</v>
      </c>
      <c r="M162" s="18">
        <f t="shared" si="25"/>
        <v>-261145.15085217927</v>
      </c>
      <c r="N162" s="11">
        <f>离线奖励!$A$2+离线奖励!$B$2*INT(A162/离线奖励!$C$2)</f>
        <v>5200</v>
      </c>
      <c r="O162" s="1">
        <f>签到奖励!$A$2+签到奖励!$B$2*INT(A162/签到奖励!$C$2)</f>
        <v>13000</v>
      </c>
      <c r="P162" s="1">
        <f>IF(MOD(A162,转盘奖励!$C$2)=0,转盘奖励!$A$2+转盘奖励!$B$2*INT(A162/转盘奖励!$C$2),0)</f>
        <v>0</v>
      </c>
      <c r="Q162" s="1">
        <f t="shared" si="26"/>
        <v>220000</v>
      </c>
    </row>
    <row r="163" spans="1:17">
      <c r="A163" s="1">
        <v>162</v>
      </c>
      <c r="B163" s="1">
        <f>MATCH(A163,时间进度预设!$C$3:$C$12,1)</f>
        <v>7</v>
      </c>
      <c r="C163" s="9">
        <f>INDEX(时间进度预设!$F$3:$F$11,B163)</f>
        <v>0.49603174603174549</v>
      </c>
      <c r="D163" s="1">
        <f>MATCH(A163,关卡阶段!$B$2:$B$13,1)</f>
        <v>9</v>
      </c>
      <c r="E163" s="1">
        <f>INDEX(关卡阶段!$E$2:$E$13,D163)</f>
        <v>2500</v>
      </c>
      <c r="F163" s="9">
        <f t="shared" si="27"/>
        <v>0.57043650793650724</v>
      </c>
      <c r="G163" s="9">
        <v>-0.15</v>
      </c>
      <c r="H163" s="9">
        <f t="shared" si="21"/>
        <v>1</v>
      </c>
      <c r="I163" s="18">
        <f t="shared" si="22"/>
        <v>4382.6086956521794</v>
      </c>
      <c r="J163" s="18">
        <f>E163*时间进度预设!$AE$3</f>
        <v>2750</v>
      </c>
      <c r="K163" s="18">
        <f t="shared" ref="K163:K194" si="28">I163+K162</f>
        <v>597727.75954783149</v>
      </c>
      <c r="L163" s="18">
        <f t="shared" ref="L163:L194" si="29">J163+L162</f>
        <v>334950</v>
      </c>
      <c r="M163" s="18">
        <f t="shared" si="25"/>
        <v>-262777.75954783149</v>
      </c>
      <c r="N163" s="11">
        <f>离线奖励!$A$2+离线奖励!$B$2*INT(A163/离线奖励!$C$2)</f>
        <v>5200</v>
      </c>
      <c r="O163" s="1">
        <f>签到奖励!$A$2+签到奖励!$B$2*INT(A163/签到奖励!$C$2)</f>
        <v>13000</v>
      </c>
      <c r="P163" s="1">
        <f>IF(MOD(A163,转盘奖励!$C$2)=0,转盘奖励!$A$2+转盘奖励!$B$2*INT(A163/转盘奖励!$C$2),0)</f>
        <v>0</v>
      </c>
      <c r="Q163" s="1">
        <f t="shared" si="26"/>
        <v>220000</v>
      </c>
    </row>
    <row r="164" spans="1:17">
      <c r="A164" s="1">
        <v>163</v>
      </c>
      <c r="B164" s="1">
        <f>MATCH(A164,时间进度预设!$C$3:$C$12,1)</f>
        <v>7</v>
      </c>
      <c r="C164" s="9">
        <f>INDEX(时间进度预设!$F$3:$F$11,B164)</f>
        <v>0.49603174603174549</v>
      </c>
      <c r="D164" s="1">
        <f>MATCH(A164,关卡阶段!$B$2:$B$13,1)</f>
        <v>9</v>
      </c>
      <c r="E164" s="1">
        <f>INDEX(关卡阶段!$E$2:$E$13,D164)</f>
        <v>2500</v>
      </c>
      <c r="F164" s="9">
        <f t="shared" si="27"/>
        <v>0.54563492063492003</v>
      </c>
      <c r="G164" s="9">
        <v>-0.1</v>
      </c>
      <c r="H164" s="9">
        <f t="shared" si="21"/>
        <v>1</v>
      </c>
      <c r="I164" s="18">
        <f t="shared" si="22"/>
        <v>4581.8181818181865</v>
      </c>
      <c r="J164" s="18">
        <f>E164*时间进度预设!$AE$3</f>
        <v>2750</v>
      </c>
      <c r="K164" s="18">
        <f t="shared" si="28"/>
        <v>602309.57772964973</v>
      </c>
      <c r="L164" s="18">
        <f t="shared" si="29"/>
        <v>337700</v>
      </c>
      <c r="M164" s="18">
        <f t="shared" si="25"/>
        <v>-264609.57772964973</v>
      </c>
      <c r="N164" s="11">
        <f>离线奖励!$A$2+离线奖励!$B$2*INT(A164/离线奖励!$C$2)</f>
        <v>5200</v>
      </c>
      <c r="O164" s="1">
        <f>签到奖励!$A$2+签到奖励!$B$2*INT(A164/签到奖励!$C$2)</f>
        <v>13000</v>
      </c>
      <c r="P164" s="1">
        <f>IF(MOD(A164,转盘奖励!$C$2)=0,转盘奖励!$A$2+转盘奖励!$B$2*INT(A164/转盘奖励!$C$2),0)</f>
        <v>0</v>
      </c>
      <c r="Q164" s="1">
        <f t="shared" si="26"/>
        <v>220000</v>
      </c>
    </row>
    <row r="165" spans="1:17">
      <c r="A165" s="1">
        <v>164</v>
      </c>
      <c r="B165" s="1">
        <f>MATCH(A165,时间进度预设!$C$3:$C$12,1)</f>
        <v>8</v>
      </c>
      <c r="C165" s="9">
        <f>INDEX(时间进度预设!$F$3:$F$11,B165)</f>
        <v>0.47619047619047655</v>
      </c>
      <c r="D165" s="1">
        <f>MATCH(A165,关卡阶段!$B$2:$B$13,1)</f>
        <v>9</v>
      </c>
      <c r="E165" s="1">
        <f>INDEX(关卡阶段!$E$2:$E$13,D165)</f>
        <v>2500</v>
      </c>
      <c r="F165" s="9">
        <f t="shared" si="27"/>
        <v>0.52380952380952428</v>
      </c>
      <c r="G165" s="9">
        <v>-0.1</v>
      </c>
      <c r="H165" s="9">
        <f t="shared" si="21"/>
        <v>1.0000000000000002</v>
      </c>
      <c r="I165" s="18">
        <f t="shared" si="22"/>
        <v>4772.7272727272684</v>
      </c>
      <c r="J165" s="18">
        <f>E165*时间进度预设!$AE$3</f>
        <v>2750</v>
      </c>
      <c r="K165" s="18">
        <f t="shared" si="28"/>
        <v>607082.30500237702</v>
      </c>
      <c r="L165" s="18">
        <f t="shared" si="29"/>
        <v>340450</v>
      </c>
      <c r="M165" s="18">
        <f t="shared" si="25"/>
        <v>-266632.30500237702</v>
      </c>
      <c r="N165" s="11">
        <f>离线奖励!$A$2+离线奖励!$B$2*INT(A165/离线奖励!$C$2)</f>
        <v>5200</v>
      </c>
      <c r="O165" s="1">
        <f>签到奖励!$A$2+签到奖励!$B$2*INT(A165/签到奖励!$C$2)</f>
        <v>13000</v>
      </c>
      <c r="P165" s="1">
        <f>IF(MOD(A165,转盘奖励!$C$2)=0,转盘奖励!$A$2+转盘奖励!$B$2*INT(A165/转盘奖励!$C$2),0)</f>
        <v>0</v>
      </c>
      <c r="Q165" s="1">
        <f t="shared" si="26"/>
        <v>220000</v>
      </c>
    </row>
    <row r="166" spans="1:17">
      <c r="A166" s="1">
        <v>165</v>
      </c>
      <c r="B166" s="1">
        <f>MATCH(A166,时间进度预设!$C$3:$C$12,1)</f>
        <v>8</v>
      </c>
      <c r="C166" s="9">
        <f>INDEX(时间进度预设!$F$3:$F$11,B166)</f>
        <v>0.47619047619047655</v>
      </c>
      <c r="D166" s="1">
        <f>MATCH(A166,关卡阶段!$B$2:$B$13,1)</f>
        <v>9</v>
      </c>
      <c r="E166" s="1">
        <f>INDEX(关卡阶段!$E$2:$E$13,D166)</f>
        <v>2500</v>
      </c>
      <c r="F166" s="9">
        <f t="shared" si="27"/>
        <v>0.33333333333333359</v>
      </c>
      <c r="G166" s="9">
        <v>0.3</v>
      </c>
      <c r="H166" s="9">
        <f t="shared" si="21"/>
        <v>1.0000000000000002</v>
      </c>
      <c r="I166" s="18">
        <f t="shared" si="22"/>
        <v>7499.9999999999945</v>
      </c>
      <c r="J166" s="18">
        <f>E166*时间进度预设!$AE$3</f>
        <v>2750</v>
      </c>
      <c r="K166" s="18">
        <f t="shared" si="28"/>
        <v>614582.30500237702</v>
      </c>
      <c r="L166" s="18">
        <f t="shared" si="29"/>
        <v>343200</v>
      </c>
      <c r="M166" s="18">
        <f t="shared" si="25"/>
        <v>-271382.30500237702</v>
      </c>
      <c r="N166" s="11">
        <f>离线奖励!$A$2+离线奖励!$B$2*INT(A166/离线奖励!$C$2)</f>
        <v>5300</v>
      </c>
      <c r="O166" s="1">
        <f>签到奖励!$A$2+签到奖励!$B$2*INT(A166/签到奖励!$C$2)</f>
        <v>13000</v>
      </c>
      <c r="P166" s="1">
        <f>IF(MOD(A166,转盘奖励!$C$2)=0,转盘奖励!$A$2+转盘奖励!$B$2*INT(A166/转盘奖励!$C$2),0)</f>
        <v>0</v>
      </c>
      <c r="Q166" s="1">
        <f t="shared" si="26"/>
        <v>220000</v>
      </c>
    </row>
    <row r="167" spans="1:17">
      <c r="A167" s="1">
        <v>166</v>
      </c>
      <c r="B167" s="1">
        <f>MATCH(A167,时间进度预设!$C$3:$C$12,1)</f>
        <v>8</v>
      </c>
      <c r="C167" s="9">
        <f>INDEX(时间进度预设!$F$3:$F$11,B167)</f>
        <v>0.47619047619047655</v>
      </c>
      <c r="D167" s="1">
        <f>MATCH(A167,关卡阶段!$B$2:$B$13,1)</f>
        <v>9</v>
      </c>
      <c r="E167" s="1">
        <f>INDEX(关卡阶段!$E$2:$E$13,D167)</f>
        <v>2500</v>
      </c>
      <c r="F167" s="9">
        <f t="shared" si="27"/>
        <v>0.547619047619048</v>
      </c>
      <c r="G167" s="9">
        <v>-0.15</v>
      </c>
      <c r="H167" s="9">
        <f t="shared" si="21"/>
        <v>1.0000000000000002</v>
      </c>
      <c r="I167" s="18">
        <f t="shared" si="22"/>
        <v>4565.2173913043443</v>
      </c>
      <c r="J167" s="18">
        <f>E167*时间进度预设!$AE$3</f>
        <v>2750</v>
      </c>
      <c r="K167" s="18">
        <f t="shared" si="28"/>
        <v>619147.52239368134</v>
      </c>
      <c r="L167" s="18">
        <f t="shared" si="29"/>
        <v>345950</v>
      </c>
      <c r="M167" s="18">
        <f t="shared" si="25"/>
        <v>-273197.52239368134</v>
      </c>
      <c r="N167" s="11">
        <f>离线奖励!$A$2+离线奖励!$B$2*INT(A167/离线奖励!$C$2)</f>
        <v>5300</v>
      </c>
      <c r="O167" s="1">
        <f>签到奖励!$A$2+签到奖励!$B$2*INT(A167/签到奖励!$C$2)</f>
        <v>13000</v>
      </c>
      <c r="P167" s="1">
        <f>IF(MOD(A167,转盘奖励!$C$2)=0,转盘奖励!$A$2+转盘奖励!$B$2*INT(A167/转盘奖励!$C$2),0)</f>
        <v>0</v>
      </c>
      <c r="Q167" s="1">
        <f t="shared" si="26"/>
        <v>220000</v>
      </c>
    </row>
    <row r="168" spans="1:17">
      <c r="A168" s="1">
        <v>167</v>
      </c>
      <c r="B168" s="1">
        <f>MATCH(A168,时间进度预设!$C$3:$C$12,1)</f>
        <v>8</v>
      </c>
      <c r="C168" s="9">
        <f>INDEX(时间进度预设!$F$3:$F$11,B168)</f>
        <v>0.47619047619047655</v>
      </c>
      <c r="D168" s="1">
        <f>MATCH(A168,关卡阶段!$B$2:$B$13,1)</f>
        <v>9</v>
      </c>
      <c r="E168" s="1">
        <f>INDEX(关卡阶段!$E$2:$E$13,D168)</f>
        <v>2500</v>
      </c>
      <c r="F168" s="9">
        <f t="shared" si="27"/>
        <v>0.52380952380952428</v>
      </c>
      <c r="G168" s="9">
        <v>-0.1</v>
      </c>
      <c r="H168" s="9">
        <f t="shared" si="21"/>
        <v>1.0000000000000002</v>
      </c>
      <c r="I168" s="18">
        <f t="shared" si="22"/>
        <v>4772.7272727272684</v>
      </c>
      <c r="J168" s="18">
        <f>E168*时间进度预设!$AE$3</f>
        <v>2750</v>
      </c>
      <c r="K168" s="18">
        <f t="shared" si="28"/>
        <v>623920.24966640864</v>
      </c>
      <c r="L168" s="18">
        <f t="shared" si="29"/>
        <v>348700</v>
      </c>
      <c r="M168" s="18">
        <f t="shared" si="25"/>
        <v>-275220.24966640864</v>
      </c>
      <c r="N168" s="11">
        <f>离线奖励!$A$2+离线奖励!$B$2*INT(A168/离线奖励!$C$2)</f>
        <v>5300</v>
      </c>
      <c r="O168" s="1">
        <f>签到奖励!$A$2+签到奖励!$B$2*INT(A168/签到奖励!$C$2)</f>
        <v>13000</v>
      </c>
      <c r="P168" s="1">
        <f>IF(MOD(A168,转盘奖励!$C$2)=0,转盘奖励!$A$2+转盘奖励!$B$2*INT(A168/转盘奖励!$C$2),0)</f>
        <v>0</v>
      </c>
      <c r="Q168" s="1">
        <f t="shared" si="26"/>
        <v>220000</v>
      </c>
    </row>
    <row r="169" spans="1:17">
      <c r="A169" s="1">
        <v>168</v>
      </c>
      <c r="B169" s="1">
        <f>MATCH(A169,时间进度预设!$C$3:$C$12,1)</f>
        <v>8</v>
      </c>
      <c r="C169" s="9">
        <f>INDEX(时间进度预设!$F$3:$F$11,B169)</f>
        <v>0.47619047619047655</v>
      </c>
      <c r="D169" s="1">
        <f>MATCH(A169,关卡阶段!$B$2:$B$13,1)</f>
        <v>9</v>
      </c>
      <c r="E169" s="1">
        <f>INDEX(关卡阶段!$E$2:$E$13,D169)</f>
        <v>2500</v>
      </c>
      <c r="F169" s="9">
        <f t="shared" si="27"/>
        <v>0.52380952380952428</v>
      </c>
      <c r="G169" s="9">
        <v>-0.1</v>
      </c>
      <c r="H169" s="9">
        <f t="shared" si="21"/>
        <v>1.0000000000000002</v>
      </c>
      <c r="I169" s="18">
        <f t="shared" si="22"/>
        <v>4772.7272727272684</v>
      </c>
      <c r="J169" s="18">
        <f>E169*时间进度预设!$AE$3</f>
        <v>2750</v>
      </c>
      <c r="K169" s="18">
        <f t="shared" si="28"/>
        <v>628692.97693913593</v>
      </c>
      <c r="L169" s="18">
        <f t="shared" si="29"/>
        <v>351450</v>
      </c>
      <c r="M169" s="18">
        <f t="shared" si="25"/>
        <v>-277242.97693913593</v>
      </c>
      <c r="N169" s="11">
        <f>离线奖励!$A$2+离线奖励!$B$2*INT(A169/离线奖励!$C$2)</f>
        <v>5300</v>
      </c>
      <c r="O169" s="1">
        <f>签到奖励!$A$2+签到奖励!$B$2*INT(A169/签到奖励!$C$2)</f>
        <v>13000</v>
      </c>
      <c r="P169" s="1">
        <f>IF(MOD(A169,转盘奖励!$C$2)=0,转盘奖励!$A$2+转盘奖励!$B$2*INT(A169/转盘奖励!$C$2),0)</f>
        <v>0</v>
      </c>
      <c r="Q169" s="1">
        <f t="shared" si="26"/>
        <v>220000</v>
      </c>
    </row>
    <row r="170" spans="1:17">
      <c r="A170" s="1">
        <v>169</v>
      </c>
      <c r="B170" s="1">
        <f>MATCH(A170,时间进度预设!$C$3:$C$12,1)</f>
        <v>8</v>
      </c>
      <c r="C170" s="9">
        <f>INDEX(时间进度预设!$F$3:$F$11,B170)</f>
        <v>0.47619047619047655</v>
      </c>
      <c r="D170" s="1">
        <f>MATCH(A170,关卡阶段!$B$2:$B$13,1)</f>
        <v>9</v>
      </c>
      <c r="E170" s="1">
        <f>INDEX(关卡阶段!$E$2:$E$13,D170)</f>
        <v>2500</v>
      </c>
      <c r="F170" s="9">
        <f t="shared" si="27"/>
        <v>0.52380952380952428</v>
      </c>
      <c r="G170" s="9">
        <v>-0.1</v>
      </c>
      <c r="H170" s="9">
        <f t="shared" si="21"/>
        <v>1.0000000000000002</v>
      </c>
      <c r="I170" s="18">
        <f t="shared" si="22"/>
        <v>4772.7272727272684</v>
      </c>
      <c r="J170" s="18">
        <f>E170*时间进度预设!$AE$3</f>
        <v>2750</v>
      </c>
      <c r="K170" s="18">
        <f t="shared" si="28"/>
        <v>633465.70421186322</v>
      </c>
      <c r="L170" s="18">
        <f t="shared" si="29"/>
        <v>354200</v>
      </c>
      <c r="M170" s="18">
        <f t="shared" si="25"/>
        <v>-279265.70421186322</v>
      </c>
      <c r="N170" s="11">
        <f>离线奖励!$A$2+离线奖励!$B$2*INT(A170/离线奖励!$C$2)</f>
        <v>5300</v>
      </c>
      <c r="O170" s="1">
        <f>签到奖励!$A$2+签到奖励!$B$2*INT(A170/签到奖励!$C$2)</f>
        <v>13000</v>
      </c>
      <c r="P170" s="1">
        <f>IF(MOD(A170,转盘奖励!$C$2)=0,转盘奖励!$A$2+转盘奖励!$B$2*INT(A170/转盘奖励!$C$2),0)</f>
        <v>0</v>
      </c>
      <c r="Q170" s="1">
        <f t="shared" si="26"/>
        <v>220000</v>
      </c>
    </row>
    <row r="171" spans="1:17">
      <c r="A171" s="1">
        <v>170</v>
      </c>
      <c r="B171" s="1">
        <f>MATCH(A171,时间进度预设!$C$3:$C$12,1)</f>
        <v>8</v>
      </c>
      <c r="C171" s="9">
        <f>INDEX(时间进度预设!$F$3:$F$11,B171)</f>
        <v>0.47619047619047655</v>
      </c>
      <c r="D171" s="1">
        <f>MATCH(A171,关卡阶段!$B$2:$B$13,1)</f>
        <v>9</v>
      </c>
      <c r="E171" s="1">
        <f>INDEX(关卡阶段!$E$2:$E$13,D171)</f>
        <v>2500</v>
      </c>
      <c r="F171" s="9">
        <f t="shared" si="27"/>
        <v>0.28571428571428592</v>
      </c>
      <c r="G171" s="9">
        <v>0.4</v>
      </c>
      <c r="H171" s="9">
        <f t="shared" si="21"/>
        <v>1.0000000000000002</v>
      </c>
      <c r="I171" s="18">
        <f t="shared" si="22"/>
        <v>8749.9999999999945</v>
      </c>
      <c r="J171" s="18">
        <f>E171*时间进度预设!$AE$3</f>
        <v>2750</v>
      </c>
      <c r="K171" s="18">
        <f t="shared" si="28"/>
        <v>642215.70421186322</v>
      </c>
      <c r="L171" s="18">
        <f t="shared" si="29"/>
        <v>356950</v>
      </c>
      <c r="M171" s="18">
        <f t="shared" si="25"/>
        <v>-285265.70421186322</v>
      </c>
      <c r="N171" s="11">
        <f>离线奖励!$A$2+离线奖励!$B$2*INT(A171/离线奖励!$C$2)</f>
        <v>5400</v>
      </c>
      <c r="O171" s="1">
        <f>签到奖励!$A$2+签到奖励!$B$2*INT(A171/签到奖励!$C$2)</f>
        <v>13000</v>
      </c>
      <c r="P171" s="1">
        <f>IF(MOD(A171,转盘奖励!$C$2)=0,转盘奖励!$A$2+转盘奖励!$B$2*INT(A171/转盘奖励!$C$2),0)</f>
        <v>26500</v>
      </c>
      <c r="Q171" s="1">
        <f t="shared" si="26"/>
        <v>246500</v>
      </c>
    </row>
    <row r="172" spans="1:17">
      <c r="A172" s="1">
        <v>171</v>
      </c>
      <c r="B172" s="1">
        <f>MATCH(A172,时间进度预设!$C$3:$C$12,1)</f>
        <v>8</v>
      </c>
      <c r="C172" s="9">
        <f>INDEX(时间进度预设!$F$3:$F$11,B172)</f>
        <v>0.47619047619047655</v>
      </c>
      <c r="D172" s="1">
        <f>MATCH(A172,关卡阶段!$B$2:$B$13,1)</f>
        <v>9</v>
      </c>
      <c r="E172" s="1">
        <f>INDEX(关卡阶段!$E$2:$E$13,D172)</f>
        <v>2500</v>
      </c>
      <c r="F172" s="9">
        <f t="shared" si="27"/>
        <v>0.547619047619048</v>
      </c>
      <c r="G172" s="9">
        <v>-0.15</v>
      </c>
      <c r="H172" s="9">
        <f t="shared" si="21"/>
        <v>1.0000000000000002</v>
      </c>
      <c r="I172" s="18">
        <f t="shared" si="22"/>
        <v>4565.2173913043443</v>
      </c>
      <c r="J172" s="18">
        <f>E172*时间进度预设!$AE$3</f>
        <v>2750</v>
      </c>
      <c r="K172" s="18">
        <f t="shared" si="28"/>
        <v>646780.92160316755</v>
      </c>
      <c r="L172" s="18">
        <f t="shared" si="29"/>
        <v>359700</v>
      </c>
      <c r="M172" s="18">
        <f t="shared" si="25"/>
        <v>-287080.92160316755</v>
      </c>
      <c r="N172" s="11">
        <f>离线奖励!$A$2+离线奖励!$B$2*INT(A172/离线奖励!$C$2)</f>
        <v>5400</v>
      </c>
      <c r="O172" s="1">
        <f>签到奖励!$A$2+签到奖励!$B$2*INT(A172/签到奖励!$C$2)</f>
        <v>13000</v>
      </c>
      <c r="P172" s="1">
        <f>IF(MOD(A172,转盘奖励!$C$2)=0,转盘奖励!$A$2+转盘奖励!$B$2*INT(A172/转盘奖励!$C$2),0)</f>
        <v>0</v>
      </c>
      <c r="Q172" s="1">
        <f t="shared" si="26"/>
        <v>246500</v>
      </c>
    </row>
    <row r="173" spans="1:17">
      <c r="A173" s="1">
        <v>172</v>
      </c>
      <c r="B173" s="1">
        <f>MATCH(A173,时间进度预设!$C$3:$C$12,1)</f>
        <v>8</v>
      </c>
      <c r="C173" s="9">
        <f>INDEX(时间进度预设!$F$3:$F$11,B173)</f>
        <v>0.47619047619047655</v>
      </c>
      <c r="D173" s="1">
        <f>MATCH(A173,关卡阶段!$B$2:$B$13,1)</f>
        <v>9</v>
      </c>
      <c r="E173" s="1">
        <f>INDEX(关卡阶段!$E$2:$E$13,D173)</f>
        <v>2500</v>
      </c>
      <c r="F173" s="9">
        <f t="shared" si="27"/>
        <v>0.52380952380952428</v>
      </c>
      <c r="G173" s="9">
        <v>-0.1</v>
      </c>
      <c r="H173" s="9">
        <f t="shared" si="21"/>
        <v>1.0000000000000002</v>
      </c>
      <c r="I173" s="18">
        <f t="shared" si="22"/>
        <v>4772.7272727272684</v>
      </c>
      <c r="J173" s="18">
        <f>E173*时间进度预设!$AE$3</f>
        <v>2750</v>
      </c>
      <c r="K173" s="18">
        <f t="shared" si="28"/>
        <v>651553.64887589484</v>
      </c>
      <c r="L173" s="18">
        <f t="shared" si="29"/>
        <v>362450</v>
      </c>
      <c r="M173" s="18">
        <f t="shared" si="25"/>
        <v>-289103.64887589484</v>
      </c>
      <c r="N173" s="11">
        <f>离线奖励!$A$2+离线奖励!$B$2*INT(A173/离线奖励!$C$2)</f>
        <v>5400</v>
      </c>
      <c r="O173" s="1">
        <f>签到奖励!$A$2+签到奖励!$B$2*INT(A173/签到奖励!$C$2)</f>
        <v>13000</v>
      </c>
      <c r="P173" s="1">
        <f>IF(MOD(A173,转盘奖励!$C$2)=0,转盘奖励!$A$2+转盘奖励!$B$2*INT(A173/转盘奖励!$C$2),0)</f>
        <v>0</v>
      </c>
      <c r="Q173" s="1">
        <f t="shared" si="26"/>
        <v>246500</v>
      </c>
    </row>
    <row r="174" spans="1:17">
      <c r="A174" s="1">
        <v>173</v>
      </c>
      <c r="B174" s="1">
        <f>MATCH(A174,时间进度预设!$C$3:$C$12,1)</f>
        <v>8</v>
      </c>
      <c r="C174" s="9">
        <f>INDEX(时间进度预设!$F$3:$F$11,B174)</f>
        <v>0.47619047619047655</v>
      </c>
      <c r="D174" s="1">
        <f>MATCH(A174,关卡阶段!$B$2:$B$13,1)</f>
        <v>9</v>
      </c>
      <c r="E174" s="1">
        <f>INDEX(关卡阶段!$E$2:$E$13,D174)</f>
        <v>2500</v>
      </c>
      <c r="F174" s="9">
        <f t="shared" si="27"/>
        <v>0.52380952380952428</v>
      </c>
      <c r="G174" s="9">
        <v>-0.1</v>
      </c>
      <c r="H174" s="9">
        <f t="shared" si="21"/>
        <v>1.0000000000000002</v>
      </c>
      <c r="I174" s="18">
        <f t="shared" si="22"/>
        <v>4772.7272727272684</v>
      </c>
      <c r="J174" s="18">
        <f>E174*时间进度预设!$AE$3</f>
        <v>2750</v>
      </c>
      <c r="K174" s="18">
        <f t="shared" si="28"/>
        <v>656326.37614862213</v>
      </c>
      <c r="L174" s="18">
        <f t="shared" si="29"/>
        <v>365200</v>
      </c>
      <c r="M174" s="18">
        <f t="shared" si="25"/>
        <v>-291126.37614862213</v>
      </c>
      <c r="N174" s="11">
        <f>离线奖励!$A$2+离线奖励!$B$2*INT(A174/离线奖励!$C$2)</f>
        <v>5400</v>
      </c>
      <c r="O174" s="1">
        <f>签到奖励!$A$2+签到奖励!$B$2*INT(A174/签到奖励!$C$2)</f>
        <v>13000</v>
      </c>
      <c r="P174" s="1">
        <f>IF(MOD(A174,转盘奖励!$C$2)=0,转盘奖励!$A$2+转盘奖励!$B$2*INT(A174/转盘奖励!$C$2),0)</f>
        <v>0</v>
      </c>
      <c r="Q174" s="1">
        <f t="shared" si="26"/>
        <v>246500</v>
      </c>
    </row>
    <row r="175" spans="1:17">
      <c r="A175" s="1">
        <v>174</v>
      </c>
      <c r="B175" s="1">
        <f>MATCH(A175,时间进度预设!$C$3:$C$12,1)</f>
        <v>8</v>
      </c>
      <c r="C175" s="9">
        <f>INDEX(时间进度预设!$F$3:$F$11,B175)</f>
        <v>0.47619047619047655</v>
      </c>
      <c r="D175" s="1">
        <f>MATCH(A175,关卡阶段!$B$2:$B$13,1)</f>
        <v>9</v>
      </c>
      <c r="E175" s="1">
        <f>INDEX(关卡阶段!$E$2:$E$13,D175)</f>
        <v>2500</v>
      </c>
      <c r="F175" s="9">
        <f t="shared" si="27"/>
        <v>0.52380952380952428</v>
      </c>
      <c r="G175" s="9">
        <v>-0.1</v>
      </c>
      <c r="H175" s="9">
        <f t="shared" si="21"/>
        <v>1.0000000000000002</v>
      </c>
      <c r="I175" s="18">
        <f t="shared" si="22"/>
        <v>4772.7272727272684</v>
      </c>
      <c r="J175" s="18">
        <f>E175*时间进度预设!$AE$3</f>
        <v>2750</v>
      </c>
      <c r="K175" s="18">
        <f t="shared" si="28"/>
        <v>661099.10342134943</v>
      </c>
      <c r="L175" s="18">
        <f t="shared" si="29"/>
        <v>367950</v>
      </c>
      <c r="M175" s="18">
        <f t="shared" si="25"/>
        <v>-293149.10342134943</v>
      </c>
      <c r="N175" s="11">
        <f>离线奖励!$A$2+离线奖励!$B$2*INT(A175/离线奖励!$C$2)</f>
        <v>5400</v>
      </c>
      <c r="O175" s="1">
        <f>签到奖励!$A$2+签到奖励!$B$2*INT(A175/签到奖励!$C$2)</f>
        <v>13000</v>
      </c>
      <c r="P175" s="1">
        <f>IF(MOD(A175,转盘奖励!$C$2)=0,转盘奖励!$A$2+转盘奖励!$B$2*INT(A175/转盘奖励!$C$2),0)</f>
        <v>0</v>
      </c>
      <c r="Q175" s="1">
        <f t="shared" si="26"/>
        <v>246500</v>
      </c>
    </row>
    <row r="176" spans="1:17">
      <c r="A176" s="1">
        <v>175</v>
      </c>
      <c r="B176" s="1">
        <f>MATCH(A176,时间进度预设!$C$3:$C$12,1)</f>
        <v>8</v>
      </c>
      <c r="C176" s="9">
        <f>INDEX(时间进度预设!$F$3:$F$11,B176)</f>
        <v>0.47619047619047655</v>
      </c>
      <c r="D176" s="1">
        <f>MATCH(A176,关卡阶段!$B$2:$B$13,1)</f>
        <v>9</v>
      </c>
      <c r="E176" s="1">
        <f>INDEX(关卡阶段!$E$2:$E$13,D176)</f>
        <v>2500</v>
      </c>
      <c r="F176" s="9">
        <f t="shared" si="27"/>
        <v>0.23809523809523828</v>
      </c>
      <c r="G176" s="9">
        <v>0.5</v>
      </c>
      <c r="H176" s="9">
        <f t="shared" si="21"/>
        <v>1.0000000000000002</v>
      </c>
      <c r="I176" s="18">
        <f t="shared" si="22"/>
        <v>10499.999999999993</v>
      </c>
      <c r="J176" s="18">
        <f>E176*时间进度预设!$AE$3</f>
        <v>2750</v>
      </c>
      <c r="K176" s="18">
        <f t="shared" si="28"/>
        <v>671599.10342134943</v>
      </c>
      <c r="L176" s="18">
        <f t="shared" si="29"/>
        <v>370700</v>
      </c>
      <c r="M176" s="18">
        <f t="shared" si="25"/>
        <v>-300899.10342134943</v>
      </c>
      <c r="N176" s="11">
        <f>离线奖励!$A$2+离线奖励!$B$2*INT(A176/离线奖励!$C$2)</f>
        <v>5500</v>
      </c>
      <c r="O176" s="1">
        <f>签到奖励!$A$2+签到奖励!$B$2*INT(A176/签到奖励!$C$2)</f>
        <v>13000</v>
      </c>
      <c r="P176" s="1">
        <f>IF(MOD(A176,转盘奖励!$C$2)=0,转盘奖励!$A$2+转盘奖励!$B$2*INT(A176/转盘奖励!$C$2),0)</f>
        <v>0</v>
      </c>
      <c r="Q176" s="1">
        <f t="shared" si="26"/>
        <v>246500</v>
      </c>
    </row>
    <row r="177" spans="1:17">
      <c r="A177" s="1">
        <v>176</v>
      </c>
      <c r="B177" s="1">
        <f>MATCH(A177,时间进度预设!$C$3:$C$12,1)</f>
        <v>8</v>
      </c>
      <c r="C177" s="9">
        <f>INDEX(时间进度预设!$F$3:$F$11,B177)</f>
        <v>0.47619047619047655</v>
      </c>
      <c r="D177" s="1">
        <f>MATCH(A177,关卡阶段!$B$2:$B$13,1)</f>
        <v>9</v>
      </c>
      <c r="E177" s="1">
        <f>INDEX(关卡阶段!$E$2:$E$13,D177)</f>
        <v>2500</v>
      </c>
      <c r="F177" s="9">
        <f t="shared" si="27"/>
        <v>0.57142857142857184</v>
      </c>
      <c r="G177" s="9">
        <v>-0.2</v>
      </c>
      <c r="H177" s="9">
        <f t="shared" si="21"/>
        <v>1.0000000000000002</v>
      </c>
      <c r="I177" s="18">
        <f t="shared" si="22"/>
        <v>4374.9999999999973</v>
      </c>
      <c r="J177" s="18">
        <f>E177*时间进度预设!$AE$3</f>
        <v>2750</v>
      </c>
      <c r="K177" s="18">
        <f t="shared" si="28"/>
        <v>675974.10342134943</v>
      </c>
      <c r="L177" s="18">
        <f t="shared" si="29"/>
        <v>373450</v>
      </c>
      <c r="M177" s="18">
        <f t="shared" si="25"/>
        <v>-302524.10342134943</v>
      </c>
      <c r="N177" s="11">
        <f>离线奖励!$A$2+离线奖励!$B$2*INT(A177/离线奖励!$C$2)</f>
        <v>5500</v>
      </c>
      <c r="O177" s="1">
        <f>签到奖励!$A$2+签到奖励!$B$2*INT(A177/签到奖励!$C$2)</f>
        <v>13000</v>
      </c>
      <c r="P177" s="1">
        <f>IF(MOD(A177,转盘奖励!$C$2)=0,转盘奖励!$A$2+转盘奖励!$B$2*INT(A177/转盘奖励!$C$2),0)</f>
        <v>0</v>
      </c>
      <c r="Q177" s="1">
        <f t="shared" si="26"/>
        <v>246500</v>
      </c>
    </row>
    <row r="178" spans="1:17">
      <c r="A178" s="1">
        <v>177</v>
      </c>
      <c r="B178" s="1">
        <f>MATCH(A178,时间进度预设!$C$3:$C$12,1)</f>
        <v>8</v>
      </c>
      <c r="C178" s="9">
        <f>INDEX(时间进度预设!$F$3:$F$11,B178)</f>
        <v>0.47619047619047655</v>
      </c>
      <c r="D178" s="1">
        <f>MATCH(A178,关卡阶段!$B$2:$B$13,1)</f>
        <v>9</v>
      </c>
      <c r="E178" s="1">
        <f>INDEX(关卡阶段!$E$2:$E$13,D178)</f>
        <v>2500</v>
      </c>
      <c r="F178" s="9">
        <f t="shared" si="27"/>
        <v>0.52380952380952428</v>
      </c>
      <c r="G178" s="9">
        <v>-0.1</v>
      </c>
      <c r="H178" s="9">
        <f t="shared" si="21"/>
        <v>1.0000000000000002</v>
      </c>
      <c r="I178" s="18">
        <f t="shared" si="22"/>
        <v>4772.7272727272684</v>
      </c>
      <c r="J178" s="18">
        <f>E178*时间进度预设!$AE$3</f>
        <v>2750</v>
      </c>
      <c r="K178" s="18">
        <f t="shared" si="28"/>
        <v>680746.83069407672</v>
      </c>
      <c r="L178" s="18">
        <f t="shared" si="29"/>
        <v>376200</v>
      </c>
      <c r="M178" s="18">
        <f t="shared" si="25"/>
        <v>-304546.83069407672</v>
      </c>
      <c r="N178" s="11">
        <f>离线奖励!$A$2+离线奖励!$B$2*INT(A178/离线奖励!$C$2)</f>
        <v>5500</v>
      </c>
      <c r="O178" s="1">
        <f>签到奖励!$A$2+签到奖励!$B$2*INT(A178/签到奖励!$C$2)</f>
        <v>13000</v>
      </c>
      <c r="P178" s="1">
        <f>IF(MOD(A178,转盘奖励!$C$2)=0,转盘奖励!$A$2+转盘奖励!$B$2*INT(A178/转盘奖励!$C$2),0)</f>
        <v>0</v>
      </c>
      <c r="Q178" s="1">
        <f t="shared" si="26"/>
        <v>246500</v>
      </c>
    </row>
    <row r="179" spans="1:17">
      <c r="A179" s="1">
        <v>178</v>
      </c>
      <c r="B179" s="1">
        <f>MATCH(A179,时间进度预设!$C$3:$C$12,1)</f>
        <v>8</v>
      </c>
      <c r="C179" s="9">
        <f>INDEX(时间进度预设!$F$3:$F$11,B179)</f>
        <v>0.47619047619047655</v>
      </c>
      <c r="D179" s="1">
        <f>MATCH(A179,关卡阶段!$B$2:$B$13,1)</f>
        <v>9</v>
      </c>
      <c r="E179" s="1">
        <f>INDEX(关卡阶段!$E$2:$E$13,D179)</f>
        <v>2500</v>
      </c>
      <c r="F179" s="9">
        <f t="shared" si="27"/>
        <v>0.52380952380952428</v>
      </c>
      <c r="G179" s="9">
        <v>-0.1</v>
      </c>
      <c r="H179" s="9">
        <f t="shared" si="21"/>
        <v>1.0000000000000002</v>
      </c>
      <c r="I179" s="18">
        <f t="shared" si="22"/>
        <v>4772.7272727272684</v>
      </c>
      <c r="J179" s="18">
        <f>E179*时间进度预设!$AE$3</f>
        <v>2750</v>
      </c>
      <c r="K179" s="18">
        <f t="shared" si="28"/>
        <v>685519.55796680402</v>
      </c>
      <c r="L179" s="18">
        <f t="shared" si="29"/>
        <v>378950</v>
      </c>
      <c r="M179" s="18">
        <f t="shared" si="25"/>
        <v>-306569.55796680402</v>
      </c>
      <c r="N179" s="11">
        <f>离线奖励!$A$2+离线奖励!$B$2*INT(A179/离线奖励!$C$2)</f>
        <v>5500</v>
      </c>
      <c r="O179" s="1">
        <f>签到奖励!$A$2+签到奖励!$B$2*INT(A179/签到奖励!$C$2)</f>
        <v>13000</v>
      </c>
      <c r="P179" s="1">
        <f>IF(MOD(A179,转盘奖励!$C$2)=0,转盘奖励!$A$2+转盘奖励!$B$2*INT(A179/转盘奖励!$C$2),0)</f>
        <v>0</v>
      </c>
      <c r="Q179" s="1">
        <f t="shared" si="26"/>
        <v>246500</v>
      </c>
    </row>
    <row r="180" spans="1:17">
      <c r="A180" s="1">
        <v>179</v>
      </c>
      <c r="B180" s="1">
        <f>MATCH(A180,时间进度预设!$C$3:$C$12,1)</f>
        <v>8</v>
      </c>
      <c r="C180" s="9">
        <f>INDEX(时间进度预设!$F$3:$F$11,B180)</f>
        <v>0.47619047619047655</v>
      </c>
      <c r="D180" s="1">
        <f>MATCH(A180,关卡阶段!$B$2:$B$13,1)</f>
        <v>9</v>
      </c>
      <c r="E180" s="1">
        <f>INDEX(关卡阶段!$E$2:$E$13,D180)</f>
        <v>2500</v>
      </c>
      <c r="F180" s="9">
        <f t="shared" si="27"/>
        <v>0.52380952380952428</v>
      </c>
      <c r="G180" s="9">
        <v>-0.1</v>
      </c>
      <c r="H180" s="9">
        <f t="shared" si="21"/>
        <v>1.0000000000000002</v>
      </c>
      <c r="I180" s="18">
        <f t="shared" si="22"/>
        <v>4772.7272727272684</v>
      </c>
      <c r="J180" s="18">
        <f>E180*时间进度预设!$AE$3</f>
        <v>2750</v>
      </c>
      <c r="K180" s="18">
        <f t="shared" si="28"/>
        <v>690292.28523953131</v>
      </c>
      <c r="L180" s="18">
        <f t="shared" si="29"/>
        <v>381700</v>
      </c>
      <c r="M180" s="18">
        <f t="shared" si="25"/>
        <v>-308592.28523953131</v>
      </c>
      <c r="N180" s="11">
        <f>离线奖励!$A$2+离线奖励!$B$2*INT(A180/离线奖励!$C$2)</f>
        <v>5500</v>
      </c>
      <c r="O180" s="1">
        <f>签到奖励!$A$2+签到奖励!$B$2*INT(A180/签到奖励!$C$2)</f>
        <v>13000</v>
      </c>
      <c r="P180" s="1">
        <f>IF(MOD(A180,转盘奖励!$C$2)=0,转盘奖励!$A$2+转盘奖励!$B$2*INT(A180/转盘奖励!$C$2),0)</f>
        <v>0</v>
      </c>
      <c r="Q180" s="1">
        <f t="shared" si="26"/>
        <v>246500</v>
      </c>
    </row>
    <row r="181" spans="1:17">
      <c r="A181" s="1">
        <v>180</v>
      </c>
      <c r="B181" s="1">
        <f>MATCH(A181,时间进度预设!$C$3:$C$12,1)</f>
        <v>8</v>
      </c>
      <c r="C181" s="9">
        <f>INDEX(时间进度预设!$F$3:$F$11,B181)</f>
        <v>0.47619047619047655</v>
      </c>
      <c r="D181" s="1">
        <f>MATCH(A181,关卡阶段!$B$2:$B$13,1)</f>
        <v>10</v>
      </c>
      <c r="E181" s="1">
        <f>INDEX(关卡阶段!$E$2:$E$13,D181)</f>
        <v>2500</v>
      </c>
      <c r="F181" s="9">
        <f t="shared" si="27"/>
        <v>0.19047619047619063</v>
      </c>
      <c r="G181" s="9">
        <v>0.6</v>
      </c>
      <c r="H181" s="9">
        <f t="shared" si="21"/>
        <v>1.0000000000000002</v>
      </c>
      <c r="I181" s="18">
        <f t="shared" si="22"/>
        <v>13124.999999999989</v>
      </c>
      <c r="J181" s="18">
        <f>E181*时间进度预设!$AE$3</f>
        <v>2750</v>
      </c>
      <c r="K181" s="18">
        <f t="shared" si="28"/>
        <v>703417.28523953131</v>
      </c>
      <c r="L181" s="18">
        <f t="shared" si="29"/>
        <v>384450</v>
      </c>
      <c r="M181" s="18">
        <f t="shared" si="25"/>
        <v>-318967.28523953131</v>
      </c>
      <c r="N181" s="11">
        <f>离线奖励!$A$2+离线奖励!$B$2*INT(A181/离线奖励!$C$2)</f>
        <v>5600</v>
      </c>
      <c r="O181" s="1">
        <f>签到奖励!$A$2+签到奖励!$B$2*INT(A181/签到奖励!$C$2)</f>
        <v>14500</v>
      </c>
      <c r="P181" s="1">
        <f>IF(MOD(A181,转盘奖励!$C$2)=0,转盘奖励!$A$2+转盘奖励!$B$2*INT(A181/转盘奖励!$C$2),0)</f>
        <v>28000</v>
      </c>
      <c r="Q181" s="1">
        <f t="shared" si="26"/>
        <v>274500</v>
      </c>
    </row>
    <row r="182" spans="1:17">
      <c r="A182" s="1">
        <v>181</v>
      </c>
      <c r="B182" s="1">
        <f>MATCH(A182,时间进度预设!$C$3:$C$12,1)</f>
        <v>8</v>
      </c>
      <c r="C182" s="9">
        <f>INDEX(时间进度预设!$F$3:$F$11,B182)</f>
        <v>0.47619047619047655</v>
      </c>
      <c r="D182" s="1">
        <f>MATCH(A182,关卡阶段!$B$2:$B$13,1)</f>
        <v>10</v>
      </c>
      <c r="E182" s="1">
        <f>INDEX(关卡阶段!$E$2:$E$13,D182)</f>
        <v>2500</v>
      </c>
      <c r="F182" s="9">
        <f t="shared" si="27"/>
        <v>0.57142857142857184</v>
      </c>
      <c r="G182" s="9">
        <v>-0.2</v>
      </c>
      <c r="H182" s="9">
        <f t="shared" si="21"/>
        <v>1.0000000000000002</v>
      </c>
      <c r="I182" s="18">
        <f t="shared" si="22"/>
        <v>4374.9999999999973</v>
      </c>
      <c r="J182" s="18">
        <f>E182*时间进度预设!$AE$3</f>
        <v>2750</v>
      </c>
      <c r="K182" s="18">
        <f t="shared" si="28"/>
        <v>707792.28523953131</v>
      </c>
      <c r="L182" s="18">
        <f t="shared" si="29"/>
        <v>387200</v>
      </c>
      <c r="M182" s="18">
        <f t="shared" si="25"/>
        <v>-320592.28523953131</v>
      </c>
      <c r="N182" s="11">
        <f>离线奖励!$A$2+离线奖励!$B$2*INT(A182/离线奖励!$C$2)</f>
        <v>5600</v>
      </c>
      <c r="O182" s="1">
        <f>签到奖励!$A$2+签到奖励!$B$2*INT(A182/签到奖励!$C$2)</f>
        <v>14500</v>
      </c>
      <c r="P182" s="1">
        <f>IF(MOD(A182,转盘奖励!$C$2)=0,转盘奖励!$A$2+转盘奖励!$B$2*INT(A182/转盘奖励!$C$2),0)</f>
        <v>0</v>
      </c>
      <c r="Q182" s="1">
        <f t="shared" si="26"/>
        <v>274500</v>
      </c>
    </row>
    <row r="183" spans="1:17">
      <c r="A183" s="1">
        <v>182</v>
      </c>
      <c r="B183" s="1">
        <f>MATCH(A183,时间进度预设!$C$3:$C$12,1)</f>
        <v>8</v>
      </c>
      <c r="C183" s="9">
        <f>INDEX(时间进度预设!$F$3:$F$11,B183)</f>
        <v>0.47619047619047655</v>
      </c>
      <c r="D183" s="1">
        <f>MATCH(A183,关卡阶段!$B$2:$B$13,1)</f>
        <v>10</v>
      </c>
      <c r="E183" s="1">
        <f>INDEX(关卡阶段!$E$2:$E$13,D183)</f>
        <v>2500</v>
      </c>
      <c r="F183" s="9">
        <f t="shared" si="27"/>
        <v>0.52380952380952428</v>
      </c>
      <c r="G183" s="9">
        <v>-0.1</v>
      </c>
      <c r="H183" s="9">
        <f t="shared" si="21"/>
        <v>1.0000000000000002</v>
      </c>
      <c r="I183" s="18">
        <f t="shared" si="22"/>
        <v>4772.7272727272684</v>
      </c>
      <c r="J183" s="18">
        <f>E183*时间进度预设!$AE$3</f>
        <v>2750</v>
      </c>
      <c r="K183" s="18">
        <f t="shared" si="28"/>
        <v>712565.0125122586</v>
      </c>
      <c r="L183" s="18">
        <f t="shared" si="29"/>
        <v>389950</v>
      </c>
      <c r="M183" s="18">
        <f t="shared" si="25"/>
        <v>-322615.0125122586</v>
      </c>
      <c r="N183" s="11">
        <f>离线奖励!$A$2+离线奖励!$B$2*INT(A183/离线奖励!$C$2)</f>
        <v>5600</v>
      </c>
      <c r="O183" s="1">
        <f>签到奖励!$A$2+签到奖励!$B$2*INT(A183/签到奖励!$C$2)</f>
        <v>14500</v>
      </c>
      <c r="P183" s="1">
        <f>IF(MOD(A183,转盘奖励!$C$2)=0,转盘奖励!$A$2+转盘奖励!$B$2*INT(A183/转盘奖励!$C$2),0)</f>
        <v>0</v>
      </c>
      <c r="Q183" s="1">
        <f t="shared" si="26"/>
        <v>274500</v>
      </c>
    </row>
    <row r="184" spans="1:17">
      <c r="A184" s="1">
        <v>183</v>
      </c>
      <c r="B184" s="1">
        <f>MATCH(A184,时间进度预设!$C$3:$C$12,1)</f>
        <v>9</v>
      </c>
      <c r="C184" s="9">
        <f>INDEX(时间进度预设!$F$3:$F$11,B184)</f>
        <v>0.45634920634920628</v>
      </c>
      <c r="D184" s="1">
        <f>MATCH(A184,关卡阶段!$B$2:$B$13,1)</f>
        <v>10</v>
      </c>
      <c r="E184" s="1">
        <f>INDEX(关卡阶段!$E$2:$E$13,D184)</f>
        <v>2500</v>
      </c>
      <c r="F184" s="9">
        <f t="shared" si="27"/>
        <v>0.45634920634920628</v>
      </c>
      <c r="G184" s="9">
        <v>0</v>
      </c>
      <c r="H184" s="9">
        <f t="shared" si="21"/>
        <v>0.90000000000000036</v>
      </c>
      <c r="I184" s="18">
        <f t="shared" si="22"/>
        <v>5478.2608695652179</v>
      </c>
      <c r="J184" s="18">
        <f>E184*时间进度预设!$AE$3</f>
        <v>2750</v>
      </c>
      <c r="K184" s="18">
        <f t="shared" si="28"/>
        <v>718043.27338182379</v>
      </c>
      <c r="L184" s="18">
        <f t="shared" si="29"/>
        <v>392700</v>
      </c>
      <c r="M184" s="18">
        <f t="shared" si="25"/>
        <v>-325343.27338182379</v>
      </c>
      <c r="N184" s="11">
        <f>离线奖励!$A$2+离线奖励!$B$2*INT(A184/离线奖励!$C$2)</f>
        <v>5600</v>
      </c>
      <c r="O184" s="1">
        <f>签到奖励!$A$2+签到奖励!$B$2*INT(A184/签到奖励!$C$2)</f>
        <v>14500</v>
      </c>
      <c r="P184" s="1">
        <f>IF(MOD(A184,转盘奖励!$C$2)=0,转盘奖励!$A$2+转盘奖励!$B$2*INT(A184/转盘奖励!$C$2),0)</f>
        <v>0</v>
      </c>
      <c r="Q184" s="1">
        <f t="shared" si="26"/>
        <v>274500</v>
      </c>
    </row>
    <row r="185" spans="1:17">
      <c r="A185" s="1">
        <v>184</v>
      </c>
      <c r="B185" s="1">
        <f>MATCH(A185,时间进度预设!$C$3:$C$12,1)</f>
        <v>9</v>
      </c>
      <c r="C185" s="9">
        <f>INDEX(时间进度预设!$F$3:$F$11,B185)</f>
        <v>0.45634920634920628</v>
      </c>
      <c r="D185" s="1">
        <f>MATCH(A185,关卡阶段!$B$2:$B$13,1)</f>
        <v>10</v>
      </c>
      <c r="E185" s="1">
        <f>INDEX(关卡阶段!$E$2:$E$13,D185)</f>
        <v>2500</v>
      </c>
      <c r="F185" s="9">
        <f t="shared" si="27"/>
        <v>0.45634920634920628</v>
      </c>
      <c r="G185" s="9">
        <v>0</v>
      </c>
      <c r="H185" s="9">
        <f t="shared" si="21"/>
        <v>0.90000000000000036</v>
      </c>
      <c r="I185" s="18">
        <f t="shared" si="22"/>
        <v>5478.2608695652179</v>
      </c>
      <c r="J185" s="18">
        <f>E185*时间进度预设!$AE$3</f>
        <v>2750</v>
      </c>
      <c r="K185" s="18">
        <f t="shared" si="28"/>
        <v>723521.53425138898</v>
      </c>
      <c r="L185" s="18">
        <f t="shared" si="29"/>
        <v>395450</v>
      </c>
      <c r="M185" s="18">
        <f t="shared" si="25"/>
        <v>-328071.53425138898</v>
      </c>
      <c r="N185" s="11">
        <f>离线奖励!$A$2+离线奖励!$B$2*INT(A185/离线奖励!$C$2)</f>
        <v>5600</v>
      </c>
      <c r="O185" s="1">
        <f>签到奖励!$A$2+签到奖励!$B$2*INT(A185/签到奖励!$C$2)</f>
        <v>14500</v>
      </c>
      <c r="P185" s="1">
        <f>IF(MOD(A185,转盘奖励!$C$2)=0,转盘奖励!$A$2+转盘奖励!$B$2*INT(A185/转盘奖励!$C$2),0)</f>
        <v>0</v>
      </c>
      <c r="Q185" s="1">
        <f t="shared" si="26"/>
        <v>274500</v>
      </c>
    </row>
    <row r="186" spans="1:17">
      <c r="A186" s="1">
        <v>185</v>
      </c>
      <c r="B186" s="1">
        <f>MATCH(A186,时间进度预设!$C$3:$C$12,1)</f>
        <v>9</v>
      </c>
      <c r="C186" s="9">
        <f>INDEX(时间进度预设!$F$3:$F$11,B186)</f>
        <v>0.45634920634920628</v>
      </c>
      <c r="D186" s="1">
        <f>MATCH(A186,关卡阶段!$B$2:$B$13,1)</f>
        <v>10</v>
      </c>
      <c r="E186" s="1">
        <f>INDEX(关卡阶段!$E$2:$E$13,D186)</f>
        <v>2500</v>
      </c>
      <c r="F186" s="9">
        <f t="shared" si="27"/>
        <v>0.31944444444444436</v>
      </c>
      <c r="G186" s="9">
        <v>0.3</v>
      </c>
      <c r="H186" s="9">
        <f t="shared" si="21"/>
        <v>0.90000000000000036</v>
      </c>
      <c r="I186" s="18">
        <f t="shared" si="22"/>
        <v>7826.0869565217408</v>
      </c>
      <c r="J186" s="18">
        <f>E186*时间进度预设!$AE$3</f>
        <v>2750</v>
      </c>
      <c r="K186" s="18">
        <f t="shared" si="28"/>
        <v>731347.62120791071</v>
      </c>
      <c r="L186" s="18">
        <f t="shared" si="29"/>
        <v>398200</v>
      </c>
      <c r="M186" s="18">
        <f t="shared" si="25"/>
        <v>-333147.62120791071</v>
      </c>
      <c r="N186" s="11">
        <f>离线奖励!$A$2+离线奖励!$B$2*INT(A186/离线奖励!$C$2)</f>
        <v>5700</v>
      </c>
      <c r="O186" s="1">
        <f>签到奖励!$A$2+签到奖励!$B$2*INT(A186/签到奖励!$C$2)</f>
        <v>14500</v>
      </c>
      <c r="P186" s="1">
        <f>IF(MOD(A186,转盘奖励!$C$2)=0,转盘奖励!$A$2+转盘奖励!$B$2*INT(A186/转盘奖励!$C$2),0)</f>
        <v>0</v>
      </c>
      <c r="Q186" s="1">
        <f t="shared" si="26"/>
        <v>274500</v>
      </c>
    </row>
    <row r="187" spans="1:17">
      <c r="A187" s="1">
        <v>186</v>
      </c>
      <c r="B187" s="1">
        <f>MATCH(A187,时间进度预设!$C$3:$C$12,1)</f>
        <v>9</v>
      </c>
      <c r="C187" s="9">
        <f>INDEX(时间进度预设!$F$3:$F$11,B187)</f>
        <v>0.45634920634920628</v>
      </c>
      <c r="D187" s="1">
        <f>MATCH(A187,关卡阶段!$B$2:$B$13,1)</f>
        <v>10</v>
      </c>
      <c r="E187" s="1">
        <f>INDEX(关卡阶段!$E$2:$E$13,D187)</f>
        <v>2500</v>
      </c>
      <c r="F187" s="9">
        <f t="shared" si="27"/>
        <v>0.45634920634920628</v>
      </c>
      <c r="G187" s="9">
        <v>0</v>
      </c>
      <c r="H187" s="9">
        <f t="shared" si="21"/>
        <v>0.90000000000000036</v>
      </c>
      <c r="I187" s="18">
        <f t="shared" si="22"/>
        <v>5478.2608695652179</v>
      </c>
      <c r="J187" s="18">
        <f>E187*时间进度预设!$AE$3</f>
        <v>2750</v>
      </c>
      <c r="K187" s="18">
        <f t="shared" si="28"/>
        <v>736825.88207747589</v>
      </c>
      <c r="L187" s="18">
        <f t="shared" si="29"/>
        <v>400950</v>
      </c>
      <c r="M187" s="18">
        <f t="shared" si="25"/>
        <v>-335875.88207747589</v>
      </c>
      <c r="N187" s="11">
        <f>离线奖励!$A$2+离线奖励!$B$2*INT(A187/离线奖励!$C$2)</f>
        <v>5700</v>
      </c>
      <c r="O187" s="1">
        <f>签到奖励!$A$2+签到奖励!$B$2*INT(A187/签到奖励!$C$2)</f>
        <v>14500</v>
      </c>
      <c r="P187" s="1">
        <f>IF(MOD(A187,转盘奖励!$C$2)=0,转盘奖励!$A$2+转盘奖励!$B$2*INT(A187/转盘奖励!$C$2),0)</f>
        <v>0</v>
      </c>
      <c r="Q187" s="1">
        <f t="shared" si="26"/>
        <v>274500</v>
      </c>
    </row>
    <row r="188" spans="1:17">
      <c r="A188" s="1">
        <v>187</v>
      </c>
      <c r="B188" s="1">
        <f>MATCH(A188,时间进度预设!$C$3:$C$12,1)</f>
        <v>9</v>
      </c>
      <c r="C188" s="9">
        <f>INDEX(时间进度预设!$F$3:$F$11,B188)</f>
        <v>0.45634920634920628</v>
      </c>
      <c r="D188" s="1">
        <f>MATCH(A188,关卡阶段!$B$2:$B$13,1)</f>
        <v>10</v>
      </c>
      <c r="E188" s="1">
        <f>INDEX(关卡阶段!$E$2:$E$13,D188)</f>
        <v>2500</v>
      </c>
      <c r="F188" s="9">
        <f t="shared" si="27"/>
        <v>0.45634920634920628</v>
      </c>
      <c r="G188" s="9">
        <v>0</v>
      </c>
      <c r="H188" s="9">
        <f t="shared" si="21"/>
        <v>0.90000000000000036</v>
      </c>
      <c r="I188" s="18">
        <f t="shared" si="22"/>
        <v>5478.2608695652179</v>
      </c>
      <c r="J188" s="18">
        <f>E188*时间进度预设!$AE$3</f>
        <v>2750</v>
      </c>
      <c r="K188" s="18">
        <f t="shared" si="28"/>
        <v>742304.14294704108</v>
      </c>
      <c r="L188" s="18">
        <f t="shared" si="29"/>
        <v>403700</v>
      </c>
      <c r="M188" s="18">
        <f t="shared" si="25"/>
        <v>-338604.14294704108</v>
      </c>
      <c r="N188" s="11">
        <f>离线奖励!$A$2+离线奖励!$B$2*INT(A188/离线奖励!$C$2)</f>
        <v>5700</v>
      </c>
      <c r="O188" s="1">
        <f>签到奖励!$A$2+签到奖励!$B$2*INT(A188/签到奖励!$C$2)</f>
        <v>14500</v>
      </c>
      <c r="P188" s="1">
        <f>IF(MOD(A188,转盘奖励!$C$2)=0,转盘奖励!$A$2+转盘奖励!$B$2*INT(A188/转盘奖励!$C$2),0)</f>
        <v>0</v>
      </c>
      <c r="Q188" s="1">
        <f t="shared" si="26"/>
        <v>274500</v>
      </c>
    </row>
    <row r="189" spans="1:17">
      <c r="A189" s="1">
        <v>188</v>
      </c>
      <c r="B189" s="1">
        <f>MATCH(A189,时间进度预设!$C$3:$C$12,1)</f>
        <v>9</v>
      </c>
      <c r="C189" s="9">
        <f>INDEX(时间进度预设!$F$3:$F$11,B189)</f>
        <v>0.45634920634920628</v>
      </c>
      <c r="D189" s="1">
        <f>MATCH(A189,关卡阶段!$B$2:$B$13,1)</f>
        <v>10</v>
      </c>
      <c r="E189" s="1">
        <f>INDEX(关卡阶段!$E$2:$E$13,D189)</f>
        <v>2500</v>
      </c>
      <c r="F189" s="9">
        <f t="shared" si="27"/>
        <v>0.45634920634920628</v>
      </c>
      <c r="G189" s="9">
        <v>0</v>
      </c>
      <c r="H189" s="9">
        <f t="shared" si="21"/>
        <v>0.90000000000000036</v>
      </c>
      <c r="I189" s="18">
        <f t="shared" si="22"/>
        <v>5478.2608695652179</v>
      </c>
      <c r="J189" s="18">
        <f>E189*时间进度预设!$AE$3</f>
        <v>2750</v>
      </c>
      <c r="K189" s="18">
        <f t="shared" si="28"/>
        <v>747782.40381660627</v>
      </c>
      <c r="L189" s="18">
        <f t="shared" si="29"/>
        <v>406450</v>
      </c>
      <c r="M189" s="18">
        <f t="shared" si="25"/>
        <v>-341332.40381660627</v>
      </c>
      <c r="N189" s="11">
        <f>离线奖励!$A$2+离线奖励!$B$2*INT(A189/离线奖励!$C$2)</f>
        <v>5700</v>
      </c>
      <c r="O189" s="1">
        <f>签到奖励!$A$2+签到奖励!$B$2*INT(A189/签到奖励!$C$2)</f>
        <v>14500</v>
      </c>
      <c r="P189" s="1">
        <f>IF(MOD(A189,转盘奖励!$C$2)=0,转盘奖励!$A$2+转盘奖励!$B$2*INT(A189/转盘奖励!$C$2),0)</f>
        <v>0</v>
      </c>
      <c r="Q189" s="1">
        <f t="shared" si="26"/>
        <v>274500</v>
      </c>
    </row>
    <row r="190" spans="1:17">
      <c r="A190" s="1">
        <v>189</v>
      </c>
      <c r="B190" s="1">
        <f>MATCH(A190,时间进度预设!$C$3:$C$12,1)</f>
        <v>9</v>
      </c>
      <c r="C190" s="9">
        <f>INDEX(时间进度预设!$F$3:$F$11,B190)</f>
        <v>0.45634920634920628</v>
      </c>
      <c r="D190" s="1">
        <f>MATCH(A190,关卡阶段!$B$2:$B$13,1)</f>
        <v>10</v>
      </c>
      <c r="E190" s="1">
        <f>INDEX(关卡阶段!$E$2:$E$13,D190)</f>
        <v>2500</v>
      </c>
      <c r="F190" s="9">
        <f t="shared" si="27"/>
        <v>0.45634920634920628</v>
      </c>
      <c r="G190" s="9">
        <v>0</v>
      </c>
      <c r="H190" s="9">
        <f t="shared" si="21"/>
        <v>0.90000000000000036</v>
      </c>
      <c r="I190" s="18">
        <f t="shared" si="22"/>
        <v>5478.2608695652179</v>
      </c>
      <c r="J190" s="18">
        <f>E190*时间进度预设!$AE$3</f>
        <v>2750</v>
      </c>
      <c r="K190" s="18">
        <f t="shared" si="28"/>
        <v>753260.66468617145</v>
      </c>
      <c r="L190" s="18">
        <f t="shared" si="29"/>
        <v>409200</v>
      </c>
      <c r="M190" s="18">
        <f t="shared" si="25"/>
        <v>-344060.66468617145</v>
      </c>
      <c r="N190" s="11">
        <f>离线奖励!$A$2+离线奖励!$B$2*INT(A190/离线奖励!$C$2)</f>
        <v>5700</v>
      </c>
      <c r="O190" s="1">
        <f>签到奖励!$A$2+签到奖励!$B$2*INT(A190/签到奖励!$C$2)</f>
        <v>14500</v>
      </c>
      <c r="P190" s="1">
        <f>IF(MOD(A190,转盘奖励!$C$2)=0,转盘奖励!$A$2+转盘奖励!$B$2*INT(A190/转盘奖励!$C$2),0)</f>
        <v>0</v>
      </c>
      <c r="Q190" s="1">
        <f t="shared" si="26"/>
        <v>274500</v>
      </c>
    </row>
    <row r="191" spans="1:17">
      <c r="A191" s="1">
        <v>190</v>
      </c>
      <c r="B191" s="1">
        <f>MATCH(A191,时间进度预设!$C$3:$C$12,1)</f>
        <v>9</v>
      </c>
      <c r="C191" s="9">
        <f>INDEX(时间进度预设!$F$3:$F$11,B191)</f>
        <v>0.45634920634920628</v>
      </c>
      <c r="D191" s="1">
        <f>MATCH(A191,关卡阶段!$B$2:$B$13,1)</f>
        <v>10</v>
      </c>
      <c r="E191" s="1">
        <f>INDEX(关卡阶段!$E$2:$E$13,D191)</f>
        <v>2500</v>
      </c>
      <c r="F191" s="9">
        <f t="shared" si="27"/>
        <v>0.27380952380952378</v>
      </c>
      <c r="G191" s="9">
        <v>0.4</v>
      </c>
      <c r="H191" s="9">
        <f t="shared" si="21"/>
        <v>0.90000000000000036</v>
      </c>
      <c r="I191" s="18">
        <f t="shared" si="22"/>
        <v>9130.434782608696</v>
      </c>
      <c r="J191" s="18">
        <f>E191*时间进度预设!$AE$3</f>
        <v>2750</v>
      </c>
      <c r="K191" s="18">
        <f t="shared" si="28"/>
        <v>762391.0994687801</v>
      </c>
      <c r="L191" s="18">
        <f t="shared" si="29"/>
        <v>411950</v>
      </c>
      <c r="M191" s="18">
        <f t="shared" si="25"/>
        <v>-350441.0994687801</v>
      </c>
      <c r="N191" s="11">
        <f>离线奖励!$A$2+离线奖励!$B$2*INT(A191/离线奖励!$C$2)</f>
        <v>5800</v>
      </c>
      <c r="O191" s="1">
        <f>签到奖励!$A$2+签到奖励!$B$2*INT(A191/签到奖励!$C$2)</f>
        <v>14500</v>
      </c>
      <c r="P191" s="1">
        <f>IF(MOD(A191,转盘奖励!$C$2)=0,转盘奖励!$A$2+转盘奖励!$B$2*INT(A191/转盘奖励!$C$2),0)</f>
        <v>29500</v>
      </c>
      <c r="Q191" s="1">
        <f t="shared" si="26"/>
        <v>304000</v>
      </c>
    </row>
    <row r="192" spans="1:17">
      <c r="A192" s="1">
        <v>191</v>
      </c>
      <c r="B192" s="1">
        <f>MATCH(A192,时间进度预设!$C$3:$C$12,1)</f>
        <v>9</v>
      </c>
      <c r="C192" s="9">
        <f>INDEX(时间进度预设!$F$3:$F$11,B192)</f>
        <v>0.45634920634920628</v>
      </c>
      <c r="D192" s="1">
        <f>MATCH(A192,关卡阶段!$B$2:$B$13,1)</f>
        <v>10</v>
      </c>
      <c r="E192" s="1">
        <f>INDEX(关卡阶段!$E$2:$E$13,D192)</f>
        <v>2500</v>
      </c>
      <c r="F192" s="9">
        <f t="shared" si="27"/>
        <v>0.45634920634920628</v>
      </c>
      <c r="G192" s="9">
        <v>0</v>
      </c>
      <c r="H192" s="9">
        <f t="shared" si="21"/>
        <v>0.90000000000000036</v>
      </c>
      <c r="I192" s="18">
        <f t="shared" si="22"/>
        <v>5478.2608695652179</v>
      </c>
      <c r="J192" s="18">
        <f>E192*时间进度预设!$AE$3</f>
        <v>2750</v>
      </c>
      <c r="K192" s="18">
        <f t="shared" si="28"/>
        <v>767869.36033834529</v>
      </c>
      <c r="L192" s="18">
        <f t="shared" si="29"/>
        <v>414700</v>
      </c>
      <c r="M192" s="18">
        <f t="shared" si="25"/>
        <v>-353169.36033834529</v>
      </c>
      <c r="N192" s="11">
        <f>离线奖励!$A$2+离线奖励!$B$2*INT(A192/离线奖励!$C$2)</f>
        <v>5800</v>
      </c>
      <c r="O192" s="1">
        <f>签到奖励!$A$2+签到奖励!$B$2*INT(A192/签到奖励!$C$2)</f>
        <v>14500</v>
      </c>
      <c r="P192" s="1">
        <f>IF(MOD(A192,转盘奖励!$C$2)=0,转盘奖励!$A$2+转盘奖励!$B$2*INT(A192/转盘奖励!$C$2),0)</f>
        <v>0</v>
      </c>
      <c r="Q192" s="1">
        <f t="shared" si="26"/>
        <v>304000</v>
      </c>
    </row>
    <row r="193" spans="1:17">
      <c r="A193" s="1">
        <v>192</v>
      </c>
      <c r="B193" s="1">
        <f>MATCH(A193,时间进度预设!$C$3:$C$12,1)</f>
        <v>9</v>
      </c>
      <c r="C193" s="9">
        <f>INDEX(时间进度预设!$F$3:$F$11,B193)</f>
        <v>0.45634920634920628</v>
      </c>
      <c r="D193" s="1">
        <f>MATCH(A193,关卡阶段!$B$2:$B$13,1)</f>
        <v>10</v>
      </c>
      <c r="E193" s="1">
        <f>INDEX(关卡阶段!$E$2:$E$13,D193)</f>
        <v>2500</v>
      </c>
      <c r="F193" s="9">
        <f t="shared" si="27"/>
        <v>0.45634920634920628</v>
      </c>
      <c r="G193" s="9">
        <v>0</v>
      </c>
      <c r="H193" s="9">
        <f t="shared" si="21"/>
        <v>0.90000000000000036</v>
      </c>
      <c r="I193" s="18">
        <f t="shared" si="22"/>
        <v>5478.2608695652179</v>
      </c>
      <c r="J193" s="18">
        <f>E193*时间进度预设!$AE$3</f>
        <v>2750</v>
      </c>
      <c r="K193" s="18">
        <f t="shared" si="28"/>
        <v>773347.62120791047</v>
      </c>
      <c r="L193" s="18">
        <f t="shared" si="29"/>
        <v>417450</v>
      </c>
      <c r="M193" s="18">
        <f t="shared" si="25"/>
        <v>-355897.62120791047</v>
      </c>
      <c r="N193" s="11">
        <f>离线奖励!$A$2+离线奖励!$B$2*INT(A193/离线奖励!$C$2)</f>
        <v>5800</v>
      </c>
      <c r="O193" s="1">
        <f>签到奖励!$A$2+签到奖励!$B$2*INT(A193/签到奖励!$C$2)</f>
        <v>14500</v>
      </c>
      <c r="P193" s="1">
        <f>IF(MOD(A193,转盘奖励!$C$2)=0,转盘奖励!$A$2+转盘奖励!$B$2*INT(A193/转盘奖励!$C$2),0)</f>
        <v>0</v>
      </c>
      <c r="Q193" s="1">
        <f t="shared" si="26"/>
        <v>304000</v>
      </c>
    </row>
    <row r="194" spans="1:17">
      <c r="A194" s="1">
        <v>193</v>
      </c>
      <c r="B194" s="1">
        <f>MATCH(A194,时间进度预设!$C$3:$C$12,1)</f>
        <v>9</v>
      </c>
      <c r="C194" s="9">
        <f>INDEX(时间进度预设!$F$3:$F$11,B194)</f>
        <v>0.45634920634920628</v>
      </c>
      <c r="D194" s="1">
        <f>MATCH(A194,关卡阶段!$B$2:$B$13,1)</f>
        <v>10</v>
      </c>
      <c r="E194" s="1">
        <f>INDEX(关卡阶段!$E$2:$E$13,D194)</f>
        <v>2500</v>
      </c>
      <c r="F194" s="9">
        <f t="shared" ref="F194:F201" si="30">MEDIAN(0,C194*(1-G194),1)</f>
        <v>0.45634920634920628</v>
      </c>
      <c r="G194" s="9">
        <v>0</v>
      </c>
      <c r="H194" s="9">
        <f t="shared" si="21"/>
        <v>0.90000000000000036</v>
      </c>
      <c r="I194" s="18">
        <f t="shared" si="22"/>
        <v>5478.2608695652179</v>
      </c>
      <c r="J194" s="18">
        <f>E194*时间进度预设!$AE$3</f>
        <v>2750</v>
      </c>
      <c r="K194" s="18">
        <f t="shared" si="28"/>
        <v>778825.88207747566</v>
      </c>
      <c r="L194" s="18">
        <f t="shared" si="29"/>
        <v>420200</v>
      </c>
      <c r="M194" s="18">
        <f t="shared" si="25"/>
        <v>-358625.88207747566</v>
      </c>
      <c r="N194" s="11">
        <f>离线奖励!$A$2+离线奖励!$B$2*INT(A194/离线奖励!$C$2)</f>
        <v>5800</v>
      </c>
      <c r="O194" s="1">
        <f>签到奖励!$A$2+签到奖励!$B$2*INT(A194/签到奖励!$C$2)</f>
        <v>14500</v>
      </c>
      <c r="P194" s="1">
        <f>IF(MOD(A194,转盘奖励!$C$2)=0,转盘奖励!$A$2+转盘奖励!$B$2*INT(A194/转盘奖励!$C$2),0)</f>
        <v>0</v>
      </c>
      <c r="Q194" s="1">
        <f t="shared" si="26"/>
        <v>304000</v>
      </c>
    </row>
    <row r="195" spans="1:17">
      <c r="A195" s="1">
        <v>194</v>
      </c>
      <c r="B195" s="1">
        <f>MATCH(A195,时间进度预设!$C$3:$C$12,1)</f>
        <v>9</v>
      </c>
      <c r="C195" s="9">
        <f>INDEX(时间进度预设!$F$3:$F$11,B195)</f>
        <v>0.45634920634920628</v>
      </c>
      <c r="D195" s="1">
        <f>MATCH(A195,关卡阶段!$B$2:$B$13,1)</f>
        <v>10</v>
      </c>
      <c r="E195" s="1">
        <f>INDEX(关卡阶段!$E$2:$E$13,D195)</f>
        <v>2500</v>
      </c>
      <c r="F195" s="9">
        <f t="shared" si="30"/>
        <v>0.45634920634920628</v>
      </c>
      <c r="G195" s="9">
        <v>0</v>
      </c>
      <c r="H195" s="9">
        <f t="shared" ref="H195:H201" si="31">SUMIF($B$2:$B$299,B195,$F$2:$F$299)/COUNTIF($B$2:$B$299,B195)/C195</f>
        <v>0.90000000000000036</v>
      </c>
      <c r="I195" s="18">
        <f t="shared" ref="I195:I201" si="32">E195/F195</f>
        <v>5478.2608695652179</v>
      </c>
      <c r="J195" s="18">
        <f>E195*时间进度预设!$AE$3</f>
        <v>2750</v>
      </c>
      <c r="K195" s="18">
        <f t="shared" ref="K195:K201" si="33">I195+K194</f>
        <v>784304.14294704085</v>
      </c>
      <c r="L195" s="18">
        <f t="shared" ref="L195:L201" si="34">J195+L194</f>
        <v>422950</v>
      </c>
      <c r="M195" s="18">
        <f t="shared" ref="M195:M201" si="35">L195-K195</f>
        <v>-361354.14294704085</v>
      </c>
      <c r="N195" s="11">
        <f>离线奖励!$A$2+离线奖励!$B$2*INT(A195/离线奖励!$C$2)</f>
        <v>5800</v>
      </c>
      <c r="O195" s="1">
        <f>签到奖励!$A$2+签到奖励!$B$2*INT(A195/签到奖励!$C$2)</f>
        <v>14500</v>
      </c>
      <c r="P195" s="1">
        <f>IF(MOD(A195,转盘奖励!$C$2)=0,转盘奖励!$A$2+转盘奖励!$B$2*INT(A195/转盘奖励!$C$2),0)</f>
        <v>0</v>
      </c>
      <c r="Q195" s="1">
        <f t="shared" si="26"/>
        <v>304000</v>
      </c>
    </row>
    <row r="196" spans="1:17">
      <c r="A196" s="1">
        <v>195</v>
      </c>
      <c r="B196" s="1">
        <f>MATCH(A196,时间进度预设!$C$3:$C$12,1)</f>
        <v>9</v>
      </c>
      <c r="C196" s="9">
        <f>INDEX(时间进度预设!$F$3:$F$11,B196)</f>
        <v>0.45634920634920628</v>
      </c>
      <c r="D196" s="1">
        <f>MATCH(A196,关卡阶段!$B$2:$B$13,1)</f>
        <v>10</v>
      </c>
      <c r="E196" s="1">
        <f>INDEX(关卡阶段!$E$2:$E$13,D196)</f>
        <v>2500</v>
      </c>
      <c r="F196" s="9">
        <f t="shared" si="30"/>
        <v>0.22817460317460314</v>
      </c>
      <c r="G196" s="9">
        <v>0.5</v>
      </c>
      <c r="H196" s="9">
        <f t="shared" si="31"/>
        <v>0.90000000000000036</v>
      </c>
      <c r="I196" s="18">
        <f t="shared" si="32"/>
        <v>10956.521739130436</v>
      </c>
      <c r="J196" s="18">
        <f>E196*时间进度预设!$AE$3</f>
        <v>2750</v>
      </c>
      <c r="K196" s="18">
        <f t="shared" si="33"/>
        <v>795260.66468617134</v>
      </c>
      <c r="L196" s="18">
        <f t="shared" si="34"/>
        <v>425700</v>
      </c>
      <c r="M196" s="18">
        <f t="shared" si="35"/>
        <v>-369560.66468617134</v>
      </c>
      <c r="N196" s="11">
        <f>离线奖励!$A$2+离线奖励!$B$2*INT(A196/离线奖励!$C$2)</f>
        <v>5900</v>
      </c>
      <c r="O196" s="1">
        <f>签到奖励!$A$2+签到奖励!$B$2*INT(A196/签到奖励!$C$2)</f>
        <v>14500</v>
      </c>
      <c r="P196" s="1">
        <f>IF(MOD(A196,转盘奖励!$C$2)=0,转盘奖励!$A$2+转盘奖励!$B$2*INT(A196/转盘奖励!$C$2),0)</f>
        <v>0</v>
      </c>
      <c r="Q196" s="1">
        <f t="shared" ref="Q196:Q201" si="36">P196+Q195</f>
        <v>304000</v>
      </c>
    </row>
    <row r="197" spans="1:17">
      <c r="A197" s="1">
        <v>196</v>
      </c>
      <c r="B197" s="1">
        <f>MATCH(A197,时间进度预设!$C$3:$C$12,1)</f>
        <v>9</v>
      </c>
      <c r="C197" s="9">
        <f>INDEX(时间进度预设!$F$3:$F$11,B197)</f>
        <v>0.45634920634920628</v>
      </c>
      <c r="D197" s="1">
        <f>MATCH(A197,关卡阶段!$B$2:$B$13,1)</f>
        <v>10</v>
      </c>
      <c r="E197" s="1">
        <f>INDEX(关卡阶段!$E$2:$E$13,D197)</f>
        <v>2500</v>
      </c>
      <c r="F197" s="9">
        <f t="shared" si="30"/>
        <v>0.45634920634920628</v>
      </c>
      <c r="G197" s="9">
        <v>0</v>
      </c>
      <c r="H197" s="9">
        <f t="shared" si="31"/>
        <v>0.90000000000000036</v>
      </c>
      <c r="I197" s="18">
        <f t="shared" si="32"/>
        <v>5478.2608695652179</v>
      </c>
      <c r="J197" s="18">
        <f>E197*时间进度预设!$AE$3</f>
        <v>2750</v>
      </c>
      <c r="K197" s="18">
        <f t="shared" si="33"/>
        <v>800738.92555573652</v>
      </c>
      <c r="L197" s="18">
        <f t="shared" si="34"/>
        <v>428450</v>
      </c>
      <c r="M197" s="18">
        <f t="shared" si="35"/>
        <v>-372288.92555573652</v>
      </c>
      <c r="N197" s="11">
        <f>离线奖励!$A$2+离线奖励!$B$2*INT(A197/离线奖励!$C$2)</f>
        <v>5900</v>
      </c>
      <c r="O197" s="1">
        <f>签到奖励!$A$2+签到奖励!$B$2*INT(A197/签到奖励!$C$2)</f>
        <v>14500</v>
      </c>
      <c r="P197" s="1">
        <f>IF(MOD(A197,转盘奖励!$C$2)=0,转盘奖励!$A$2+转盘奖励!$B$2*INT(A197/转盘奖励!$C$2),0)</f>
        <v>0</v>
      </c>
      <c r="Q197" s="1">
        <f t="shared" si="36"/>
        <v>304000</v>
      </c>
    </row>
    <row r="198" spans="1:17">
      <c r="A198" s="1">
        <v>197</v>
      </c>
      <c r="B198" s="1">
        <f>MATCH(A198,时间进度预设!$C$3:$C$12,1)</f>
        <v>9</v>
      </c>
      <c r="C198" s="9">
        <f>INDEX(时间进度预设!$F$3:$F$11,B198)</f>
        <v>0.45634920634920628</v>
      </c>
      <c r="D198" s="1">
        <f>MATCH(A198,关卡阶段!$B$2:$B$13,1)</f>
        <v>10</v>
      </c>
      <c r="E198" s="1">
        <f>INDEX(关卡阶段!$E$2:$E$13,D198)</f>
        <v>2500</v>
      </c>
      <c r="F198" s="9">
        <f t="shared" si="30"/>
        <v>0.45634920634920628</v>
      </c>
      <c r="G198" s="9">
        <v>0</v>
      </c>
      <c r="H198" s="9">
        <f t="shared" si="31"/>
        <v>0.90000000000000036</v>
      </c>
      <c r="I198" s="18">
        <f t="shared" si="32"/>
        <v>5478.2608695652179</v>
      </c>
      <c r="J198" s="18">
        <f>E198*时间进度预设!$AE$3</f>
        <v>2750</v>
      </c>
      <c r="K198" s="18">
        <f t="shared" si="33"/>
        <v>806217.18642530171</v>
      </c>
      <c r="L198" s="18">
        <f t="shared" si="34"/>
        <v>431200</v>
      </c>
      <c r="M198" s="18">
        <f t="shared" si="35"/>
        <v>-375017.18642530171</v>
      </c>
      <c r="N198" s="11">
        <f>离线奖励!$A$2+离线奖励!$B$2*INT(A198/离线奖励!$C$2)</f>
        <v>5900</v>
      </c>
      <c r="O198" s="1">
        <f>签到奖励!$A$2+签到奖励!$B$2*INT(A198/签到奖励!$C$2)</f>
        <v>14500</v>
      </c>
      <c r="P198" s="1">
        <f>IF(MOD(A198,转盘奖励!$C$2)=0,转盘奖励!$A$2+转盘奖励!$B$2*INT(A198/转盘奖励!$C$2),0)</f>
        <v>0</v>
      </c>
      <c r="Q198" s="1">
        <f t="shared" si="36"/>
        <v>304000</v>
      </c>
    </row>
    <row r="199" spans="1:17">
      <c r="A199" s="1">
        <v>198</v>
      </c>
      <c r="B199" s="1">
        <f>MATCH(A199,时间进度预设!$C$3:$C$12,1)</f>
        <v>9</v>
      </c>
      <c r="C199" s="9">
        <f>INDEX(时间进度预设!$F$3:$F$11,B199)</f>
        <v>0.45634920634920628</v>
      </c>
      <c r="D199" s="1">
        <f>MATCH(A199,关卡阶段!$B$2:$B$13,1)</f>
        <v>10</v>
      </c>
      <c r="E199" s="1">
        <f>INDEX(关卡阶段!$E$2:$E$13,D199)</f>
        <v>2500</v>
      </c>
      <c r="F199" s="9">
        <f t="shared" si="30"/>
        <v>0.45634920634920628</v>
      </c>
      <c r="G199" s="9">
        <v>0</v>
      </c>
      <c r="H199" s="9">
        <f t="shared" si="31"/>
        <v>0.90000000000000036</v>
      </c>
      <c r="I199" s="18">
        <f t="shared" si="32"/>
        <v>5478.2608695652179</v>
      </c>
      <c r="J199" s="18">
        <f>E199*时间进度预设!$AE$3</f>
        <v>2750</v>
      </c>
      <c r="K199" s="18">
        <f t="shared" si="33"/>
        <v>811695.4472948669</v>
      </c>
      <c r="L199" s="18">
        <f t="shared" si="34"/>
        <v>433950</v>
      </c>
      <c r="M199" s="18">
        <f t="shared" si="35"/>
        <v>-377745.4472948669</v>
      </c>
      <c r="N199" s="11">
        <f>离线奖励!$A$2+离线奖励!$B$2*INT(A199/离线奖励!$C$2)</f>
        <v>5900</v>
      </c>
      <c r="O199" s="1">
        <f>签到奖励!$A$2+签到奖励!$B$2*INT(A199/签到奖励!$C$2)</f>
        <v>14500</v>
      </c>
      <c r="P199" s="1">
        <f>IF(MOD(A199,转盘奖励!$C$2)=0,转盘奖励!$A$2+转盘奖励!$B$2*INT(A199/转盘奖励!$C$2),0)</f>
        <v>0</v>
      </c>
      <c r="Q199" s="1">
        <f t="shared" si="36"/>
        <v>304000</v>
      </c>
    </row>
    <row r="200" spans="1:17">
      <c r="A200" s="1">
        <v>199</v>
      </c>
      <c r="B200" s="1">
        <f>MATCH(A200,时间进度预设!$C$3:$C$12,1)</f>
        <v>9</v>
      </c>
      <c r="C200" s="9">
        <f>INDEX(时间进度预设!$F$3:$F$11,B200)</f>
        <v>0.45634920634920628</v>
      </c>
      <c r="D200" s="1">
        <f>MATCH(A200,关卡阶段!$B$2:$B$13,1)</f>
        <v>10</v>
      </c>
      <c r="E200" s="1">
        <f>INDEX(关卡阶段!$E$2:$E$13,D200)</f>
        <v>2500</v>
      </c>
      <c r="F200" s="9">
        <f t="shared" si="30"/>
        <v>0.45634920634920628</v>
      </c>
      <c r="G200" s="9">
        <v>0</v>
      </c>
      <c r="H200" s="9">
        <f t="shared" si="31"/>
        <v>0.90000000000000036</v>
      </c>
      <c r="I200" s="18">
        <f t="shared" si="32"/>
        <v>5478.2608695652179</v>
      </c>
      <c r="J200" s="18">
        <f>E200*时间进度预设!$AE$3</f>
        <v>2750</v>
      </c>
      <c r="K200" s="18">
        <f t="shared" si="33"/>
        <v>817173.70816443209</v>
      </c>
      <c r="L200" s="18">
        <f t="shared" si="34"/>
        <v>436700</v>
      </c>
      <c r="M200" s="18">
        <f t="shared" si="35"/>
        <v>-380473.70816443209</v>
      </c>
      <c r="N200" s="11">
        <f>离线奖励!$A$2+离线奖励!$B$2*INT(A200/离线奖励!$C$2)</f>
        <v>5900</v>
      </c>
      <c r="O200" s="1">
        <f>签到奖励!$A$2+签到奖励!$B$2*INT(A200/签到奖励!$C$2)</f>
        <v>14500</v>
      </c>
      <c r="P200" s="1">
        <f>IF(MOD(A200,转盘奖励!$C$2)=0,转盘奖励!$A$2+转盘奖励!$B$2*INT(A200/转盘奖励!$C$2),0)</f>
        <v>0</v>
      </c>
      <c r="Q200" s="1">
        <f t="shared" si="36"/>
        <v>304000</v>
      </c>
    </row>
    <row r="201" spans="1:17">
      <c r="A201" s="1">
        <v>200</v>
      </c>
      <c r="B201" s="1">
        <f>MATCH(A201,时间进度预设!$C$3:$C$12,1)</f>
        <v>9</v>
      </c>
      <c r="C201" s="9">
        <f>INDEX(时间进度预设!$F$3:$F$11,B201)</f>
        <v>0.45634920634920628</v>
      </c>
      <c r="D201" s="1">
        <f>MATCH(A201,关卡阶段!$B$2:$B$13,1)</f>
        <v>11</v>
      </c>
      <c r="E201" s="1">
        <f>INDEX(关卡阶段!$E$2:$E$13,D201)</f>
        <v>2500</v>
      </c>
      <c r="F201" s="9">
        <f t="shared" si="30"/>
        <v>0.18253968253968253</v>
      </c>
      <c r="G201" s="9">
        <v>0.6</v>
      </c>
      <c r="H201" s="9">
        <f t="shared" si="31"/>
        <v>0.90000000000000036</v>
      </c>
      <c r="I201" s="18">
        <f t="shared" si="32"/>
        <v>13695.652173913044</v>
      </c>
      <c r="J201" s="18">
        <f>E201*时间进度预设!$AE$3</f>
        <v>2750</v>
      </c>
      <c r="K201" s="18">
        <f t="shared" si="33"/>
        <v>830869.36033834517</v>
      </c>
      <c r="L201" s="18">
        <f t="shared" si="34"/>
        <v>439450</v>
      </c>
      <c r="M201" s="18">
        <f t="shared" si="35"/>
        <v>-391419.36033834517</v>
      </c>
      <c r="N201" s="11">
        <f>离线奖励!$A$2+离线奖励!$B$2*INT(A201/离线奖励!$C$2)</f>
        <v>6000</v>
      </c>
      <c r="O201" s="1">
        <f>签到奖励!$A$2+签到奖励!$B$2*INT(A201/签到奖励!$C$2)</f>
        <v>16000</v>
      </c>
      <c r="P201" s="1">
        <f>IF(MOD(A201,转盘奖励!$C$2)=0,转盘奖励!$A$2+转盘奖励!$B$2*INT(A201/转盘奖励!$C$2),0)</f>
        <v>31000</v>
      </c>
      <c r="Q201" s="1">
        <f t="shared" si="36"/>
        <v>335000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DCE6-865F-42BD-8D89-0EE274CCE5C0}">
  <dimension ref="A1"/>
  <sheetViews>
    <sheetView workbookViewId="0">
      <selection activeCell="I41" sqref="I4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基础设定</vt:lpstr>
      <vt:lpstr>Sheet1</vt:lpstr>
      <vt:lpstr>时间进度预设</vt:lpstr>
      <vt:lpstr>关卡阶段</vt:lpstr>
      <vt:lpstr>转盘奖励</vt:lpstr>
      <vt:lpstr>离线奖励</vt:lpstr>
      <vt:lpstr>签到奖励</vt:lpstr>
      <vt:lpstr>关卡消耗奖励</vt:lpstr>
      <vt:lpstr>难度曲线</vt:lpstr>
      <vt:lpstr>道具类型</vt:lpstr>
      <vt:lpstr>Harvest_挂机奖励</vt:lpstr>
      <vt:lpstr>Harvest_关卡消耗</vt:lpstr>
      <vt:lpstr>Harvest_data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Fisker</dc:creator>
  <cp:lastModifiedBy>Fisker</cp:lastModifiedBy>
  <dcterms:created xsi:type="dcterms:W3CDTF">2023-01-05T08:32:13Z</dcterms:created>
  <dcterms:modified xsi:type="dcterms:W3CDTF">2023-01-28T09:22:45Z</dcterms:modified>
</cp:coreProperties>
</file>