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LANYST\Challenge Data Analyst 3 Mounths\Week 1&amp;2 Excel &amp; Statistic\"/>
    </mc:Choice>
  </mc:AlternateContent>
  <bookViews>
    <workbookView xWindow="0" yWindow="0" windowWidth="20490" windowHeight="7755"/>
  </bookViews>
  <sheets>
    <sheet name="Data" sheetId="1" r:id="rId1"/>
    <sheet name="1" sheetId="2" r:id="rId2"/>
    <sheet name="2" sheetId="3" r:id="rId3"/>
    <sheet name="3" sheetId="4" r:id="rId4"/>
    <sheet name="4" sheetId="5" r:id="rId5"/>
    <sheet name="5" sheetId="13" r:id="rId6"/>
    <sheet name="6" sheetId="7" r:id="rId7"/>
    <sheet name="7" sheetId="8" r:id="rId8"/>
    <sheet name="8" sheetId="9" r:id="rId9"/>
    <sheet name="9" sheetId="10" r:id="rId10"/>
    <sheet name="10" sheetId="11" r:id="rId11"/>
  </sheets>
  <definedNames>
    <definedName name="_xlnm._FilterDatabase" localSheetId="3" hidden="1">'3'!$B$3:$E$3</definedName>
    <definedName name="_xlnm._FilterDatabase" localSheetId="9" hidden="1">'9'!$H$7:$K$17</definedName>
    <definedName name="_xlnm._FilterDatabase" localSheetId="0" hidden="1">Data!$C$11:$G$11</definedName>
    <definedName name="_xlcn.WorksheetConnection_1.beginnerDAcourseblank.xlsxData" hidden="1">Data[]</definedName>
    <definedName name="Slicer_Geography">#N/A</definedName>
    <definedName name="Slicer_Geography1">#N/A</definedName>
    <definedName name="Slicer_Sales_Person">#N/A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c7373e09-1a20-409c-954d-b26fa3380d13" name="Data" connection="WorksheetConnection_1. beginner-DA-course-blank.xlsx!Data"/>
        </x15:modelTables>
      </x15:dataModel>
    </ext>
  </extLst>
</workbook>
</file>

<file path=xl/calcChain.xml><?xml version="1.0" encoding="utf-8"?>
<calcChain xmlns="http://schemas.openxmlformats.org/spreadsheetml/2006/main">
  <c r="I9" i="10" l="1"/>
  <c r="K9" i="10" s="1"/>
  <c r="J8" i="10"/>
  <c r="J16" i="10"/>
  <c r="J12" i="10"/>
  <c r="J15" i="10"/>
  <c r="J17" i="10"/>
  <c r="J11" i="10"/>
  <c r="J14" i="10"/>
  <c r="J10" i="10"/>
  <c r="J13" i="10"/>
  <c r="J9" i="10"/>
  <c r="I16" i="10"/>
  <c r="K16" i="10" s="1"/>
  <c r="I12" i="10"/>
  <c r="K12" i="10" s="1"/>
  <c r="I15" i="10"/>
  <c r="K15" i="10" s="1"/>
  <c r="I17" i="10"/>
  <c r="K17" i="10" s="1"/>
  <c r="I11" i="10"/>
  <c r="K11" i="10" s="1"/>
  <c r="I14" i="10"/>
  <c r="K14" i="10" s="1"/>
  <c r="I10" i="10"/>
  <c r="K10" i="10" s="1"/>
  <c r="I13" i="10"/>
  <c r="K13" i="10" s="1"/>
  <c r="I8" i="10"/>
  <c r="K8" i="10" s="1"/>
  <c r="F13" i="10" l="1"/>
  <c r="E13" i="10"/>
  <c r="F11" i="10"/>
  <c r="E11" i="10"/>
  <c r="E10" i="10"/>
  <c r="F10" i="10"/>
  <c r="F7" i="10"/>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E12" i="10" l="1"/>
  <c r="F12" i="10"/>
  <c r="C4" i="4"/>
  <c r="D4" i="4" s="1"/>
  <c r="C5" i="4"/>
  <c r="D5" i="4" s="1"/>
  <c r="C6" i="4"/>
  <c r="D6" i="4" s="1"/>
  <c r="C7" i="4"/>
  <c r="D7" i="4" s="1"/>
  <c r="C8" i="4"/>
  <c r="D8" i="4" s="1"/>
  <c r="C9" i="4"/>
  <c r="D9" i="4" s="1"/>
  <c r="K9" i="4"/>
  <c r="J9" i="4"/>
  <c r="K8" i="4"/>
  <c r="J8" i="4"/>
  <c r="K7" i="4"/>
  <c r="J7" i="4"/>
  <c r="K6" i="4"/>
  <c r="J6" i="4"/>
  <c r="K5" i="4"/>
  <c r="J5" i="4"/>
  <c r="K4" i="4"/>
  <c r="J4" i="4"/>
  <c r="E7" i="4"/>
  <c r="E5" i="4"/>
  <c r="E8" i="4"/>
  <c r="E9" i="4"/>
  <c r="E4" i="4"/>
  <c r="E6" i="4"/>
  <c r="E13" i="2"/>
  <c r="D11" i="2"/>
  <c r="C11" i="2"/>
  <c r="C10" i="2"/>
  <c r="D10" i="2"/>
  <c r="D7" i="2"/>
  <c r="C7" i="2"/>
  <c r="D6" i="2"/>
  <c r="C6" i="2"/>
  <c r="D5" i="2"/>
  <c r="C5" i="2"/>
  <c r="D4" i="2"/>
  <c r="C4" i="2"/>
  <c r="H12" i="1"/>
  <c r="H16" i="1"/>
  <c r="H20" i="1"/>
  <c r="H24" i="1"/>
  <c r="H28" i="1"/>
  <c r="H32" i="1"/>
  <c r="H36" i="1"/>
  <c r="H40" i="1"/>
  <c r="H44" i="1"/>
  <c r="H48" i="1"/>
  <c r="H52" i="1"/>
  <c r="H56" i="1"/>
  <c r="H60" i="1"/>
  <c r="H64" i="1"/>
  <c r="H68" i="1"/>
  <c r="H72" i="1"/>
  <c r="H76" i="1"/>
  <c r="H80" i="1"/>
  <c r="H84" i="1"/>
  <c r="H88" i="1"/>
  <c r="H92" i="1"/>
  <c r="H96" i="1"/>
  <c r="H100" i="1"/>
  <c r="H104" i="1"/>
  <c r="H108" i="1"/>
  <c r="H112" i="1"/>
  <c r="H116" i="1"/>
  <c r="H120" i="1"/>
  <c r="H124" i="1"/>
  <c r="H128" i="1"/>
  <c r="H132" i="1"/>
  <c r="H136" i="1"/>
  <c r="H140" i="1"/>
  <c r="H144" i="1"/>
  <c r="H148" i="1"/>
  <c r="H152" i="1"/>
  <c r="H156" i="1"/>
  <c r="H160" i="1"/>
  <c r="H164" i="1"/>
  <c r="H168" i="1"/>
  <c r="H172" i="1"/>
  <c r="H176" i="1"/>
  <c r="H180" i="1"/>
  <c r="H184" i="1"/>
  <c r="H188" i="1"/>
  <c r="H192" i="1"/>
  <c r="H196" i="1"/>
  <c r="H200" i="1"/>
  <c r="H204" i="1"/>
  <c r="H208" i="1"/>
  <c r="H212" i="1"/>
  <c r="H216" i="1"/>
  <c r="H220" i="1"/>
  <c r="H224" i="1"/>
  <c r="H228" i="1"/>
  <c r="H232" i="1"/>
  <c r="H236" i="1"/>
  <c r="H240" i="1"/>
  <c r="H244" i="1"/>
  <c r="H248" i="1"/>
  <c r="H252" i="1"/>
  <c r="H256" i="1"/>
  <c r="H260" i="1"/>
  <c r="H264" i="1"/>
  <c r="H268" i="1"/>
  <c r="H272" i="1"/>
  <c r="H276" i="1"/>
  <c r="H280" i="1"/>
  <c r="H284" i="1"/>
  <c r="H288" i="1"/>
  <c r="H292" i="1"/>
  <c r="H296" i="1"/>
  <c r="H300" i="1"/>
  <c r="H304" i="1"/>
  <c r="H308" i="1"/>
  <c r="H18" i="1"/>
  <c r="H22" i="1"/>
  <c r="H30" i="1"/>
  <c r="H38" i="1"/>
  <c r="H46" i="1"/>
  <c r="H54" i="1"/>
  <c r="H62" i="1"/>
  <c r="H70" i="1"/>
  <c r="H78" i="1"/>
  <c r="H86" i="1"/>
  <c r="H94" i="1"/>
  <c r="H102" i="1"/>
  <c r="H110" i="1"/>
  <c r="H118" i="1"/>
  <c r="H126" i="1"/>
  <c r="H134" i="1"/>
  <c r="H142" i="1"/>
  <c r="H150" i="1"/>
  <c r="H158" i="1"/>
  <c r="H166" i="1"/>
  <c r="H174" i="1"/>
  <c r="H182" i="1"/>
  <c r="H190" i="1"/>
  <c r="H198" i="1"/>
  <c r="H206" i="1"/>
  <c r="H214" i="1"/>
  <c r="H222" i="1"/>
  <c r="H230" i="1"/>
  <c r="H238" i="1"/>
  <c r="H246" i="1"/>
  <c r="H254" i="1"/>
  <c r="H262" i="1"/>
  <c r="H270" i="1"/>
  <c r="H278" i="1"/>
  <c r="H286" i="1"/>
  <c r="H294" i="1"/>
  <c r="H302" i="1"/>
  <c r="H310" i="1"/>
  <c r="H19" i="1"/>
  <c r="H23" i="1"/>
  <c r="H31" i="1"/>
  <c r="H39" i="1"/>
  <c r="H47" i="1"/>
  <c r="H55" i="1"/>
  <c r="H63" i="1"/>
  <c r="H71" i="1"/>
  <c r="H79" i="1"/>
  <c r="H87" i="1"/>
  <c r="H95" i="1"/>
  <c r="H103" i="1"/>
  <c r="H111" i="1"/>
  <c r="H11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33" i="1"/>
  <c r="H137" i="1"/>
  <c r="H141" i="1"/>
  <c r="H145" i="1"/>
  <c r="H149" i="1"/>
  <c r="H153" i="1"/>
  <c r="H157" i="1"/>
  <c r="H161" i="1"/>
  <c r="H165" i="1"/>
  <c r="H169" i="1"/>
  <c r="H173" i="1"/>
  <c r="H177" i="1"/>
  <c r="H181" i="1"/>
  <c r="H185" i="1"/>
  <c r="H189" i="1"/>
  <c r="H193" i="1"/>
  <c r="H197" i="1"/>
  <c r="H201" i="1"/>
  <c r="H205" i="1"/>
  <c r="H209" i="1"/>
  <c r="H213" i="1"/>
  <c r="H217" i="1"/>
  <c r="H221" i="1"/>
  <c r="H225" i="1"/>
  <c r="H229" i="1"/>
  <c r="H233" i="1"/>
  <c r="H237" i="1"/>
  <c r="H241" i="1"/>
  <c r="H245" i="1"/>
  <c r="H249" i="1"/>
  <c r="H253" i="1"/>
  <c r="H257" i="1"/>
  <c r="H261" i="1"/>
  <c r="H265" i="1"/>
  <c r="H269" i="1"/>
  <c r="H273" i="1"/>
  <c r="H277" i="1"/>
  <c r="H281" i="1"/>
  <c r="H285" i="1"/>
  <c r="H289" i="1"/>
  <c r="H293" i="1"/>
  <c r="H297" i="1"/>
  <c r="H301" i="1"/>
  <c r="H305" i="1"/>
  <c r="H309" i="1"/>
  <c r="H14" i="1"/>
  <c r="H26" i="1"/>
  <c r="H34" i="1"/>
  <c r="H42" i="1"/>
  <c r="H50" i="1"/>
  <c r="H58" i="1"/>
  <c r="H66" i="1"/>
  <c r="H74" i="1"/>
  <c r="H82" i="1"/>
  <c r="H90" i="1"/>
  <c r="H98" i="1"/>
  <c r="H106" i="1"/>
  <c r="H114" i="1"/>
  <c r="H122" i="1"/>
  <c r="H130" i="1"/>
  <c r="H138" i="1"/>
  <c r="H146" i="1"/>
  <c r="H154" i="1"/>
  <c r="H162" i="1"/>
  <c r="H170" i="1"/>
  <c r="H178" i="1"/>
  <c r="H186" i="1"/>
  <c r="H194" i="1"/>
  <c r="H202" i="1"/>
  <c r="H210" i="1"/>
  <c r="H218" i="1"/>
  <c r="H226" i="1"/>
  <c r="H234" i="1"/>
  <c r="H242" i="1"/>
  <c r="H250" i="1"/>
  <c r="H258" i="1"/>
  <c r="H266" i="1"/>
  <c r="H274" i="1"/>
  <c r="H282" i="1"/>
  <c r="H290" i="1"/>
  <c r="H298" i="1"/>
  <c r="H306" i="1"/>
  <c r="H15" i="1"/>
  <c r="H27" i="1"/>
  <c r="H35" i="1"/>
  <c r="H43" i="1"/>
  <c r="H51" i="1"/>
  <c r="H59" i="1"/>
  <c r="H67" i="1"/>
  <c r="H75" i="1"/>
  <c r="H83" i="1"/>
  <c r="H91" i="1"/>
  <c r="H99" i="1"/>
  <c r="H107" i="1"/>
  <c r="H115" i="1"/>
  <c r="H123" i="1"/>
  <c r="H131" i="1"/>
  <c r="H127" i="1"/>
  <c r="H147" i="1"/>
  <c r="H163" i="1"/>
  <c r="H179" i="1"/>
  <c r="H195" i="1"/>
  <c r="H211" i="1"/>
  <c r="H227" i="1"/>
  <c r="H243" i="1"/>
  <c r="H259" i="1"/>
  <c r="H275" i="1"/>
  <c r="H291" i="1"/>
  <c r="H307" i="1"/>
  <c r="H135" i="1"/>
  <c r="H151" i="1"/>
  <c r="H167" i="1"/>
  <c r="H183" i="1"/>
  <c r="H199" i="1"/>
  <c r="H215" i="1"/>
  <c r="H231" i="1"/>
  <c r="H247" i="1"/>
  <c r="H263" i="1"/>
  <c r="H279" i="1"/>
  <c r="H295" i="1"/>
  <c r="H311" i="1"/>
  <c r="H139" i="1"/>
  <c r="H155" i="1"/>
  <c r="H171" i="1"/>
  <c r="H187" i="1"/>
  <c r="H203" i="1"/>
  <c r="H219" i="1"/>
  <c r="H235" i="1"/>
  <c r="H251" i="1"/>
  <c r="H267" i="1"/>
  <c r="H283" i="1"/>
  <c r="H299" i="1"/>
  <c r="H143" i="1"/>
  <c r="H159" i="1"/>
  <c r="H175" i="1"/>
  <c r="H191" i="1"/>
  <c r="H207" i="1"/>
  <c r="H223" i="1"/>
  <c r="H239" i="1"/>
  <c r="H255" i="1"/>
  <c r="H271" i="1"/>
  <c r="H287" i="1"/>
  <c r="H303" i="1"/>
  <c r="C8" i="2" l="1"/>
  <c r="D8"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1. beginner-DA-course-blank.xlsx!Data" type="102" refreshedVersion="5" minRefreshableVersion="5">
    <extLst>
      <ext xmlns:x15="http://schemas.microsoft.com/office/spreadsheetml/2010/11/main" uri="{DE250136-89BD-433C-8126-D09CA5730AF9}">
        <x15:connection id="Data-c7373e09-1a20-409c-954d-b26fa3380d13">
          <x15:rangePr sourceName="_xlcn.WorksheetConnection_1.beginnerDAcourseblank.xlsxData"/>
        </x15:connection>
      </ext>
    </extLst>
  </connection>
</connections>
</file>

<file path=xl/sharedStrings.xml><?xml version="1.0" encoding="utf-8"?>
<sst xmlns="http://schemas.openxmlformats.org/spreadsheetml/2006/main" count="2924" uniqueCount="90">
  <si>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</si>
  <si>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</si>
  <si>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</si>
  <si>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</si>
  <si>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</si>
  <si>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</si>
  <si>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</si>
  <si>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</si>
  <si>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</si>
  <si>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</si>
  <si>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</si>
  <si>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</si>
  <si>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</si>
  <si>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</si>
  <si>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</si>
  <si>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</si>
  <si>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</si>
  <si>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</si>
  <si>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</si>
  <si>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</si>
  <si>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</si>
  <si>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</si>
  <si>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</si>
  <si>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</si>
  <si>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</si>
  <si>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</si>
  <si>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</si>
  <si>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</si>
  <si>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</si>
  <si>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</si>
  <si>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</si>
  <si>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</si>
  <si>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</si>
  <si>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</si>
  <si>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</si>
  <si>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</si>
  <si>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</si>
  <si>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</si>
  <si>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</si>
  <si>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</si>
  <si>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</si>
  <si>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</si>
  <si>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</si>
  <si>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</si>
  <si>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</si>
  <si>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</si>
  <si>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</si>
  <si>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</si>
  <si>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</si>
  <si>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</si>
  <si>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</si>
  <si>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</si>
  <si>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</si>
  <si>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</si>
  <si>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</si>
  <si>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</si>
  <si>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</si>
  <si>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</si>
  <si>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 xml:space="preserve"> </t>
  </si>
  <si>
    <t>Min</t>
  </si>
  <si>
    <t>Max</t>
  </si>
  <si>
    <t>Range</t>
  </si>
  <si>
    <t>First Q</t>
  </si>
  <si>
    <t>Third Q</t>
  </si>
  <si>
    <t>Distinct count of products</t>
  </si>
  <si>
    <t>Country</t>
  </si>
  <si>
    <t>Amounth</t>
  </si>
  <si>
    <t>Row Labels</t>
  </si>
  <si>
    <t>Grand Total</t>
  </si>
  <si>
    <t>Sum of Amount</t>
  </si>
  <si>
    <t>Sum of Units</t>
  </si>
  <si>
    <t>.</t>
  </si>
  <si>
    <t>Cost per Unit</t>
  </si>
  <si>
    <t>Cost</t>
  </si>
  <si>
    <t>Sum of Total Provit</t>
  </si>
  <si>
    <t>Pick a Country</t>
  </si>
  <si>
    <t>Quick Summary</t>
  </si>
  <si>
    <t>Number of transactions</t>
  </si>
  <si>
    <t xml:space="preserve">Total </t>
  </si>
  <si>
    <t xml:space="preserve">Average </t>
  </si>
  <si>
    <t>Sales</t>
  </si>
  <si>
    <t xml:space="preserve">Cost </t>
  </si>
  <si>
    <t>Profit</t>
  </si>
  <si>
    <t>Quantity</t>
  </si>
  <si>
    <t>By Sales Person</t>
  </si>
  <si>
    <t>✅❎</t>
  </si>
  <si>
    <t>Sum of Profit %</t>
  </si>
  <si>
    <t>Sum of Sales per Unit</t>
  </si>
  <si>
    <t>Data source : youtube Candoo</t>
  </si>
  <si>
    <t>Fitri Cahyani Journey Learning Excel for Data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</si>
</sst>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
  </numFmts>
  <fonts count="10"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36"/>
      <color theme="1"/>
      <name val="Calibri"/>
      <family val="2"/>
      <scheme val="minor"/>
    </font>
    <font>
      <sz val="36"/>
      <color theme="1"/>
      <name val="Calibri"/>
      <family val="2"/>
      <scheme val="minor"/>
    </font>
    <font>
      <sz val="11"/>
      <color theme="0" tint="-0.34998626667073579"/>
      <name val="Calibri"/>
      <family val="2"/>
      <scheme val="minor"/>
    </font>
    <font>
      <b/>
      <sz val="11"/>
      <color theme="1"/>
      <name val="Calibri"/>
      <scheme val="minor"/>
    </font>
    <font>
      <sz val="11"/>
      <color theme="7" tint="-0.249977111117893"/>
      <name val="Calibri"/>
      <family val="2"/>
      <scheme val="minor"/>
    </font>
    <font>
      <sz val="2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0" tint="-0.24994659260841701"/>
      </top>
      <bottom style="thin">
        <color theme="0" tint="-0.24994659260841701"/>
      </bottom>
      <diagonal/>
    </border>
  </borders>
  <cellStyleXfs count="2">
    <xf numFmtId="0" fontId="0" fillId="0" borderId="0"/>
    <xf numFmtId="44" fontId="3" fillId="0" borderId="0" applyFont="0" applyFill="0" applyBorder="0" applyAlignment="0" applyProtection="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4" fillId="0" borderId="1" xfId="0" applyFont="1" applyBorder="1"/>
    <xf numFmtId="0" fontId="5" fillId="0" borderId="1" xfId="0" applyFont="1" applyBorder="1"/>
    <xf numFmtId="0" fontId="5" fillId="0" borderId="0" xfId="0" applyFont="1"/>
    <xf numFmtId="0" fontId="0" fillId="0" borderId="2" xfId="0" applyFont="1" applyFill="1" applyBorder="1"/>
    <xf numFmtId="44" fontId="0" fillId="0" borderId="0" xfId="1" applyFont="1"/>
    <xf numFmtId="1" fontId="0" fillId="0" borderId="0" xfId="0" applyNumberFormat="1"/>
    <xf numFmtId="0" fontId="0" fillId="4" borderId="0" xfId="0" applyFill="1"/>
    <xf numFmtId="0" fontId="0" fillId="4" borderId="3" xfId="0" applyFill="1" applyBorder="1"/>
    <xf numFmtId="0" fontId="0" fillId="0" borderId="3" xfId="0" applyFont="1" applyFill="1" applyBorder="1"/>
    <xf numFmtId="44" fontId="0" fillId="0" borderId="3" xfId="1" applyFont="1" applyBorder="1"/>
    <xf numFmtId="44" fontId="0" fillId="0" borderId="0" xfId="0" applyNumberFormat="1"/>
    <xf numFmtId="0" fontId="0" fillId="4" borderId="3" xfId="0" applyFill="1" applyBorder="1" applyAlignment="1">
      <alignment horizontal="right"/>
    </xf>
    <xf numFmtId="1" fontId="6" fillId="0" borderId="3" xfId="0" applyNumberFormat="1" applyFont="1" applyBorder="1"/>
    <xf numFmtId="164" fontId="0" fillId="0" borderId="0" xfId="0" applyNumberFormat="1"/>
    <xf numFmtId="2" fontId="0" fillId="0" borderId="0" xfId="0" applyNumberFormat="1"/>
    <xf numFmtId="0" fontId="7" fillId="0" borderId="0" xfId="0" applyFont="1"/>
    <xf numFmtId="164" fontId="0" fillId="0" borderId="0" xfId="1" applyNumberFormat="1" applyFont="1"/>
    <xf numFmtId="0" fontId="0" fillId="0" borderId="0" xfId="0"/>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8" fillId="5" borderId="0" xfId="0" applyFont="1" applyFill="1" applyAlignment="1">
      <alignment horizontal="right"/>
    </xf>
    <xf numFmtId="0" fontId="0" fillId="6" borderId="0" xfId="0" applyFill="1"/>
    <xf numFmtId="0" fontId="0" fillId="7" borderId="0" xfId="0" applyFill="1"/>
    <xf numFmtId="165" fontId="0" fillId="0" borderId="0" xfId="0" applyNumberFormat="1"/>
    <xf numFmtId="9" fontId="0" fillId="0" borderId="0" xfId="0" applyNumberFormat="1"/>
    <xf numFmtId="0" fontId="9" fillId="8" borderId="0" xfId="0" applyFont="1" applyFill="1"/>
    <xf numFmtId="0" fontId="0" fillId="8" borderId="0" xfId="0" applyFill="1"/>
  </cellXfs>
  <cellStyles count="2">
    <cellStyle name="Currency" xfId="1" builtinId="4"/>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4" formatCode="_(&quot;$&quot;* #,##0.00_);_(&quot;$&quot;* \(#,##0.00\);_(&quot;$&quot;* &quot;-&quot;??_);_(@_)"/>
    </dxf>
    <dxf>
      <numFmt numFmtId="164" formatCode="_(&quot;$&quot;* #.##0_);_(&quot;$&quot;* \(#.##0\);_(&quot;$&quot;* &quot;-&quot;_);_(@_)"/>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2" formatCode="0.00"/>
    </dxf>
    <dxf>
      <numFmt numFmtId="2" formatCode="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colors>
    <mruColors>
      <color rgb="FFC3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'6'!$K$4:$K$303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'6'!$L$4:$L$303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365096536"/>
        <c:axId val="361478368"/>
      </c:scatterChart>
      <c:valAx>
        <c:axId val="365096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8368"/>
        <c:crosses val="autoZero"/>
        <c:crossBetween val="midCat"/>
      </c:valAx>
      <c:valAx>
        <c:axId val="361478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96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95249</xdr:colOff>
      <xdr:row>2</xdr:row>
      <xdr:rowOff>28575</xdr:rowOff>
    </xdr:from>
    <xdr:to>
      <xdr:col>11</xdr:col>
      <xdr:colOff>161924</xdr:colOff>
      <xdr:row>11</xdr:row>
      <xdr:rowOff>38100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200852" y="805903"/>
              <a:ext cx="3132192" cy="168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161924</xdr:rowOff>
    </xdr:from>
    <xdr:to>
      <xdr:col>5</xdr:col>
      <xdr:colOff>304800</xdr:colOff>
      <xdr:row>17</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981075</xdr:colOff>
      <xdr:row>3</xdr:row>
      <xdr:rowOff>38100</xdr:rowOff>
    </xdr:from>
    <xdr:to>
      <xdr:col>5</xdr:col>
      <xdr:colOff>409575</xdr:colOff>
      <xdr:row>16</xdr:row>
      <xdr:rowOff>85725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248150"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542925</xdr:colOff>
      <xdr:row>2</xdr:row>
      <xdr:rowOff>19050</xdr:rowOff>
    </xdr:from>
    <xdr:to>
      <xdr:col>9</xdr:col>
      <xdr:colOff>542925</xdr:colOff>
      <xdr:row>15</xdr:row>
      <xdr:rowOff>66675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600825"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825.434939699073" createdVersion="5" refreshedVersion="5" minRefreshableVersion="3" recordCount="300">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2">
      <sharedItems containsSemiMixedTypes="0" containsString="0" containsNumber="1" minValue="3.11" maxValue="16.73"/>
    </cacheField>
    <cacheField name="Cost" numFmtId="2">
      <sharedItems containsSemiMixedTypes="0" containsString="0" containsNumber="1" minValue="0" maxValue="8682.8700000000008"/>
    </cacheField>
    <cacheField name="Total Provit" numFmtId="0" formula="Amount-Cost" databaseField="0"/>
    <cacheField name="Profit %" numFmtId="0" formula="'Total Provit'/Amount" databaseField="0"/>
    <cacheField name="Sales per Unit" numFmtId="0" formula="Amount/Unit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B3:E9" firstHeaderRow="0" firstDataRow="1" firstDataCol="1"/>
  <pivotFields count="10">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dataField name="." fld="3" baseField="0" baseItem="0"/>
    <dataField name="Sum of Units" fld="4" baseField="0" baseItem="0"/>
  </dataFields>
  <formats count="1">
    <format dxfId="8">
      <pivotArea collapsedLevelsAreSubtotals="1" fieldPosition="0">
        <references count="2">
          <reference field="4294967294" count="1" selected="0">
            <x v="0"/>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9" firstHeaderRow="1" firstDataRow="1" firstDataCol="1"/>
  <pivotFields count="10">
    <pivotField showAll="0"/>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6" showAll="0"/>
    <pivotField numFmtId="3" showAll="0"/>
    <pivotField numFmtId="2" showAll="0"/>
    <pivotField numFmtId="2" showAl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6">
    <i>
      <x v="2"/>
    </i>
    <i>
      <x v="4"/>
    </i>
    <i>
      <x v="6"/>
    </i>
    <i>
      <x v="17"/>
    </i>
    <i>
      <x v="18"/>
    </i>
    <i t="grand">
      <x/>
    </i>
  </rowItems>
  <colItems count="1">
    <i/>
  </colItems>
  <dataFields count="1">
    <dataField name="Sum of Sales per Unit" fld="9" baseField="0" baseItem="0" numFmtId="44"/>
  </dataFields>
  <formats count="1">
    <format dxfId="7">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16" firstHeaderRow="1" firstDataRow="1" firstDataCol="1"/>
  <pivotFields count="10">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6" showAll="0"/>
    <pivotField numFmtId="3" showAl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6"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16" firstHeaderRow="1" firstDataRow="1" firstDataCol="1"/>
  <pivotFields count="10">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6" showAll="0"/>
    <pivotField numFmtId="3" showAl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25" firstHeaderRow="1" firstDataRow="1" firstDataCol="1"/>
  <pivotFields count="10">
    <pivotField showAll="0"/>
    <pivotField showAll="0">
      <items count="7">
        <item h="1" x="4"/>
        <item h="1" x="2"/>
        <item x="5"/>
        <item h="1" x="0"/>
        <item h="1" x="3"/>
        <item h="1"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numFmtId="2" showAll="0" defaultSubtotal="0"/>
    <pivotField numFmtId="2"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2">
    <i>
      <x v="10"/>
    </i>
    <i>
      <x v="6"/>
    </i>
    <i>
      <x v="15"/>
    </i>
    <i>
      <x v="11"/>
    </i>
    <i>
      <x v="7"/>
    </i>
    <i>
      <x v="3"/>
    </i>
    <i>
      <x v="8"/>
    </i>
    <i>
      <x v="18"/>
    </i>
    <i>
      <x v="17"/>
    </i>
    <i>
      <x v="2"/>
    </i>
    <i>
      <x v="16"/>
    </i>
    <i>
      <x v="4"/>
    </i>
    <i>
      <x v="20"/>
    </i>
    <i>
      <x v="21"/>
    </i>
    <i>
      <x v="12"/>
    </i>
    <i>
      <x v="19"/>
    </i>
    <i>
      <x/>
    </i>
    <i>
      <x v="14"/>
    </i>
    <i>
      <x v="5"/>
    </i>
    <i>
      <x v="13"/>
    </i>
    <i>
      <x v="1"/>
    </i>
    <i t="grand">
      <x/>
    </i>
  </rowItems>
  <colItems count="1">
    <i/>
  </colItems>
  <dataFields count="1">
    <dataField name="Sum of Total Prov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F25" firstHeaderRow="0" firstDataRow="1" firstDataCol="1"/>
  <pivotFields count="10">
    <pivotField showAll="0"/>
    <pivotField showAll="0">
      <items count="7">
        <item h="1" x="4"/>
        <item h="1" x="2"/>
        <item x="5"/>
        <item h="1" x="0"/>
        <item h="1" x="3"/>
        <item h="1"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1"/>
            </reference>
          </references>
        </pivotArea>
      </autoSortScope>
    </pivotField>
    <pivotField dataField="1" numFmtId="6" showAll="0"/>
    <pivotField dataField="1" numFmtId="3" showAll="0"/>
    <pivotField numFmtId="2" showAll="0"/>
    <pivotField numFmtId="2" showAll="0"/>
    <pivotField dataField="1" dragToRow="0" dragToCol="0" dragToPage="0" showAll="0" defaultSubtotal="0"/>
    <pivotField dataField="1" dragToRow="0" dragToCol="0" dragToPage="0" showAll="0" defaultSubtotal="0"/>
    <pivotField dragToRow="0" dragToCol="0" dragToPage="0" showAll="0" defaultSubtotal="0"/>
  </pivotFields>
  <rowFields count="1">
    <field x="2"/>
  </rowFields>
  <rowItems count="22">
    <i>
      <x v="15"/>
    </i>
    <i>
      <x v="10"/>
    </i>
    <i>
      <x v="14"/>
    </i>
    <i>
      <x v="8"/>
    </i>
    <i>
      <x v="3"/>
    </i>
    <i>
      <x/>
    </i>
    <i>
      <x v="6"/>
    </i>
    <i>
      <x v="17"/>
    </i>
    <i>
      <x v="7"/>
    </i>
    <i>
      <x v="11"/>
    </i>
    <i>
      <x v="4"/>
    </i>
    <i>
      <x v="1"/>
    </i>
    <i>
      <x v="16"/>
    </i>
    <i>
      <x v="19"/>
    </i>
    <i>
      <x v="18"/>
    </i>
    <i>
      <x v="21"/>
    </i>
    <i>
      <x v="2"/>
    </i>
    <i>
      <x v="12"/>
    </i>
    <i>
      <x v="13"/>
    </i>
    <i>
      <x v="5"/>
    </i>
    <i>
      <x v="20"/>
    </i>
    <i t="grand">
      <x/>
    </i>
  </rowItems>
  <colFields count="1">
    <field x="-2"/>
  </colFields>
  <colItems count="4">
    <i>
      <x/>
    </i>
    <i i="1">
      <x v="1"/>
    </i>
    <i i="2">
      <x v="2"/>
    </i>
    <i i="3">
      <x v="3"/>
    </i>
  </colItems>
  <dataFields count="4">
    <dataField name="Sum of Amount" fld="3" baseField="0" baseItem="0"/>
    <dataField name="Sum of Units" fld="4" baseField="0" baseItem="0"/>
    <dataField name="Sum of Total Provit" fld="7" baseField="0" baseItem="0"/>
    <dataField name="Sum of Profit %" fld="8" baseField="0" baseItem="0" numFmtId="9"/>
  </dataFields>
  <formats count="1">
    <format dxfId="3">
      <pivotArea outline="0" collapsedLevelsAreSubtotals="1" fieldPosition="0">
        <references count="1">
          <reference field="4294967294" count="1" selected="0">
            <x v="3"/>
          </reference>
        </references>
      </pivotArea>
    </format>
  </format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4"/>
  </pivotTables>
  <data>
    <tabular pivotCacheId="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9" name="PivotTable2"/>
  </pivotTables>
  <data>
    <tabular pivotCacheId="1">
      <items count="6">
        <i x="4"/>
        <i x="2"/>
        <i x="5" s="1"/>
        <i x="0"/>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1" name="PivotTable3"/>
  </pivotTables>
  <data>
    <tabular pivotCacheId="1">
      <items count="6">
        <i x="4"/>
        <i x="2"/>
        <i x="5" s="1"/>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7"/>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6">
  <autoFilter ref="C11:I311"/>
  <tableColumns count="7">
    <tableColumn id="1" name="Sales Person"/>
    <tableColumn id="2" name="Geography"/>
    <tableColumn id="3" name="Product"/>
    <tableColumn id="4" name="Amount" dataDxfId="15"/>
    <tableColumn id="5" name="Units" dataDxfId="14"/>
    <tableColumn id="6" name="Cost per Unit" dataDxfId="13">
      <calculatedColumnFormula>_xll.XLOOKUP(Data[[#This Row],[Product]], products[Product], products[Cost per unit])</calculatedColumnFormula>
    </tableColumn>
    <tableColumn id="7" name="Cost" dataDxfId="12">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B3:F303" totalsRowShown="0" headerRowDxfId="11">
  <autoFilter ref="B3:F303"/>
  <sortState ref="B4:F303">
    <sortCondition descending="1" ref="F3:F303"/>
  </sortState>
  <tableColumns count="5">
    <tableColumn id="1" name="Sales Person"/>
    <tableColumn id="2" name="Geography"/>
    <tableColumn id="3" name="Product"/>
    <tableColumn id="4" name="Amount" dataDxfId="10"/>
    <tableColumn id="5" name="Units" dataDxfId="9"/>
  </tableColumns>
  <tableStyleInfo name="TableStyleMedium2" showFirstColumn="0" showLastColumn="0" showRowStripes="1" showColumnStripes="0"/>
</table>
</file>

<file path=xl/tables/table4.xml><?xml version="1.0" encoding="utf-8"?>
<table xmlns="http://schemas.openxmlformats.org/spreadsheetml/2006/main" id="6" name="Data7" displayName="Data7" ref="H3:L303" totalsRowShown="0" headerRowDxfId="6">
  <autoFilter ref="H3:L303"/>
  <tableColumns count="5">
    <tableColumn id="1" name="Sales Person"/>
    <tableColumn id="2" name="Geography"/>
    <tableColumn id="3" name="Product"/>
    <tableColumn id="4" name="Amount" dataDxfId="5"/>
    <tableColumn id="5"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abSelected="1" topLeftCell="A635" zoomScale="96" zoomScaleNormal="96" workbookViewId="0">
      <selection activeCell="D6" sqref="D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9.8554687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3" spans="1:27" s="41" customFormat="1" ht="28.5" x14ac:dyDescent="0.45">
      <c r="A3"/>
      <c r="B3"/>
      <c r="C3" s="40" t="s">
        <v>89</v>
      </c>
      <c r="D3" s="40"/>
    </row>
    <row r="6" spans="1:27" s="41" customFormat="1" ht="28.5" x14ac:dyDescent="0.45">
      <c r="A6"/>
      <c r="B6"/>
      <c r="C6" s="40" t="s">
        <v>88</v>
      </c>
      <c r="D6" s="40"/>
    </row>
    <row r="11" spans="1:27" x14ac:dyDescent="0.25">
      <c r="C11" s="6" t="s">
        <v>11</v>
      </c>
      <c r="D11" s="6" t="s">
        <v>12</v>
      </c>
      <c r="E11" s="6" t="s">
        <v>0</v>
      </c>
      <c r="F11" s="10" t="s">
        <v>1</v>
      </c>
      <c r="G11" s="10" t="s">
        <v>50</v>
      </c>
      <c r="H11" s="6" t="s">
        <v>72</v>
      </c>
      <c r="I11" s="27" t="s">
        <v>73</v>
      </c>
      <c r="K11" s="9" t="s">
        <v>43</v>
      </c>
      <c r="L11" s="2"/>
      <c r="Z11" t="s">
        <v>0</v>
      </c>
      <c r="AA11" t="s">
        <v>51</v>
      </c>
    </row>
    <row r="12" spans="1:27" x14ac:dyDescent="0.25">
      <c r="C12" t="s">
        <v>40</v>
      </c>
      <c r="D12" t="s">
        <v>37</v>
      </c>
      <c r="E12" t="s">
        <v>30</v>
      </c>
      <c r="F12" s="4">
        <v>1624</v>
      </c>
      <c r="G12" s="5">
        <v>114</v>
      </c>
      <c r="H12" s="26">
        <f>_xll.XLOOKUP(Data[[#This Row],[Product]], products[Product], products[Cost per unit])</f>
        <v>14.49</v>
      </c>
      <c r="I12" s="26">
        <f>Data[[#This Row],[Cost per Unit]]*Data[[#This Row],[Units]]</f>
        <v>1651.8600000000001</v>
      </c>
      <c r="K12" s="7">
        <v>1</v>
      </c>
      <c r="L12" s="8" t="s">
        <v>44</v>
      </c>
      <c r="Z12" t="s">
        <v>13</v>
      </c>
      <c r="AA12" s="11">
        <v>9.33</v>
      </c>
    </row>
    <row r="13" spans="1:27" x14ac:dyDescent="0.25">
      <c r="C13" t="s">
        <v>8</v>
      </c>
      <c r="D13" t="s">
        <v>35</v>
      </c>
      <c r="E13" t="s">
        <v>32</v>
      </c>
      <c r="F13" s="4">
        <v>6706</v>
      </c>
      <c r="G13" s="5">
        <v>459</v>
      </c>
      <c r="H13" s="26">
        <f>_xll.XLOOKUP(Data[[#This Row],[Product]], products[Product], products[Cost per unit])</f>
        <v>8.65</v>
      </c>
      <c r="I13" s="26">
        <f>Data[[#This Row],[Cost per Unit]]*Data[[#This Row],[Units]]</f>
        <v>3970.3500000000004</v>
      </c>
      <c r="K13" s="7">
        <v>2</v>
      </c>
      <c r="L13" s="8" t="s">
        <v>53</v>
      </c>
      <c r="Z13" t="s">
        <v>14</v>
      </c>
      <c r="AA13" s="11">
        <v>11.7</v>
      </c>
    </row>
    <row r="14" spans="1:27" x14ac:dyDescent="0.25">
      <c r="C14" t="s">
        <v>9</v>
      </c>
      <c r="D14" t="s">
        <v>35</v>
      </c>
      <c r="E14" t="s">
        <v>4</v>
      </c>
      <c r="F14" s="4">
        <v>959</v>
      </c>
      <c r="G14" s="5">
        <v>147</v>
      </c>
      <c r="H14" s="26">
        <f>_xll.XLOOKUP(Data[[#This Row],[Product]], products[Product], products[Cost per unit])</f>
        <v>11.88</v>
      </c>
      <c r="I14" s="26">
        <f>Data[[#This Row],[Cost per Unit]]*Data[[#This Row],[Units]]</f>
        <v>1746.3600000000001</v>
      </c>
      <c r="K14" s="7">
        <v>3</v>
      </c>
      <c r="L14" s="8" t="s">
        <v>45</v>
      </c>
      <c r="Z14" t="s">
        <v>4</v>
      </c>
      <c r="AA14" s="11">
        <v>11.88</v>
      </c>
    </row>
    <row r="15" spans="1:27" x14ac:dyDescent="0.25">
      <c r="C15" t="s">
        <v>41</v>
      </c>
      <c r="D15" t="s">
        <v>36</v>
      </c>
      <c r="E15" t="s">
        <v>18</v>
      </c>
      <c r="F15" s="4">
        <v>9632</v>
      </c>
      <c r="G15" s="5">
        <v>288</v>
      </c>
      <c r="H15" s="26">
        <f>_xll.XLOOKUP(Data[[#This Row],[Product]], products[Product], products[Cost per unit])</f>
        <v>6.47</v>
      </c>
      <c r="I15" s="26">
        <f>Data[[#This Row],[Cost per Unit]]*Data[[#This Row],[Units]]</f>
        <v>1863.36</v>
      </c>
      <c r="K15" s="7">
        <v>4</v>
      </c>
      <c r="L15" s="8" t="s">
        <v>46</v>
      </c>
      <c r="Z15" t="s">
        <v>15</v>
      </c>
      <c r="AA15" s="11">
        <v>11.73</v>
      </c>
    </row>
    <row r="16" spans="1:27" x14ac:dyDescent="0.25">
      <c r="C16" t="s">
        <v>6</v>
      </c>
      <c r="D16" t="s">
        <v>39</v>
      </c>
      <c r="E16" t="s">
        <v>25</v>
      </c>
      <c r="F16" s="4">
        <v>2100</v>
      </c>
      <c r="G16" s="5">
        <v>414</v>
      </c>
      <c r="H16" s="26">
        <f>_xll.XLOOKUP(Data[[#This Row],[Product]], products[Product], products[Cost per unit])</f>
        <v>13.15</v>
      </c>
      <c r="I16" s="26">
        <f>Data[[#This Row],[Cost per Unit]]*Data[[#This Row],[Units]]</f>
        <v>5444.1</v>
      </c>
      <c r="K16" s="7">
        <v>5</v>
      </c>
      <c r="L16" s="8" t="s">
        <v>54</v>
      </c>
      <c r="Z16" t="s">
        <v>16</v>
      </c>
      <c r="AA16" s="11">
        <v>8.7899999999999991</v>
      </c>
    </row>
    <row r="17" spans="3:27" x14ac:dyDescent="0.25">
      <c r="C17" t="s">
        <v>40</v>
      </c>
      <c r="D17" t="s">
        <v>35</v>
      </c>
      <c r="E17" t="s">
        <v>33</v>
      </c>
      <c r="F17" s="4">
        <v>8869</v>
      </c>
      <c r="G17" s="5">
        <v>432</v>
      </c>
      <c r="H17" s="26">
        <f>_xll.XLOOKUP(Data[[#This Row],[Product]], products[Product], products[Cost per unit])</f>
        <v>12.37</v>
      </c>
      <c r="I17" s="26">
        <f>Data[[#This Row],[Cost per Unit]]*Data[[#This Row],[Units]]</f>
        <v>5343.8399999999992</v>
      </c>
      <c r="K17" s="7">
        <v>6</v>
      </c>
      <c r="L17" s="8" t="s">
        <v>55</v>
      </c>
      <c r="Z17" t="s">
        <v>17</v>
      </c>
      <c r="AA17" s="11">
        <v>3.11</v>
      </c>
    </row>
    <row r="18" spans="3:27" x14ac:dyDescent="0.25">
      <c r="C18" t="s">
        <v>6</v>
      </c>
      <c r="D18" t="s">
        <v>38</v>
      </c>
      <c r="E18" t="s">
        <v>31</v>
      </c>
      <c r="F18" s="4">
        <v>2681</v>
      </c>
      <c r="G18" s="5">
        <v>54</v>
      </c>
      <c r="H18" s="26">
        <f>_xll.XLOOKUP(Data[[#This Row],[Product]], products[Product], products[Cost per unit])</f>
        <v>5.79</v>
      </c>
      <c r="I18" s="26">
        <f>Data[[#This Row],[Cost per Unit]]*Data[[#This Row],[Units]]</f>
        <v>312.66000000000003</v>
      </c>
      <c r="K18" s="7">
        <v>7</v>
      </c>
      <c r="L18" s="8" t="s">
        <v>49</v>
      </c>
      <c r="Z18" t="s">
        <v>18</v>
      </c>
      <c r="AA18" s="11">
        <v>6.47</v>
      </c>
    </row>
    <row r="19" spans="3:27" x14ac:dyDescent="0.25">
      <c r="C19" t="s">
        <v>8</v>
      </c>
      <c r="D19" t="s">
        <v>35</v>
      </c>
      <c r="E19" t="s">
        <v>22</v>
      </c>
      <c r="F19" s="4">
        <v>5012</v>
      </c>
      <c r="G19" s="5">
        <v>210</v>
      </c>
      <c r="H19" s="26">
        <f>_xll.XLOOKUP(Data[[#This Row],[Product]], products[Product], products[Cost per unit])</f>
        <v>9.77</v>
      </c>
      <c r="I19" s="26">
        <f>Data[[#This Row],[Cost per Unit]]*Data[[#This Row],[Units]]</f>
        <v>2051.6999999999998</v>
      </c>
      <c r="K19" s="7">
        <v>8</v>
      </c>
      <c r="L19" s="8" t="s">
        <v>52</v>
      </c>
      <c r="Z19" t="s">
        <v>19</v>
      </c>
      <c r="AA19" s="11">
        <v>7.64</v>
      </c>
    </row>
    <row r="20" spans="3:27" x14ac:dyDescent="0.25">
      <c r="C20" t="s">
        <v>7</v>
      </c>
      <c r="D20" t="s">
        <v>38</v>
      </c>
      <c r="E20" t="s">
        <v>14</v>
      </c>
      <c r="F20" s="4">
        <v>1281</v>
      </c>
      <c r="G20" s="5">
        <v>75</v>
      </c>
      <c r="H20" s="26">
        <f>_xll.XLOOKUP(Data[[#This Row],[Product]], products[Product], products[Cost per unit])</f>
        <v>11.7</v>
      </c>
      <c r="I20" s="26">
        <f>Data[[#This Row],[Cost per Unit]]*Data[[#This Row],[Units]]</f>
        <v>877.5</v>
      </c>
      <c r="K20" s="7">
        <v>9</v>
      </c>
      <c r="L20" s="8" t="s">
        <v>47</v>
      </c>
      <c r="Z20" t="s">
        <v>20</v>
      </c>
      <c r="AA20" s="11">
        <v>10.62</v>
      </c>
    </row>
    <row r="21" spans="3:27" x14ac:dyDescent="0.25">
      <c r="C21" t="s">
        <v>5</v>
      </c>
      <c r="D21" t="s">
        <v>37</v>
      </c>
      <c r="E21" t="s">
        <v>14</v>
      </c>
      <c r="F21" s="4">
        <v>4991</v>
      </c>
      <c r="G21" s="5">
        <v>12</v>
      </c>
      <c r="H21" s="26">
        <f>_xll.XLOOKUP(Data[[#This Row],[Product]], products[Product], products[Cost per unit])</f>
        <v>11.7</v>
      </c>
      <c r="I21" s="26">
        <f>Data[[#This Row],[Cost per Unit]]*Data[[#This Row],[Units]]</f>
        <v>140.39999999999998</v>
      </c>
      <c r="K21" s="7">
        <v>10</v>
      </c>
      <c r="L21" s="8" t="s">
        <v>48</v>
      </c>
      <c r="Z21" t="s">
        <v>21</v>
      </c>
      <c r="AA21" s="11">
        <v>9</v>
      </c>
    </row>
    <row r="22" spans="3:27" x14ac:dyDescent="0.25">
      <c r="C22" t="s">
        <v>2</v>
      </c>
      <c r="D22" t="s">
        <v>39</v>
      </c>
      <c r="E22" t="s">
        <v>25</v>
      </c>
      <c r="F22" s="4">
        <v>1785</v>
      </c>
      <c r="G22" s="5">
        <v>462</v>
      </c>
      <c r="H22" s="26">
        <f>_xll.XLOOKUP(Data[[#This Row],[Product]], products[Product], products[Cost per unit])</f>
        <v>13.15</v>
      </c>
      <c r="I22" s="26">
        <f>Data[[#This Row],[Cost per Unit]]*Data[[#This Row],[Units]]</f>
        <v>6075.3</v>
      </c>
      <c r="Z22" t="s">
        <v>22</v>
      </c>
      <c r="AA22" s="11">
        <v>9.77</v>
      </c>
    </row>
    <row r="23" spans="3:27" x14ac:dyDescent="0.25">
      <c r="C23" t="s">
        <v>3</v>
      </c>
      <c r="D23" t="s">
        <v>37</v>
      </c>
      <c r="E23" t="s">
        <v>17</v>
      </c>
      <c r="F23" s="4">
        <v>3983</v>
      </c>
      <c r="G23" s="5">
        <v>144</v>
      </c>
      <c r="H23" s="26">
        <f>_xll.XLOOKUP(Data[[#This Row],[Product]], products[Product], products[Cost per unit])</f>
        <v>3.11</v>
      </c>
      <c r="I23" s="26">
        <f>Data[[#This Row],[Cost per Unit]]*Data[[#This Row],[Units]]</f>
        <v>447.84</v>
      </c>
      <c r="Z23" t="s">
        <v>23</v>
      </c>
      <c r="AA23" s="11">
        <v>6.49</v>
      </c>
    </row>
    <row r="24" spans="3:27" x14ac:dyDescent="0.25">
      <c r="C24" t="s">
        <v>9</v>
      </c>
      <c r="D24" t="s">
        <v>38</v>
      </c>
      <c r="E24" t="s">
        <v>16</v>
      </c>
      <c r="F24" s="4">
        <v>2646</v>
      </c>
      <c r="G24" s="5">
        <v>120</v>
      </c>
      <c r="H24" s="26">
        <f>_xll.XLOOKUP(Data[[#This Row],[Product]], products[Product], products[Cost per unit])</f>
        <v>8.7899999999999991</v>
      </c>
      <c r="I24" s="26">
        <f>Data[[#This Row],[Cost per Unit]]*Data[[#This Row],[Units]]</f>
        <v>1054.8</v>
      </c>
      <c r="Z24" t="s">
        <v>24</v>
      </c>
      <c r="AA24" s="11">
        <v>4.97</v>
      </c>
    </row>
    <row r="25" spans="3:27" x14ac:dyDescent="0.25">
      <c r="C25" t="s">
        <v>2</v>
      </c>
      <c r="D25" t="s">
        <v>34</v>
      </c>
      <c r="E25" t="s">
        <v>13</v>
      </c>
      <c r="F25" s="4">
        <v>252</v>
      </c>
      <c r="G25" s="5">
        <v>54</v>
      </c>
      <c r="H25" s="26">
        <f>_xll.XLOOKUP(Data[[#This Row],[Product]], products[Product], products[Cost per unit])</f>
        <v>9.33</v>
      </c>
      <c r="I25" s="26">
        <f>Data[[#This Row],[Cost per Unit]]*Data[[#This Row],[Units]]</f>
        <v>503.82</v>
      </c>
      <c r="Z25" t="s">
        <v>25</v>
      </c>
      <c r="AA25" s="11">
        <v>13.15</v>
      </c>
    </row>
    <row r="26" spans="3:27" x14ac:dyDescent="0.25">
      <c r="C26" t="s">
        <v>3</v>
      </c>
      <c r="D26" t="s">
        <v>35</v>
      </c>
      <c r="E26" t="s">
        <v>25</v>
      </c>
      <c r="F26" s="4">
        <v>2464</v>
      </c>
      <c r="G26" s="5">
        <v>234</v>
      </c>
      <c r="H26" s="26">
        <f>_xll.XLOOKUP(Data[[#This Row],[Product]], products[Product], products[Cost per unit])</f>
        <v>13.15</v>
      </c>
      <c r="I26" s="26">
        <f>Data[[#This Row],[Cost per Unit]]*Data[[#This Row],[Units]]</f>
        <v>3077.1</v>
      </c>
      <c r="Z26" t="s">
        <v>26</v>
      </c>
      <c r="AA26" s="11">
        <v>5.6</v>
      </c>
    </row>
    <row r="27" spans="3:27" x14ac:dyDescent="0.25">
      <c r="C27" t="s">
        <v>3</v>
      </c>
      <c r="D27" t="s">
        <v>35</v>
      </c>
      <c r="E27" t="s">
        <v>29</v>
      </c>
      <c r="F27" s="4">
        <v>2114</v>
      </c>
      <c r="G27" s="5">
        <v>66</v>
      </c>
      <c r="H27" s="26">
        <f>_xll.XLOOKUP(Data[[#This Row],[Product]], products[Product], products[Cost per unit])</f>
        <v>7.16</v>
      </c>
      <c r="I27" s="26">
        <f>Data[[#This Row],[Cost per Unit]]*Data[[#This Row],[Units]]</f>
        <v>472.56</v>
      </c>
      <c r="Z27" t="s">
        <v>27</v>
      </c>
      <c r="AA27" s="11">
        <v>16.73</v>
      </c>
    </row>
    <row r="28" spans="3:27" x14ac:dyDescent="0.25">
      <c r="C28" t="s">
        <v>6</v>
      </c>
      <c r="D28" t="s">
        <v>37</v>
      </c>
      <c r="E28" t="s">
        <v>31</v>
      </c>
      <c r="F28" s="4">
        <v>7693</v>
      </c>
      <c r="G28" s="5">
        <v>87</v>
      </c>
      <c r="H28" s="26">
        <f>_xll.XLOOKUP(Data[[#This Row],[Product]], products[Product], products[Cost per unit])</f>
        <v>5.79</v>
      </c>
      <c r="I28" s="26">
        <f>Data[[#This Row],[Cost per Unit]]*Data[[#This Row],[Units]]</f>
        <v>503.73</v>
      </c>
      <c r="Z28" t="s">
        <v>28</v>
      </c>
      <c r="AA28" s="11">
        <v>10.38</v>
      </c>
    </row>
    <row r="29" spans="3:27" x14ac:dyDescent="0.25">
      <c r="C29" t="s">
        <v>5</v>
      </c>
      <c r="D29" t="s">
        <v>34</v>
      </c>
      <c r="E29" t="s">
        <v>20</v>
      </c>
      <c r="F29" s="4">
        <v>15610</v>
      </c>
      <c r="G29" s="5">
        <v>339</v>
      </c>
      <c r="H29" s="26">
        <f>_xll.XLOOKUP(Data[[#This Row],[Product]], products[Product], products[Cost per unit])</f>
        <v>10.62</v>
      </c>
      <c r="I29" s="26">
        <f>Data[[#This Row],[Cost per Unit]]*Data[[#This Row],[Units]]</f>
        <v>3600.18</v>
      </c>
      <c r="Z29" t="s">
        <v>29</v>
      </c>
      <c r="AA29" s="11">
        <v>7.16</v>
      </c>
    </row>
    <row r="30" spans="3:27" x14ac:dyDescent="0.25">
      <c r="C30" t="s">
        <v>41</v>
      </c>
      <c r="D30" t="s">
        <v>34</v>
      </c>
      <c r="E30" t="s">
        <v>22</v>
      </c>
      <c r="F30" s="4">
        <v>336</v>
      </c>
      <c r="G30" s="5">
        <v>144</v>
      </c>
      <c r="H30" s="26">
        <f>_xll.XLOOKUP(Data[[#This Row],[Product]], products[Product], products[Cost per unit])</f>
        <v>9.77</v>
      </c>
      <c r="I30" s="26">
        <f>Data[[#This Row],[Cost per Unit]]*Data[[#This Row],[Units]]</f>
        <v>1406.8799999999999</v>
      </c>
      <c r="Z30" t="s">
        <v>30</v>
      </c>
      <c r="AA30" s="11">
        <v>14.49</v>
      </c>
    </row>
    <row r="31" spans="3:27" x14ac:dyDescent="0.25">
      <c r="C31" t="s">
        <v>2</v>
      </c>
      <c r="D31" t="s">
        <v>39</v>
      </c>
      <c r="E31" t="s">
        <v>20</v>
      </c>
      <c r="F31" s="4">
        <v>9443</v>
      </c>
      <c r="G31" s="5">
        <v>162</v>
      </c>
      <c r="H31" s="26">
        <f>_xll.XLOOKUP(Data[[#This Row],[Product]], products[Product], products[Cost per unit])</f>
        <v>10.62</v>
      </c>
      <c r="I31" s="26">
        <f>Data[[#This Row],[Cost per Unit]]*Data[[#This Row],[Units]]</f>
        <v>1720.4399999999998</v>
      </c>
      <c r="Z31" t="s">
        <v>31</v>
      </c>
      <c r="AA31" s="11">
        <v>5.79</v>
      </c>
    </row>
    <row r="32" spans="3:27" x14ac:dyDescent="0.25">
      <c r="C32" t="s">
        <v>9</v>
      </c>
      <c r="D32" t="s">
        <v>34</v>
      </c>
      <c r="E32" t="s">
        <v>23</v>
      </c>
      <c r="F32" s="4">
        <v>8155</v>
      </c>
      <c r="G32" s="5">
        <v>90</v>
      </c>
      <c r="H32" s="26">
        <f>_xll.XLOOKUP(Data[[#This Row],[Product]], products[Product], products[Cost per unit])</f>
        <v>6.49</v>
      </c>
      <c r="I32" s="26">
        <f>Data[[#This Row],[Cost per Unit]]*Data[[#This Row],[Units]]</f>
        <v>584.1</v>
      </c>
      <c r="Z32" t="s">
        <v>32</v>
      </c>
      <c r="AA32" s="11">
        <v>8.65</v>
      </c>
    </row>
    <row r="33" spans="3:27" x14ac:dyDescent="0.25">
      <c r="C33" t="s">
        <v>8</v>
      </c>
      <c r="D33" t="s">
        <v>38</v>
      </c>
      <c r="E33" t="s">
        <v>23</v>
      </c>
      <c r="F33" s="4">
        <v>1701</v>
      </c>
      <c r="G33" s="5">
        <v>234</v>
      </c>
      <c r="H33" s="26">
        <f>_xll.XLOOKUP(Data[[#This Row],[Product]], products[Product], products[Cost per unit])</f>
        <v>6.49</v>
      </c>
      <c r="I33" s="26">
        <f>Data[[#This Row],[Cost per Unit]]*Data[[#This Row],[Units]]</f>
        <v>1518.66</v>
      </c>
      <c r="Z33" t="s">
        <v>33</v>
      </c>
      <c r="AA33" s="11">
        <v>12.37</v>
      </c>
    </row>
    <row r="34" spans="3:27" x14ac:dyDescent="0.25">
      <c r="C34" t="s">
        <v>10</v>
      </c>
      <c r="D34" t="s">
        <v>38</v>
      </c>
      <c r="E34" t="s">
        <v>22</v>
      </c>
      <c r="F34" s="4">
        <v>2205</v>
      </c>
      <c r="G34" s="5">
        <v>141</v>
      </c>
      <c r="H34" s="26">
        <f>_xll.XLOOKUP(Data[[#This Row],[Product]], products[Product], products[Cost per unit])</f>
        <v>9.77</v>
      </c>
      <c r="I34" s="26">
        <f>Data[[#This Row],[Cost per Unit]]*Data[[#This Row],[Units]]</f>
        <v>1377.57</v>
      </c>
    </row>
    <row r="35" spans="3:27" x14ac:dyDescent="0.25">
      <c r="C35" t="s">
        <v>8</v>
      </c>
      <c r="D35" t="s">
        <v>37</v>
      </c>
      <c r="E35" t="s">
        <v>19</v>
      </c>
      <c r="F35" s="4">
        <v>1771</v>
      </c>
      <c r="G35" s="5">
        <v>204</v>
      </c>
      <c r="H35" s="26">
        <f>_xll.XLOOKUP(Data[[#This Row],[Product]], products[Product], products[Cost per unit])</f>
        <v>7.64</v>
      </c>
      <c r="I35" s="26">
        <f>Data[[#This Row],[Cost per Unit]]*Data[[#This Row],[Units]]</f>
        <v>1558.56</v>
      </c>
    </row>
    <row r="36" spans="3:27" x14ac:dyDescent="0.25">
      <c r="C36" t="s">
        <v>41</v>
      </c>
      <c r="D36" t="s">
        <v>35</v>
      </c>
      <c r="E36" t="s">
        <v>15</v>
      </c>
      <c r="F36" s="4">
        <v>2114</v>
      </c>
      <c r="G36" s="5">
        <v>186</v>
      </c>
      <c r="H36" s="26">
        <f>_xll.XLOOKUP(Data[[#This Row],[Product]], products[Product], products[Cost per unit])</f>
        <v>11.73</v>
      </c>
      <c r="I36" s="26">
        <f>Data[[#This Row],[Cost per Unit]]*Data[[#This Row],[Units]]</f>
        <v>2181.7800000000002</v>
      </c>
    </row>
    <row r="37" spans="3:27" x14ac:dyDescent="0.25">
      <c r="C37" t="s">
        <v>41</v>
      </c>
      <c r="D37" t="s">
        <v>36</v>
      </c>
      <c r="E37" t="s">
        <v>13</v>
      </c>
      <c r="F37" s="4">
        <v>10311</v>
      </c>
      <c r="G37" s="5">
        <v>231</v>
      </c>
      <c r="H37" s="26">
        <f>_xll.XLOOKUP(Data[[#This Row],[Product]], products[Product], products[Cost per unit])</f>
        <v>9.33</v>
      </c>
      <c r="I37" s="26">
        <f>Data[[#This Row],[Cost per Unit]]*Data[[#This Row],[Units]]</f>
        <v>2155.23</v>
      </c>
    </row>
    <row r="38" spans="3:27" x14ac:dyDescent="0.25">
      <c r="C38" t="s">
        <v>3</v>
      </c>
      <c r="D38" t="s">
        <v>39</v>
      </c>
      <c r="E38" t="s">
        <v>16</v>
      </c>
      <c r="F38" s="4">
        <v>21</v>
      </c>
      <c r="G38" s="5">
        <v>168</v>
      </c>
      <c r="H38" s="26">
        <f>_xll.XLOOKUP(Data[[#This Row],[Product]], products[Product], products[Cost per unit])</f>
        <v>8.7899999999999991</v>
      </c>
      <c r="I38" s="26">
        <f>Data[[#This Row],[Cost per Unit]]*Data[[#This Row],[Units]]</f>
        <v>1476.7199999999998</v>
      </c>
    </row>
    <row r="39" spans="3:27" x14ac:dyDescent="0.25">
      <c r="C39" t="s">
        <v>10</v>
      </c>
      <c r="D39" t="s">
        <v>35</v>
      </c>
      <c r="E39" t="s">
        <v>20</v>
      </c>
      <c r="F39" s="4">
        <v>1974</v>
      </c>
      <c r="G39" s="5">
        <v>195</v>
      </c>
      <c r="H39" s="26">
        <f>_xll.XLOOKUP(Data[[#This Row],[Product]], products[Product], products[Cost per unit])</f>
        <v>10.62</v>
      </c>
      <c r="I39" s="26">
        <f>Data[[#This Row],[Cost per Unit]]*Data[[#This Row],[Units]]</f>
        <v>2070.8999999999996</v>
      </c>
    </row>
    <row r="40" spans="3:27" x14ac:dyDescent="0.25">
      <c r="C40" t="s">
        <v>5</v>
      </c>
      <c r="D40" t="s">
        <v>36</v>
      </c>
      <c r="E40" t="s">
        <v>23</v>
      </c>
      <c r="F40" s="4">
        <v>6314</v>
      </c>
      <c r="G40" s="5">
        <v>15</v>
      </c>
      <c r="H40" s="26">
        <f>_xll.XLOOKUP(Data[[#This Row],[Product]], products[Product], products[Cost per unit])</f>
        <v>6.49</v>
      </c>
      <c r="I40" s="26">
        <f>Data[[#This Row],[Cost per Unit]]*Data[[#This Row],[Units]]</f>
        <v>97.350000000000009</v>
      </c>
    </row>
    <row r="41" spans="3:27" x14ac:dyDescent="0.25">
      <c r="C41" t="s">
        <v>10</v>
      </c>
      <c r="D41" t="s">
        <v>37</v>
      </c>
      <c r="E41" t="s">
        <v>23</v>
      </c>
      <c r="F41" s="4">
        <v>4683</v>
      </c>
      <c r="G41" s="5">
        <v>30</v>
      </c>
      <c r="H41" s="26">
        <f>_xll.XLOOKUP(Data[[#This Row],[Product]], products[Product], products[Cost per unit])</f>
        <v>6.49</v>
      </c>
      <c r="I41" s="26">
        <f>Data[[#This Row],[Cost per Unit]]*Data[[#This Row],[Units]]</f>
        <v>194.70000000000002</v>
      </c>
    </row>
    <row r="42" spans="3:27" x14ac:dyDescent="0.25">
      <c r="C42" t="s">
        <v>41</v>
      </c>
      <c r="D42" t="s">
        <v>37</v>
      </c>
      <c r="E42" t="s">
        <v>24</v>
      </c>
      <c r="F42" s="4">
        <v>6398</v>
      </c>
      <c r="G42" s="5">
        <v>102</v>
      </c>
      <c r="H42" s="26">
        <f>_xll.XLOOKUP(Data[[#This Row],[Product]], products[Product], products[Cost per unit])</f>
        <v>4.97</v>
      </c>
      <c r="I42" s="26">
        <f>Data[[#This Row],[Cost per Unit]]*Data[[#This Row],[Units]]</f>
        <v>506.94</v>
      </c>
    </row>
    <row r="43" spans="3:27" x14ac:dyDescent="0.25">
      <c r="C43" t="s">
        <v>2</v>
      </c>
      <c r="D43" t="s">
        <v>35</v>
      </c>
      <c r="E43" t="s">
        <v>19</v>
      </c>
      <c r="F43" s="4">
        <v>553</v>
      </c>
      <c r="G43" s="5">
        <v>15</v>
      </c>
      <c r="H43" s="26">
        <f>_xll.XLOOKUP(Data[[#This Row],[Product]], products[Product], products[Cost per unit])</f>
        <v>7.64</v>
      </c>
      <c r="I43" s="26">
        <f>Data[[#This Row],[Cost per Unit]]*Data[[#This Row],[Units]]</f>
        <v>114.6</v>
      </c>
    </row>
    <row r="44" spans="3:27" x14ac:dyDescent="0.25">
      <c r="C44" t="s">
        <v>8</v>
      </c>
      <c r="D44" t="s">
        <v>39</v>
      </c>
      <c r="E44" t="s">
        <v>30</v>
      </c>
      <c r="F44" s="4">
        <v>7021</v>
      </c>
      <c r="G44" s="5">
        <v>183</v>
      </c>
      <c r="H44" s="26">
        <f>_xll.XLOOKUP(Data[[#This Row],[Product]], products[Product], products[Cost per unit])</f>
        <v>14.49</v>
      </c>
      <c r="I44" s="26">
        <f>Data[[#This Row],[Cost per Unit]]*Data[[#This Row],[Units]]</f>
        <v>2651.67</v>
      </c>
    </row>
    <row r="45" spans="3:27" x14ac:dyDescent="0.25">
      <c r="C45" t="s">
        <v>40</v>
      </c>
      <c r="D45" t="s">
        <v>39</v>
      </c>
      <c r="E45" t="s">
        <v>22</v>
      </c>
      <c r="F45" s="4">
        <v>5817</v>
      </c>
      <c r="G45" s="5">
        <v>12</v>
      </c>
      <c r="H45" s="26">
        <f>_xll.XLOOKUP(Data[[#This Row],[Product]], products[Product], products[Cost per unit])</f>
        <v>9.77</v>
      </c>
      <c r="I45" s="26">
        <f>Data[[#This Row],[Cost per Unit]]*Data[[#This Row],[Units]]</f>
        <v>117.24</v>
      </c>
    </row>
    <row r="46" spans="3:27" x14ac:dyDescent="0.25">
      <c r="C46" t="s">
        <v>41</v>
      </c>
      <c r="D46" t="s">
        <v>39</v>
      </c>
      <c r="E46" t="s">
        <v>14</v>
      </c>
      <c r="F46" s="4">
        <v>3976</v>
      </c>
      <c r="G46" s="5">
        <v>72</v>
      </c>
      <c r="H46" s="26">
        <f>_xll.XLOOKUP(Data[[#This Row],[Product]], products[Product], products[Cost per unit])</f>
        <v>11.7</v>
      </c>
      <c r="I46" s="26">
        <f>Data[[#This Row],[Cost per Unit]]*Data[[#This Row],[Units]]</f>
        <v>842.4</v>
      </c>
    </row>
    <row r="47" spans="3:27" x14ac:dyDescent="0.25">
      <c r="C47" t="s">
        <v>6</v>
      </c>
      <c r="D47" t="s">
        <v>38</v>
      </c>
      <c r="E47" t="s">
        <v>27</v>
      </c>
      <c r="F47" s="4">
        <v>1134</v>
      </c>
      <c r="G47" s="5">
        <v>282</v>
      </c>
      <c r="H47" s="26">
        <f>_xll.XLOOKUP(Data[[#This Row],[Product]], products[Product], products[Cost per unit])</f>
        <v>16.73</v>
      </c>
      <c r="I47" s="26">
        <f>Data[[#This Row],[Cost per Unit]]*Data[[#This Row],[Units]]</f>
        <v>4717.8599999999997</v>
      </c>
    </row>
    <row r="48" spans="3:27" x14ac:dyDescent="0.25">
      <c r="C48" t="s">
        <v>2</v>
      </c>
      <c r="D48" t="s">
        <v>39</v>
      </c>
      <c r="E48" t="s">
        <v>28</v>
      </c>
      <c r="F48" s="4">
        <v>6027</v>
      </c>
      <c r="G48" s="5">
        <v>144</v>
      </c>
      <c r="H48" s="26">
        <f>_xll.XLOOKUP(Data[[#This Row],[Product]], products[Product], products[Cost per unit])</f>
        <v>10.38</v>
      </c>
      <c r="I48" s="26">
        <f>Data[[#This Row],[Cost per Unit]]*Data[[#This Row],[Units]]</f>
        <v>1494.72</v>
      </c>
    </row>
    <row r="49" spans="3:9" x14ac:dyDescent="0.25">
      <c r="C49" t="s">
        <v>6</v>
      </c>
      <c r="D49" t="s">
        <v>37</v>
      </c>
      <c r="E49" t="s">
        <v>16</v>
      </c>
      <c r="F49" s="4">
        <v>1904</v>
      </c>
      <c r="G49" s="5">
        <v>405</v>
      </c>
      <c r="H49" s="26">
        <f>_xll.XLOOKUP(Data[[#This Row],[Product]], products[Product], products[Cost per unit])</f>
        <v>8.7899999999999991</v>
      </c>
      <c r="I49" s="26">
        <f>Data[[#This Row],[Cost per Unit]]*Data[[#This Row],[Units]]</f>
        <v>3559.95</v>
      </c>
    </row>
    <row r="50" spans="3:9" x14ac:dyDescent="0.25">
      <c r="C50" t="s">
        <v>7</v>
      </c>
      <c r="D50" t="s">
        <v>34</v>
      </c>
      <c r="E50" t="s">
        <v>32</v>
      </c>
      <c r="F50" s="4">
        <v>3262</v>
      </c>
      <c r="G50" s="5">
        <v>75</v>
      </c>
      <c r="H50" s="26">
        <f>_xll.XLOOKUP(Data[[#This Row],[Product]], products[Product], products[Cost per unit])</f>
        <v>8.65</v>
      </c>
      <c r="I50" s="26">
        <f>Data[[#This Row],[Cost per Unit]]*Data[[#This Row],[Units]]</f>
        <v>648.75</v>
      </c>
    </row>
    <row r="51" spans="3:9" x14ac:dyDescent="0.25">
      <c r="C51" t="s">
        <v>40</v>
      </c>
      <c r="D51" t="s">
        <v>34</v>
      </c>
      <c r="E51" t="s">
        <v>27</v>
      </c>
      <c r="F51" s="4">
        <v>2289</v>
      </c>
      <c r="G51" s="5">
        <v>135</v>
      </c>
      <c r="H51" s="26">
        <f>_xll.XLOOKUP(Data[[#This Row],[Product]], products[Product], products[Cost per unit])</f>
        <v>16.73</v>
      </c>
      <c r="I51" s="26">
        <f>Data[[#This Row],[Cost per Unit]]*Data[[#This Row],[Units]]</f>
        <v>2258.5500000000002</v>
      </c>
    </row>
    <row r="52" spans="3:9" x14ac:dyDescent="0.25">
      <c r="C52" t="s">
        <v>5</v>
      </c>
      <c r="D52" t="s">
        <v>34</v>
      </c>
      <c r="E52" t="s">
        <v>27</v>
      </c>
      <c r="F52" s="4">
        <v>6986</v>
      </c>
      <c r="G52" s="5">
        <v>21</v>
      </c>
      <c r="H52" s="26">
        <f>_xll.XLOOKUP(Data[[#This Row],[Product]], products[Product], products[Cost per unit])</f>
        <v>16.73</v>
      </c>
      <c r="I52" s="26">
        <f>Data[[#This Row],[Cost per Unit]]*Data[[#This Row],[Units]]</f>
        <v>351.33</v>
      </c>
    </row>
    <row r="53" spans="3:9" x14ac:dyDescent="0.25">
      <c r="C53" t="s">
        <v>2</v>
      </c>
      <c r="D53" t="s">
        <v>38</v>
      </c>
      <c r="E53" t="s">
        <v>23</v>
      </c>
      <c r="F53" s="4">
        <v>4417</v>
      </c>
      <c r="G53" s="5">
        <v>153</v>
      </c>
      <c r="H53" s="26">
        <f>_xll.XLOOKUP(Data[[#This Row],[Product]], products[Product], products[Cost per unit])</f>
        <v>6.49</v>
      </c>
      <c r="I53" s="26">
        <f>Data[[#This Row],[Cost per Unit]]*Data[[#This Row],[Units]]</f>
        <v>992.97</v>
      </c>
    </row>
    <row r="54" spans="3:9" x14ac:dyDescent="0.25">
      <c r="C54" t="s">
        <v>6</v>
      </c>
      <c r="D54" t="s">
        <v>34</v>
      </c>
      <c r="E54" t="s">
        <v>15</v>
      </c>
      <c r="F54" s="4">
        <v>1442</v>
      </c>
      <c r="G54" s="5">
        <v>15</v>
      </c>
      <c r="H54" s="26">
        <f>_xll.XLOOKUP(Data[[#This Row],[Product]], products[Product], products[Cost per unit])</f>
        <v>11.73</v>
      </c>
      <c r="I54" s="26">
        <f>Data[[#This Row],[Cost per Unit]]*Data[[#This Row],[Units]]</f>
        <v>175.95000000000002</v>
      </c>
    </row>
    <row r="55" spans="3:9" x14ac:dyDescent="0.25">
      <c r="C55" t="s">
        <v>3</v>
      </c>
      <c r="D55" t="s">
        <v>35</v>
      </c>
      <c r="E55" t="s">
        <v>14</v>
      </c>
      <c r="F55" s="4">
        <v>2415</v>
      </c>
      <c r="G55" s="5">
        <v>255</v>
      </c>
      <c r="H55" s="26">
        <f>_xll.XLOOKUP(Data[[#This Row],[Product]], products[Product], products[Cost per unit])</f>
        <v>11.7</v>
      </c>
      <c r="I55" s="26">
        <f>Data[[#This Row],[Cost per Unit]]*Data[[#This Row],[Units]]</f>
        <v>2983.5</v>
      </c>
    </row>
    <row r="56" spans="3:9" x14ac:dyDescent="0.25">
      <c r="C56" t="s">
        <v>2</v>
      </c>
      <c r="D56" t="s">
        <v>37</v>
      </c>
      <c r="E56" t="s">
        <v>19</v>
      </c>
      <c r="F56" s="4">
        <v>238</v>
      </c>
      <c r="G56" s="5">
        <v>18</v>
      </c>
      <c r="H56" s="26">
        <f>_xll.XLOOKUP(Data[[#This Row],[Product]], products[Product], products[Cost per unit])</f>
        <v>7.64</v>
      </c>
      <c r="I56" s="26">
        <f>Data[[#This Row],[Cost per Unit]]*Data[[#This Row],[Units]]</f>
        <v>137.51999999999998</v>
      </c>
    </row>
    <row r="57" spans="3:9" x14ac:dyDescent="0.25">
      <c r="C57" t="s">
        <v>6</v>
      </c>
      <c r="D57" t="s">
        <v>37</v>
      </c>
      <c r="E57" t="s">
        <v>23</v>
      </c>
      <c r="F57" s="4">
        <v>4949</v>
      </c>
      <c r="G57" s="5">
        <v>189</v>
      </c>
      <c r="H57" s="26">
        <f>_xll.XLOOKUP(Data[[#This Row],[Product]], products[Product], products[Cost per unit])</f>
        <v>6.49</v>
      </c>
      <c r="I57" s="26">
        <f>Data[[#This Row],[Cost per Unit]]*Data[[#This Row],[Units]]</f>
        <v>1226.6100000000001</v>
      </c>
    </row>
    <row r="58" spans="3:9" x14ac:dyDescent="0.25">
      <c r="C58" t="s">
        <v>5</v>
      </c>
      <c r="D58" t="s">
        <v>38</v>
      </c>
      <c r="E58" t="s">
        <v>32</v>
      </c>
      <c r="F58" s="4">
        <v>5075</v>
      </c>
      <c r="G58" s="5">
        <v>21</v>
      </c>
      <c r="H58" s="26">
        <f>_xll.XLOOKUP(Data[[#This Row],[Product]], products[Product], products[Cost per unit])</f>
        <v>8.65</v>
      </c>
      <c r="I58" s="26">
        <f>Data[[#This Row],[Cost per Unit]]*Data[[#This Row],[Units]]</f>
        <v>181.65</v>
      </c>
    </row>
    <row r="59" spans="3:9" x14ac:dyDescent="0.25">
      <c r="C59" t="s">
        <v>3</v>
      </c>
      <c r="D59" t="s">
        <v>36</v>
      </c>
      <c r="E59" t="s">
        <v>16</v>
      </c>
      <c r="F59" s="4">
        <v>9198</v>
      </c>
      <c r="G59" s="5">
        <v>36</v>
      </c>
      <c r="H59" s="26">
        <f>_xll.XLOOKUP(Data[[#This Row],[Product]], products[Product], products[Cost per unit])</f>
        <v>8.7899999999999991</v>
      </c>
      <c r="I59" s="26">
        <f>Data[[#This Row],[Cost per Unit]]*Data[[#This Row],[Units]]</f>
        <v>316.43999999999994</v>
      </c>
    </row>
    <row r="60" spans="3:9" x14ac:dyDescent="0.25">
      <c r="C60" t="s">
        <v>6</v>
      </c>
      <c r="D60" t="s">
        <v>34</v>
      </c>
      <c r="E60" t="s">
        <v>29</v>
      </c>
      <c r="F60" s="4">
        <v>3339</v>
      </c>
      <c r="G60" s="5">
        <v>75</v>
      </c>
      <c r="H60" s="26">
        <f>_xll.XLOOKUP(Data[[#This Row],[Product]], products[Product], products[Cost per unit])</f>
        <v>7.16</v>
      </c>
      <c r="I60" s="26">
        <f>Data[[#This Row],[Cost per Unit]]*Data[[#This Row],[Units]]</f>
        <v>537</v>
      </c>
    </row>
    <row r="61" spans="3:9" x14ac:dyDescent="0.25">
      <c r="C61" t="s">
        <v>40</v>
      </c>
      <c r="D61" t="s">
        <v>34</v>
      </c>
      <c r="E61" t="s">
        <v>17</v>
      </c>
      <c r="F61" s="4">
        <v>5019</v>
      </c>
      <c r="G61" s="5">
        <v>156</v>
      </c>
      <c r="H61" s="26">
        <f>_xll.XLOOKUP(Data[[#This Row],[Product]], products[Product], products[Cost per unit])</f>
        <v>3.11</v>
      </c>
      <c r="I61" s="26">
        <f>Data[[#This Row],[Cost per Unit]]*Data[[#This Row],[Units]]</f>
        <v>485.15999999999997</v>
      </c>
    </row>
    <row r="62" spans="3:9" x14ac:dyDescent="0.25">
      <c r="C62" t="s">
        <v>5</v>
      </c>
      <c r="D62" t="s">
        <v>36</v>
      </c>
      <c r="E62" t="s">
        <v>16</v>
      </c>
      <c r="F62" s="4">
        <v>16184</v>
      </c>
      <c r="G62" s="5">
        <v>39</v>
      </c>
      <c r="H62" s="26">
        <f>_xll.XLOOKUP(Data[[#This Row],[Product]], products[Product], products[Cost per unit])</f>
        <v>8.7899999999999991</v>
      </c>
      <c r="I62" s="26">
        <f>Data[[#This Row],[Cost per Unit]]*Data[[#This Row],[Units]]</f>
        <v>342.80999999999995</v>
      </c>
    </row>
    <row r="63" spans="3:9" x14ac:dyDescent="0.25">
      <c r="C63" t="s">
        <v>6</v>
      </c>
      <c r="D63" t="s">
        <v>36</v>
      </c>
      <c r="E63" t="s">
        <v>21</v>
      </c>
      <c r="F63" s="4">
        <v>497</v>
      </c>
      <c r="G63" s="5">
        <v>63</v>
      </c>
      <c r="H63" s="26">
        <f>_xll.XLOOKUP(Data[[#This Row],[Product]], products[Product], products[Cost per unit])</f>
        <v>9</v>
      </c>
      <c r="I63" s="26">
        <f>Data[[#This Row],[Cost per Unit]]*Data[[#This Row],[Units]]</f>
        <v>567</v>
      </c>
    </row>
    <row r="64" spans="3:9" x14ac:dyDescent="0.25">
      <c r="C64" t="s">
        <v>2</v>
      </c>
      <c r="D64" t="s">
        <v>36</v>
      </c>
      <c r="E64" t="s">
        <v>29</v>
      </c>
      <c r="F64" s="4">
        <v>8211</v>
      </c>
      <c r="G64" s="5">
        <v>75</v>
      </c>
      <c r="H64" s="26">
        <f>_xll.XLOOKUP(Data[[#This Row],[Product]], products[Product], products[Cost per unit])</f>
        <v>7.16</v>
      </c>
      <c r="I64" s="26">
        <f>Data[[#This Row],[Cost per Unit]]*Data[[#This Row],[Units]]</f>
        <v>537</v>
      </c>
    </row>
    <row r="65" spans="3:9" x14ac:dyDescent="0.25">
      <c r="C65" t="s">
        <v>2</v>
      </c>
      <c r="D65" t="s">
        <v>38</v>
      </c>
      <c r="E65" t="s">
        <v>28</v>
      </c>
      <c r="F65" s="4">
        <v>6580</v>
      </c>
      <c r="G65" s="5">
        <v>183</v>
      </c>
      <c r="H65" s="26">
        <f>_xll.XLOOKUP(Data[[#This Row],[Product]], products[Product], products[Cost per unit])</f>
        <v>10.38</v>
      </c>
      <c r="I65" s="26">
        <f>Data[[#This Row],[Cost per Unit]]*Data[[#This Row],[Units]]</f>
        <v>1899.5400000000002</v>
      </c>
    </row>
    <row r="66" spans="3:9" x14ac:dyDescent="0.25">
      <c r="C66" t="s">
        <v>41</v>
      </c>
      <c r="D66" t="s">
        <v>35</v>
      </c>
      <c r="E66" t="s">
        <v>13</v>
      </c>
      <c r="F66" s="4">
        <v>4760</v>
      </c>
      <c r="G66" s="5">
        <v>69</v>
      </c>
      <c r="H66" s="26">
        <f>_xll.XLOOKUP(Data[[#This Row],[Product]], products[Product], products[Cost per unit])</f>
        <v>9.33</v>
      </c>
      <c r="I66" s="26">
        <f>Data[[#This Row],[Cost per Unit]]*Data[[#This Row],[Units]]</f>
        <v>643.77</v>
      </c>
    </row>
    <row r="67" spans="3:9" x14ac:dyDescent="0.25">
      <c r="C67" t="s">
        <v>40</v>
      </c>
      <c r="D67" t="s">
        <v>36</v>
      </c>
      <c r="E67" t="s">
        <v>25</v>
      </c>
      <c r="F67" s="4">
        <v>5439</v>
      </c>
      <c r="G67" s="5">
        <v>30</v>
      </c>
      <c r="H67" s="26">
        <f>_xll.XLOOKUP(Data[[#This Row],[Product]], products[Product], products[Cost per unit])</f>
        <v>13.15</v>
      </c>
      <c r="I67" s="26">
        <f>Data[[#This Row],[Cost per Unit]]*Data[[#This Row],[Units]]</f>
        <v>394.5</v>
      </c>
    </row>
    <row r="68" spans="3:9" x14ac:dyDescent="0.25">
      <c r="C68" t="s">
        <v>41</v>
      </c>
      <c r="D68" t="s">
        <v>34</v>
      </c>
      <c r="E68" t="s">
        <v>17</v>
      </c>
      <c r="F68" s="4">
        <v>1463</v>
      </c>
      <c r="G68" s="5">
        <v>39</v>
      </c>
      <c r="H68" s="26">
        <f>_xll.XLOOKUP(Data[[#This Row],[Product]], products[Product], products[Cost per unit])</f>
        <v>3.11</v>
      </c>
      <c r="I68" s="26">
        <f>Data[[#This Row],[Cost per Unit]]*Data[[#This Row],[Units]]</f>
        <v>121.28999999999999</v>
      </c>
    </row>
    <row r="69" spans="3:9" x14ac:dyDescent="0.25">
      <c r="C69" t="s">
        <v>3</v>
      </c>
      <c r="D69" t="s">
        <v>34</v>
      </c>
      <c r="E69" t="s">
        <v>32</v>
      </c>
      <c r="F69" s="4">
        <v>7777</v>
      </c>
      <c r="G69" s="5">
        <v>504</v>
      </c>
      <c r="H69" s="26">
        <f>_xll.XLOOKUP(Data[[#This Row],[Product]], products[Product], products[Cost per unit])</f>
        <v>8.65</v>
      </c>
      <c r="I69" s="26">
        <f>Data[[#This Row],[Cost per Unit]]*Data[[#This Row],[Units]]</f>
        <v>4359.6000000000004</v>
      </c>
    </row>
    <row r="70" spans="3:9" x14ac:dyDescent="0.25">
      <c r="C70" t="s">
        <v>9</v>
      </c>
      <c r="D70" t="s">
        <v>37</v>
      </c>
      <c r="E70" t="s">
        <v>29</v>
      </c>
      <c r="F70" s="4">
        <v>1085</v>
      </c>
      <c r="G70" s="5">
        <v>273</v>
      </c>
      <c r="H70" s="26">
        <f>_xll.XLOOKUP(Data[[#This Row],[Product]], products[Product], products[Cost per unit])</f>
        <v>7.16</v>
      </c>
      <c r="I70" s="26">
        <f>Data[[#This Row],[Cost per Unit]]*Data[[#This Row],[Units]]</f>
        <v>1954.68</v>
      </c>
    </row>
    <row r="71" spans="3:9" x14ac:dyDescent="0.25">
      <c r="C71" t="s">
        <v>5</v>
      </c>
      <c r="D71" t="s">
        <v>37</v>
      </c>
      <c r="E71" t="s">
        <v>31</v>
      </c>
      <c r="F71" s="4">
        <v>182</v>
      </c>
      <c r="G71" s="5">
        <v>48</v>
      </c>
      <c r="H71" s="26">
        <f>_xll.XLOOKUP(Data[[#This Row],[Product]], products[Product], products[Cost per unit])</f>
        <v>5.79</v>
      </c>
      <c r="I71" s="26">
        <f>Data[[#This Row],[Cost per Unit]]*Data[[#This Row],[Units]]</f>
        <v>277.92</v>
      </c>
    </row>
    <row r="72" spans="3:9" x14ac:dyDescent="0.25">
      <c r="C72" t="s">
        <v>6</v>
      </c>
      <c r="D72" t="s">
        <v>34</v>
      </c>
      <c r="E72" t="s">
        <v>27</v>
      </c>
      <c r="F72" s="4">
        <v>4242</v>
      </c>
      <c r="G72" s="5">
        <v>207</v>
      </c>
      <c r="H72" s="26">
        <f>_xll.XLOOKUP(Data[[#This Row],[Product]], products[Product], products[Cost per unit])</f>
        <v>16.73</v>
      </c>
      <c r="I72" s="26">
        <f>Data[[#This Row],[Cost per Unit]]*Data[[#This Row],[Units]]</f>
        <v>3463.11</v>
      </c>
    </row>
    <row r="73" spans="3:9" x14ac:dyDescent="0.25">
      <c r="C73" t="s">
        <v>6</v>
      </c>
      <c r="D73" t="s">
        <v>36</v>
      </c>
      <c r="E73" t="s">
        <v>32</v>
      </c>
      <c r="F73" s="4">
        <v>6118</v>
      </c>
      <c r="G73" s="5">
        <v>9</v>
      </c>
      <c r="H73" s="26">
        <f>_xll.XLOOKUP(Data[[#This Row],[Product]], products[Product], products[Cost per unit])</f>
        <v>8.65</v>
      </c>
      <c r="I73" s="26">
        <f>Data[[#This Row],[Cost per Unit]]*Data[[#This Row],[Units]]</f>
        <v>77.850000000000009</v>
      </c>
    </row>
    <row r="74" spans="3:9" x14ac:dyDescent="0.25">
      <c r="C74" t="s">
        <v>10</v>
      </c>
      <c r="D74" t="s">
        <v>36</v>
      </c>
      <c r="E74" t="s">
        <v>23</v>
      </c>
      <c r="F74" s="4">
        <v>2317</v>
      </c>
      <c r="G74" s="5">
        <v>261</v>
      </c>
      <c r="H74" s="26">
        <f>_xll.XLOOKUP(Data[[#This Row],[Product]], products[Product], products[Cost per unit])</f>
        <v>6.49</v>
      </c>
      <c r="I74" s="26">
        <f>Data[[#This Row],[Cost per Unit]]*Data[[#This Row],[Units]]</f>
        <v>1693.89</v>
      </c>
    </row>
    <row r="75" spans="3:9" x14ac:dyDescent="0.25">
      <c r="C75" t="s">
        <v>6</v>
      </c>
      <c r="D75" t="s">
        <v>38</v>
      </c>
      <c r="E75" t="s">
        <v>16</v>
      </c>
      <c r="F75" s="4">
        <v>938</v>
      </c>
      <c r="G75" s="5">
        <v>6</v>
      </c>
      <c r="H75" s="26">
        <f>_xll.XLOOKUP(Data[[#This Row],[Product]], products[Product], products[Cost per unit])</f>
        <v>8.7899999999999991</v>
      </c>
      <c r="I75" s="26">
        <f>Data[[#This Row],[Cost per Unit]]*Data[[#This Row],[Units]]</f>
        <v>52.739999999999995</v>
      </c>
    </row>
    <row r="76" spans="3:9" x14ac:dyDescent="0.25">
      <c r="C76" t="s">
        <v>8</v>
      </c>
      <c r="D76" t="s">
        <v>37</v>
      </c>
      <c r="E76" t="s">
        <v>15</v>
      </c>
      <c r="F76" s="4">
        <v>9709</v>
      </c>
      <c r="G76" s="5">
        <v>30</v>
      </c>
      <c r="H76" s="26">
        <f>_xll.XLOOKUP(Data[[#This Row],[Product]], products[Product], products[Cost per unit])</f>
        <v>11.73</v>
      </c>
      <c r="I76" s="26">
        <f>Data[[#This Row],[Cost per Unit]]*Data[[#This Row],[Units]]</f>
        <v>351.90000000000003</v>
      </c>
    </row>
    <row r="77" spans="3:9" x14ac:dyDescent="0.25">
      <c r="C77" t="s">
        <v>7</v>
      </c>
      <c r="D77" t="s">
        <v>34</v>
      </c>
      <c r="E77" t="s">
        <v>20</v>
      </c>
      <c r="F77" s="4">
        <v>2205</v>
      </c>
      <c r="G77" s="5">
        <v>138</v>
      </c>
      <c r="H77" s="26">
        <f>_xll.XLOOKUP(Data[[#This Row],[Product]], products[Product], products[Cost per unit])</f>
        <v>10.62</v>
      </c>
      <c r="I77" s="26">
        <f>Data[[#This Row],[Cost per Unit]]*Data[[#This Row],[Units]]</f>
        <v>1465.56</v>
      </c>
    </row>
    <row r="78" spans="3:9" x14ac:dyDescent="0.25">
      <c r="C78" t="s">
        <v>7</v>
      </c>
      <c r="D78" t="s">
        <v>37</v>
      </c>
      <c r="E78" t="s">
        <v>17</v>
      </c>
      <c r="F78" s="4">
        <v>4487</v>
      </c>
      <c r="G78" s="5">
        <v>111</v>
      </c>
      <c r="H78" s="26">
        <f>_xll.XLOOKUP(Data[[#This Row],[Product]], products[Product], products[Cost per unit])</f>
        <v>3.11</v>
      </c>
      <c r="I78" s="26">
        <f>Data[[#This Row],[Cost per Unit]]*Data[[#This Row],[Units]]</f>
        <v>345.21</v>
      </c>
    </row>
    <row r="79" spans="3:9" x14ac:dyDescent="0.25">
      <c r="C79" t="s">
        <v>5</v>
      </c>
      <c r="D79" t="s">
        <v>35</v>
      </c>
      <c r="E79" t="s">
        <v>18</v>
      </c>
      <c r="F79" s="4">
        <v>2415</v>
      </c>
      <c r="G79" s="5">
        <v>15</v>
      </c>
      <c r="H79" s="26">
        <f>_xll.XLOOKUP(Data[[#This Row],[Product]], products[Product], products[Cost per unit])</f>
        <v>6.47</v>
      </c>
      <c r="I79" s="26">
        <f>Data[[#This Row],[Cost per Unit]]*Data[[#This Row],[Units]]</f>
        <v>97.05</v>
      </c>
    </row>
    <row r="80" spans="3:9" x14ac:dyDescent="0.25">
      <c r="C80" t="s">
        <v>40</v>
      </c>
      <c r="D80" t="s">
        <v>34</v>
      </c>
      <c r="E80" t="s">
        <v>19</v>
      </c>
      <c r="F80" s="4">
        <v>4018</v>
      </c>
      <c r="G80" s="5">
        <v>162</v>
      </c>
      <c r="H80" s="26">
        <f>_xll.XLOOKUP(Data[[#This Row],[Product]], products[Product], products[Cost per unit])</f>
        <v>7.64</v>
      </c>
      <c r="I80" s="26">
        <f>Data[[#This Row],[Cost per Unit]]*Data[[#This Row],[Units]]</f>
        <v>1237.6799999999998</v>
      </c>
    </row>
    <row r="81" spans="3:9" x14ac:dyDescent="0.25">
      <c r="C81" t="s">
        <v>5</v>
      </c>
      <c r="D81" t="s">
        <v>34</v>
      </c>
      <c r="E81" t="s">
        <v>19</v>
      </c>
      <c r="F81" s="4">
        <v>861</v>
      </c>
      <c r="G81" s="5">
        <v>195</v>
      </c>
      <c r="H81" s="26">
        <f>_xll.XLOOKUP(Data[[#This Row],[Product]], products[Product], products[Cost per unit])</f>
        <v>7.64</v>
      </c>
      <c r="I81" s="26">
        <f>Data[[#This Row],[Cost per Unit]]*Data[[#This Row],[Units]]</f>
        <v>1489.8</v>
      </c>
    </row>
    <row r="82" spans="3:9" x14ac:dyDescent="0.25">
      <c r="C82" t="s">
        <v>10</v>
      </c>
      <c r="D82" t="s">
        <v>38</v>
      </c>
      <c r="E82" t="s">
        <v>14</v>
      </c>
      <c r="F82" s="4">
        <v>5586</v>
      </c>
      <c r="G82" s="5">
        <v>525</v>
      </c>
      <c r="H82" s="26">
        <f>_xll.XLOOKUP(Data[[#This Row],[Product]], products[Product], products[Cost per unit])</f>
        <v>11.7</v>
      </c>
      <c r="I82" s="26">
        <f>Data[[#This Row],[Cost per Unit]]*Data[[#This Row],[Units]]</f>
        <v>6142.5</v>
      </c>
    </row>
    <row r="83" spans="3:9" x14ac:dyDescent="0.25">
      <c r="C83" t="s">
        <v>7</v>
      </c>
      <c r="D83" t="s">
        <v>34</v>
      </c>
      <c r="E83" t="s">
        <v>33</v>
      </c>
      <c r="F83" s="4">
        <v>2226</v>
      </c>
      <c r="G83" s="5">
        <v>48</v>
      </c>
      <c r="H83" s="26">
        <f>_xll.XLOOKUP(Data[[#This Row],[Product]], products[Product], products[Cost per unit])</f>
        <v>12.37</v>
      </c>
      <c r="I83" s="26">
        <f>Data[[#This Row],[Cost per Unit]]*Data[[#This Row],[Units]]</f>
        <v>593.76</v>
      </c>
    </row>
    <row r="84" spans="3:9" x14ac:dyDescent="0.25">
      <c r="C84" t="s">
        <v>9</v>
      </c>
      <c r="D84" t="s">
        <v>34</v>
      </c>
      <c r="E84" t="s">
        <v>28</v>
      </c>
      <c r="F84" s="4">
        <v>14329</v>
      </c>
      <c r="G84" s="5">
        <v>150</v>
      </c>
      <c r="H84" s="26">
        <f>_xll.XLOOKUP(Data[[#This Row],[Product]], products[Product], products[Cost per unit])</f>
        <v>10.38</v>
      </c>
      <c r="I84" s="26">
        <f>Data[[#This Row],[Cost per Unit]]*Data[[#This Row],[Units]]</f>
        <v>1557.0000000000002</v>
      </c>
    </row>
    <row r="85" spans="3:9" x14ac:dyDescent="0.25">
      <c r="C85" t="s">
        <v>9</v>
      </c>
      <c r="D85" t="s">
        <v>34</v>
      </c>
      <c r="E85" t="s">
        <v>20</v>
      </c>
      <c r="F85" s="4">
        <v>8463</v>
      </c>
      <c r="G85" s="5">
        <v>492</v>
      </c>
      <c r="H85" s="26">
        <f>_xll.XLOOKUP(Data[[#This Row],[Product]], products[Product], products[Cost per unit])</f>
        <v>10.62</v>
      </c>
      <c r="I85" s="26">
        <f>Data[[#This Row],[Cost per Unit]]*Data[[#This Row],[Units]]</f>
        <v>5225.04</v>
      </c>
    </row>
    <row r="86" spans="3:9" x14ac:dyDescent="0.25">
      <c r="C86" t="s">
        <v>5</v>
      </c>
      <c r="D86" t="s">
        <v>34</v>
      </c>
      <c r="E86" t="s">
        <v>29</v>
      </c>
      <c r="F86" s="4">
        <v>2891</v>
      </c>
      <c r="G86" s="5">
        <v>102</v>
      </c>
      <c r="H86" s="26">
        <f>_xll.XLOOKUP(Data[[#This Row],[Product]], products[Product], products[Cost per unit])</f>
        <v>7.16</v>
      </c>
      <c r="I86" s="26">
        <f>Data[[#This Row],[Cost per Unit]]*Data[[#This Row],[Units]]</f>
        <v>730.32</v>
      </c>
    </row>
    <row r="87" spans="3:9" x14ac:dyDescent="0.25">
      <c r="C87" t="s">
        <v>3</v>
      </c>
      <c r="D87" t="s">
        <v>36</v>
      </c>
      <c r="E87" t="s">
        <v>23</v>
      </c>
      <c r="F87" s="4">
        <v>3773</v>
      </c>
      <c r="G87" s="5">
        <v>165</v>
      </c>
      <c r="H87" s="26">
        <f>_xll.XLOOKUP(Data[[#This Row],[Product]], products[Product], products[Cost per unit])</f>
        <v>6.49</v>
      </c>
      <c r="I87" s="26">
        <f>Data[[#This Row],[Cost per Unit]]*Data[[#This Row],[Units]]</f>
        <v>1070.8500000000001</v>
      </c>
    </row>
    <row r="88" spans="3:9" x14ac:dyDescent="0.25">
      <c r="C88" t="s">
        <v>41</v>
      </c>
      <c r="D88" t="s">
        <v>36</v>
      </c>
      <c r="E88" t="s">
        <v>28</v>
      </c>
      <c r="F88" s="4">
        <v>854</v>
      </c>
      <c r="G88" s="5">
        <v>309</v>
      </c>
      <c r="H88" s="26">
        <f>_xll.XLOOKUP(Data[[#This Row],[Product]], products[Product], products[Cost per unit])</f>
        <v>10.38</v>
      </c>
      <c r="I88" s="26">
        <f>Data[[#This Row],[Cost per Unit]]*Data[[#This Row],[Units]]</f>
        <v>3207.42</v>
      </c>
    </row>
    <row r="89" spans="3:9" x14ac:dyDescent="0.25">
      <c r="C89" t="s">
        <v>6</v>
      </c>
      <c r="D89" t="s">
        <v>36</v>
      </c>
      <c r="E89" t="s">
        <v>17</v>
      </c>
      <c r="F89" s="4">
        <v>4970</v>
      </c>
      <c r="G89" s="5">
        <v>156</v>
      </c>
      <c r="H89" s="26">
        <f>_xll.XLOOKUP(Data[[#This Row],[Product]], products[Product], products[Cost per unit])</f>
        <v>3.11</v>
      </c>
      <c r="I89" s="26">
        <f>Data[[#This Row],[Cost per Unit]]*Data[[#This Row],[Units]]</f>
        <v>485.15999999999997</v>
      </c>
    </row>
    <row r="90" spans="3:9" x14ac:dyDescent="0.25">
      <c r="C90" t="s">
        <v>9</v>
      </c>
      <c r="D90" t="s">
        <v>35</v>
      </c>
      <c r="E90" t="s">
        <v>26</v>
      </c>
      <c r="F90" s="4">
        <v>98</v>
      </c>
      <c r="G90" s="5">
        <v>159</v>
      </c>
      <c r="H90" s="26">
        <f>_xll.XLOOKUP(Data[[#This Row],[Product]], products[Product], products[Cost per unit])</f>
        <v>5.6</v>
      </c>
      <c r="I90" s="26">
        <f>Data[[#This Row],[Cost per Unit]]*Data[[#This Row],[Units]]</f>
        <v>890.4</v>
      </c>
    </row>
    <row r="91" spans="3:9" x14ac:dyDescent="0.25">
      <c r="C91" t="s">
        <v>5</v>
      </c>
      <c r="D91" t="s">
        <v>35</v>
      </c>
      <c r="E91" t="s">
        <v>15</v>
      </c>
      <c r="F91" s="4">
        <v>13391</v>
      </c>
      <c r="G91" s="5">
        <v>201</v>
      </c>
      <c r="H91" s="26">
        <f>_xll.XLOOKUP(Data[[#This Row],[Product]], products[Product], products[Cost per unit])</f>
        <v>11.73</v>
      </c>
      <c r="I91" s="26">
        <f>Data[[#This Row],[Cost per Unit]]*Data[[#This Row],[Units]]</f>
        <v>2357.73</v>
      </c>
    </row>
    <row r="92" spans="3:9" x14ac:dyDescent="0.25">
      <c r="C92" t="s">
        <v>8</v>
      </c>
      <c r="D92" t="s">
        <v>39</v>
      </c>
      <c r="E92" t="s">
        <v>31</v>
      </c>
      <c r="F92" s="4">
        <v>8890</v>
      </c>
      <c r="G92" s="5">
        <v>210</v>
      </c>
      <c r="H92" s="26">
        <f>_xll.XLOOKUP(Data[[#This Row],[Product]], products[Product], products[Cost per unit])</f>
        <v>5.79</v>
      </c>
      <c r="I92" s="26">
        <f>Data[[#This Row],[Cost per Unit]]*Data[[#This Row],[Units]]</f>
        <v>1215.9000000000001</v>
      </c>
    </row>
    <row r="93" spans="3:9" x14ac:dyDescent="0.25">
      <c r="C93" t="s">
        <v>2</v>
      </c>
      <c r="D93" t="s">
        <v>38</v>
      </c>
      <c r="E93" t="s">
        <v>13</v>
      </c>
      <c r="F93" s="4">
        <v>56</v>
      </c>
      <c r="G93" s="5">
        <v>51</v>
      </c>
      <c r="H93" s="26">
        <f>_xll.XLOOKUP(Data[[#This Row],[Product]], products[Product], products[Cost per unit])</f>
        <v>9.33</v>
      </c>
      <c r="I93" s="26">
        <f>Data[[#This Row],[Cost per Unit]]*Data[[#This Row],[Units]]</f>
        <v>475.83</v>
      </c>
    </row>
    <row r="94" spans="3:9" x14ac:dyDescent="0.25">
      <c r="C94" t="s">
        <v>3</v>
      </c>
      <c r="D94" t="s">
        <v>36</v>
      </c>
      <c r="E94" t="s">
        <v>25</v>
      </c>
      <c r="F94" s="4">
        <v>3339</v>
      </c>
      <c r="G94" s="5">
        <v>39</v>
      </c>
      <c r="H94" s="26">
        <f>_xll.XLOOKUP(Data[[#This Row],[Product]], products[Product], products[Cost per unit])</f>
        <v>13.15</v>
      </c>
      <c r="I94" s="26">
        <f>Data[[#This Row],[Cost per Unit]]*Data[[#This Row],[Units]]</f>
        <v>512.85</v>
      </c>
    </row>
    <row r="95" spans="3:9" x14ac:dyDescent="0.25">
      <c r="C95" t="s">
        <v>10</v>
      </c>
      <c r="D95" t="s">
        <v>35</v>
      </c>
      <c r="E95" t="s">
        <v>18</v>
      </c>
      <c r="F95" s="4">
        <v>3808</v>
      </c>
      <c r="G95" s="5">
        <v>279</v>
      </c>
      <c r="H95" s="26">
        <f>_xll.XLOOKUP(Data[[#This Row],[Product]], products[Product], products[Cost per unit])</f>
        <v>6.47</v>
      </c>
      <c r="I95" s="26">
        <f>Data[[#This Row],[Cost per Unit]]*Data[[#This Row],[Units]]</f>
        <v>1805.1299999999999</v>
      </c>
    </row>
    <row r="96" spans="3:9" x14ac:dyDescent="0.25">
      <c r="C96" t="s">
        <v>10</v>
      </c>
      <c r="D96" t="s">
        <v>38</v>
      </c>
      <c r="E96" t="s">
        <v>13</v>
      </c>
      <c r="F96" s="4">
        <v>63</v>
      </c>
      <c r="G96" s="5">
        <v>123</v>
      </c>
      <c r="H96" s="26">
        <f>_xll.XLOOKUP(Data[[#This Row],[Product]], products[Product], products[Cost per unit])</f>
        <v>9.33</v>
      </c>
      <c r="I96" s="26">
        <f>Data[[#This Row],[Cost per Unit]]*Data[[#This Row],[Units]]</f>
        <v>1147.5899999999999</v>
      </c>
    </row>
    <row r="97" spans="3:9" x14ac:dyDescent="0.25">
      <c r="C97" t="s">
        <v>2</v>
      </c>
      <c r="D97" t="s">
        <v>39</v>
      </c>
      <c r="E97" t="s">
        <v>27</v>
      </c>
      <c r="F97" s="4">
        <v>7812</v>
      </c>
      <c r="G97" s="5">
        <v>81</v>
      </c>
      <c r="H97" s="26">
        <f>_xll.XLOOKUP(Data[[#This Row],[Product]], products[Product], products[Cost per unit])</f>
        <v>16.73</v>
      </c>
      <c r="I97" s="26">
        <f>Data[[#This Row],[Cost per Unit]]*Data[[#This Row],[Units]]</f>
        <v>1355.13</v>
      </c>
    </row>
    <row r="98" spans="3:9" x14ac:dyDescent="0.25">
      <c r="C98" t="s">
        <v>40</v>
      </c>
      <c r="D98" t="s">
        <v>37</v>
      </c>
      <c r="E98" t="s">
        <v>19</v>
      </c>
      <c r="F98" s="4">
        <v>7693</v>
      </c>
      <c r="G98" s="5">
        <v>21</v>
      </c>
      <c r="H98" s="26">
        <f>_xll.XLOOKUP(Data[[#This Row],[Product]], products[Product], products[Cost per unit])</f>
        <v>7.64</v>
      </c>
      <c r="I98" s="26">
        <f>Data[[#This Row],[Cost per Unit]]*Data[[#This Row],[Units]]</f>
        <v>160.44</v>
      </c>
    </row>
    <row r="99" spans="3:9" x14ac:dyDescent="0.25">
      <c r="C99" t="s">
        <v>3</v>
      </c>
      <c r="D99" t="s">
        <v>36</v>
      </c>
      <c r="E99" t="s">
        <v>28</v>
      </c>
      <c r="F99" s="4">
        <v>973</v>
      </c>
      <c r="G99" s="5">
        <v>162</v>
      </c>
      <c r="H99" s="26">
        <f>_xll.XLOOKUP(Data[[#This Row],[Product]], products[Product], products[Cost per unit])</f>
        <v>10.38</v>
      </c>
      <c r="I99" s="26">
        <f>Data[[#This Row],[Cost per Unit]]*Data[[#This Row],[Units]]</f>
        <v>1681.5600000000002</v>
      </c>
    </row>
    <row r="100" spans="3:9" x14ac:dyDescent="0.25">
      <c r="C100" t="s">
        <v>10</v>
      </c>
      <c r="D100" t="s">
        <v>35</v>
      </c>
      <c r="E100" t="s">
        <v>21</v>
      </c>
      <c r="F100" s="4">
        <v>567</v>
      </c>
      <c r="G100" s="5">
        <v>228</v>
      </c>
      <c r="H100" s="26">
        <f>_xll.XLOOKUP(Data[[#This Row],[Product]], products[Product], products[Cost per unit])</f>
        <v>9</v>
      </c>
      <c r="I100" s="26">
        <f>Data[[#This Row],[Cost per Unit]]*Data[[#This Row],[Units]]</f>
        <v>2052</v>
      </c>
    </row>
    <row r="101" spans="3:9" x14ac:dyDescent="0.25">
      <c r="C101" t="s">
        <v>10</v>
      </c>
      <c r="D101" t="s">
        <v>36</v>
      </c>
      <c r="E101" t="s">
        <v>29</v>
      </c>
      <c r="F101" s="4">
        <v>2471</v>
      </c>
      <c r="G101" s="5">
        <v>342</v>
      </c>
      <c r="H101" s="26">
        <f>_xll.XLOOKUP(Data[[#This Row],[Product]], products[Product], products[Cost per unit])</f>
        <v>7.16</v>
      </c>
      <c r="I101" s="26">
        <f>Data[[#This Row],[Cost per Unit]]*Data[[#This Row],[Units]]</f>
        <v>2448.7200000000003</v>
      </c>
    </row>
    <row r="102" spans="3:9" x14ac:dyDescent="0.25">
      <c r="C102" t="s">
        <v>5</v>
      </c>
      <c r="D102" t="s">
        <v>38</v>
      </c>
      <c r="E102" t="s">
        <v>13</v>
      </c>
      <c r="F102" s="4">
        <v>7189</v>
      </c>
      <c r="G102" s="5">
        <v>54</v>
      </c>
      <c r="H102" s="26">
        <f>_xll.XLOOKUP(Data[[#This Row],[Product]], products[Product], products[Cost per unit])</f>
        <v>9.33</v>
      </c>
      <c r="I102" s="26">
        <f>Data[[#This Row],[Cost per Unit]]*Data[[#This Row],[Units]]</f>
        <v>503.82</v>
      </c>
    </row>
    <row r="103" spans="3:9" x14ac:dyDescent="0.25">
      <c r="C103" t="s">
        <v>41</v>
      </c>
      <c r="D103" t="s">
        <v>35</v>
      </c>
      <c r="E103" t="s">
        <v>28</v>
      </c>
      <c r="F103" s="4">
        <v>7455</v>
      </c>
      <c r="G103" s="5">
        <v>216</v>
      </c>
      <c r="H103" s="26">
        <f>_xll.XLOOKUP(Data[[#This Row],[Product]], products[Product], products[Cost per unit])</f>
        <v>10.38</v>
      </c>
      <c r="I103" s="26">
        <f>Data[[#This Row],[Cost per Unit]]*Data[[#This Row],[Units]]</f>
        <v>2242.0800000000004</v>
      </c>
    </row>
    <row r="104" spans="3:9" x14ac:dyDescent="0.25">
      <c r="C104" t="s">
        <v>3</v>
      </c>
      <c r="D104" t="s">
        <v>34</v>
      </c>
      <c r="E104" t="s">
        <v>26</v>
      </c>
      <c r="F104" s="4">
        <v>3108</v>
      </c>
      <c r="G104" s="5">
        <v>54</v>
      </c>
      <c r="H104" s="26">
        <f>_xll.XLOOKUP(Data[[#This Row],[Product]], products[Product], products[Cost per unit])</f>
        <v>5.6</v>
      </c>
      <c r="I104" s="26">
        <f>Data[[#This Row],[Cost per Unit]]*Data[[#This Row],[Units]]</f>
        <v>302.39999999999998</v>
      </c>
    </row>
    <row r="105" spans="3:9" x14ac:dyDescent="0.25">
      <c r="C105" t="s">
        <v>6</v>
      </c>
      <c r="D105" t="s">
        <v>38</v>
      </c>
      <c r="E105" t="s">
        <v>25</v>
      </c>
      <c r="F105" s="4">
        <v>469</v>
      </c>
      <c r="G105" s="5">
        <v>75</v>
      </c>
      <c r="H105" s="26">
        <f>_xll.XLOOKUP(Data[[#This Row],[Product]], products[Product], products[Cost per unit])</f>
        <v>13.15</v>
      </c>
      <c r="I105" s="26">
        <f>Data[[#This Row],[Cost per Unit]]*Data[[#This Row],[Units]]</f>
        <v>986.25</v>
      </c>
    </row>
    <row r="106" spans="3:9" x14ac:dyDescent="0.25">
      <c r="C106" t="s">
        <v>9</v>
      </c>
      <c r="D106" t="s">
        <v>37</v>
      </c>
      <c r="E106" t="s">
        <v>23</v>
      </c>
      <c r="F106" s="4">
        <v>2737</v>
      </c>
      <c r="G106" s="5">
        <v>93</v>
      </c>
      <c r="H106" s="26">
        <f>_xll.XLOOKUP(Data[[#This Row],[Product]], products[Product], products[Cost per unit])</f>
        <v>6.49</v>
      </c>
      <c r="I106" s="26">
        <f>Data[[#This Row],[Cost per Unit]]*Data[[#This Row],[Units]]</f>
        <v>603.57000000000005</v>
      </c>
    </row>
    <row r="107" spans="3:9" x14ac:dyDescent="0.25">
      <c r="C107" t="s">
        <v>9</v>
      </c>
      <c r="D107" t="s">
        <v>37</v>
      </c>
      <c r="E107" t="s">
        <v>25</v>
      </c>
      <c r="F107" s="4">
        <v>4305</v>
      </c>
      <c r="G107" s="5">
        <v>156</v>
      </c>
      <c r="H107" s="26">
        <f>_xll.XLOOKUP(Data[[#This Row],[Product]], products[Product], products[Cost per unit])</f>
        <v>13.15</v>
      </c>
      <c r="I107" s="26">
        <f>Data[[#This Row],[Cost per Unit]]*Data[[#This Row],[Units]]</f>
        <v>2051.4</v>
      </c>
    </row>
    <row r="108" spans="3:9" x14ac:dyDescent="0.25">
      <c r="C108" t="s">
        <v>9</v>
      </c>
      <c r="D108" t="s">
        <v>38</v>
      </c>
      <c r="E108" t="s">
        <v>17</v>
      </c>
      <c r="F108" s="4">
        <v>2408</v>
      </c>
      <c r="G108" s="5">
        <v>9</v>
      </c>
      <c r="H108" s="26">
        <f>_xll.XLOOKUP(Data[[#This Row],[Product]], products[Product], products[Cost per unit])</f>
        <v>3.11</v>
      </c>
      <c r="I108" s="26">
        <f>Data[[#This Row],[Cost per Unit]]*Data[[#This Row],[Units]]</f>
        <v>27.99</v>
      </c>
    </row>
    <row r="109" spans="3:9" x14ac:dyDescent="0.25">
      <c r="C109" t="s">
        <v>3</v>
      </c>
      <c r="D109" t="s">
        <v>36</v>
      </c>
      <c r="E109" t="s">
        <v>19</v>
      </c>
      <c r="F109" s="4">
        <v>1281</v>
      </c>
      <c r="G109" s="5">
        <v>18</v>
      </c>
      <c r="H109" s="26">
        <f>_xll.XLOOKUP(Data[[#This Row],[Product]], products[Product], products[Cost per unit])</f>
        <v>7.64</v>
      </c>
      <c r="I109" s="26">
        <f>Data[[#This Row],[Cost per Unit]]*Data[[#This Row],[Units]]</f>
        <v>137.51999999999998</v>
      </c>
    </row>
    <row r="110" spans="3:9" x14ac:dyDescent="0.25">
      <c r="C110" t="s">
        <v>40</v>
      </c>
      <c r="D110" t="s">
        <v>35</v>
      </c>
      <c r="E110" t="s">
        <v>32</v>
      </c>
      <c r="F110" s="4">
        <v>12348</v>
      </c>
      <c r="G110" s="5">
        <v>234</v>
      </c>
      <c r="H110" s="26">
        <f>_xll.XLOOKUP(Data[[#This Row],[Product]], products[Product], products[Cost per unit])</f>
        <v>8.65</v>
      </c>
      <c r="I110" s="26">
        <f>Data[[#This Row],[Cost per Unit]]*Data[[#This Row],[Units]]</f>
        <v>2024.1000000000001</v>
      </c>
    </row>
    <row r="111" spans="3:9" x14ac:dyDescent="0.25">
      <c r="C111" t="s">
        <v>3</v>
      </c>
      <c r="D111" t="s">
        <v>34</v>
      </c>
      <c r="E111" t="s">
        <v>28</v>
      </c>
      <c r="F111" s="4">
        <v>3689</v>
      </c>
      <c r="G111" s="5">
        <v>312</v>
      </c>
      <c r="H111" s="26">
        <f>_xll.XLOOKUP(Data[[#This Row],[Product]], products[Product], products[Cost per unit])</f>
        <v>10.38</v>
      </c>
      <c r="I111" s="26">
        <f>Data[[#This Row],[Cost per Unit]]*Data[[#This Row],[Units]]</f>
        <v>3238.5600000000004</v>
      </c>
    </row>
    <row r="112" spans="3:9" x14ac:dyDescent="0.25">
      <c r="C112" t="s">
        <v>7</v>
      </c>
      <c r="D112" t="s">
        <v>36</v>
      </c>
      <c r="E112" t="s">
        <v>19</v>
      </c>
      <c r="F112" s="4">
        <v>2870</v>
      </c>
      <c r="G112" s="5">
        <v>300</v>
      </c>
      <c r="H112" s="26">
        <f>_xll.XLOOKUP(Data[[#This Row],[Product]], products[Product], products[Cost per unit])</f>
        <v>7.64</v>
      </c>
      <c r="I112" s="26">
        <f>Data[[#This Row],[Cost per Unit]]*Data[[#This Row],[Units]]</f>
        <v>2292</v>
      </c>
    </row>
    <row r="113" spans="3:9" x14ac:dyDescent="0.25">
      <c r="C113" t="s">
        <v>2</v>
      </c>
      <c r="D113" t="s">
        <v>36</v>
      </c>
      <c r="E113" t="s">
        <v>27</v>
      </c>
      <c r="F113" s="4">
        <v>798</v>
      </c>
      <c r="G113" s="5">
        <v>519</v>
      </c>
      <c r="H113" s="26">
        <f>_xll.XLOOKUP(Data[[#This Row],[Product]], products[Product], products[Cost per unit])</f>
        <v>16.73</v>
      </c>
      <c r="I113" s="26">
        <f>Data[[#This Row],[Cost per Unit]]*Data[[#This Row],[Units]]</f>
        <v>8682.8700000000008</v>
      </c>
    </row>
    <row r="114" spans="3:9" x14ac:dyDescent="0.25">
      <c r="C114" t="s">
        <v>41</v>
      </c>
      <c r="D114" t="s">
        <v>37</v>
      </c>
      <c r="E114" t="s">
        <v>21</v>
      </c>
      <c r="F114" s="4">
        <v>2933</v>
      </c>
      <c r="G114" s="5">
        <v>9</v>
      </c>
      <c r="H114" s="26">
        <f>_xll.XLOOKUP(Data[[#This Row],[Product]], products[Product], products[Cost per unit])</f>
        <v>9</v>
      </c>
      <c r="I114" s="26">
        <f>Data[[#This Row],[Cost per Unit]]*Data[[#This Row],[Units]]</f>
        <v>81</v>
      </c>
    </row>
    <row r="115" spans="3:9" x14ac:dyDescent="0.25">
      <c r="C115" t="s">
        <v>5</v>
      </c>
      <c r="D115" t="s">
        <v>35</v>
      </c>
      <c r="E115" t="s">
        <v>4</v>
      </c>
      <c r="F115" s="4">
        <v>2744</v>
      </c>
      <c r="G115" s="5">
        <v>9</v>
      </c>
      <c r="H115" s="26">
        <f>_xll.XLOOKUP(Data[[#This Row],[Product]], products[Product], products[Cost per unit])</f>
        <v>11.88</v>
      </c>
      <c r="I115" s="26">
        <f>Data[[#This Row],[Cost per Unit]]*Data[[#This Row],[Units]]</f>
        <v>106.92</v>
      </c>
    </row>
    <row r="116" spans="3:9" x14ac:dyDescent="0.25">
      <c r="C116" t="s">
        <v>40</v>
      </c>
      <c r="D116" t="s">
        <v>36</v>
      </c>
      <c r="E116" t="s">
        <v>33</v>
      </c>
      <c r="F116" s="4">
        <v>9772</v>
      </c>
      <c r="G116" s="5">
        <v>90</v>
      </c>
      <c r="H116" s="26">
        <f>_xll.XLOOKUP(Data[[#This Row],[Product]], products[Product], products[Cost per unit])</f>
        <v>12.37</v>
      </c>
      <c r="I116" s="26">
        <f>Data[[#This Row],[Cost per Unit]]*Data[[#This Row],[Units]]</f>
        <v>1113.3</v>
      </c>
    </row>
    <row r="117" spans="3:9" x14ac:dyDescent="0.25">
      <c r="C117" t="s">
        <v>7</v>
      </c>
      <c r="D117" t="s">
        <v>34</v>
      </c>
      <c r="E117" t="s">
        <v>25</v>
      </c>
      <c r="F117" s="4">
        <v>1568</v>
      </c>
      <c r="G117" s="5">
        <v>96</v>
      </c>
      <c r="H117" s="26">
        <f>_xll.XLOOKUP(Data[[#This Row],[Product]], products[Product], products[Cost per unit])</f>
        <v>13.15</v>
      </c>
      <c r="I117" s="26">
        <f>Data[[#This Row],[Cost per Unit]]*Data[[#This Row],[Units]]</f>
        <v>1262.4000000000001</v>
      </c>
    </row>
    <row r="118" spans="3:9" x14ac:dyDescent="0.25">
      <c r="C118" t="s">
        <v>2</v>
      </c>
      <c r="D118" t="s">
        <v>36</v>
      </c>
      <c r="E118" t="s">
        <v>16</v>
      </c>
      <c r="F118" s="4">
        <v>11417</v>
      </c>
      <c r="G118" s="5">
        <v>21</v>
      </c>
      <c r="H118" s="26">
        <f>_xll.XLOOKUP(Data[[#This Row],[Product]], products[Product], products[Cost per unit])</f>
        <v>8.7899999999999991</v>
      </c>
      <c r="I118" s="26">
        <f>Data[[#This Row],[Cost per Unit]]*Data[[#This Row],[Units]]</f>
        <v>184.58999999999997</v>
      </c>
    </row>
    <row r="119" spans="3:9" x14ac:dyDescent="0.25">
      <c r="C119" t="s">
        <v>40</v>
      </c>
      <c r="D119" t="s">
        <v>34</v>
      </c>
      <c r="E119" t="s">
        <v>26</v>
      </c>
      <c r="F119" s="4">
        <v>6748</v>
      </c>
      <c r="G119" s="5">
        <v>48</v>
      </c>
      <c r="H119" s="26">
        <f>_xll.XLOOKUP(Data[[#This Row],[Product]], products[Product], products[Cost per unit])</f>
        <v>5.6</v>
      </c>
      <c r="I119" s="26">
        <f>Data[[#This Row],[Cost per Unit]]*Data[[#This Row],[Units]]</f>
        <v>268.79999999999995</v>
      </c>
    </row>
    <row r="120" spans="3:9" x14ac:dyDescent="0.25">
      <c r="C120" t="s">
        <v>10</v>
      </c>
      <c r="D120" t="s">
        <v>36</v>
      </c>
      <c r="E120" t="s">
        <v>27</v>
      </c>
      <c r="F120" s="4">
        <v>1407</v>
      </c>
      <c r="G120" s="5">
        <v>72</v>
      </c>
      <c r="H120" s="26">
        <f>_xll.XLOOKUP(Data[[#This Row],[Product]], products[Product], products[Cost per unit])</f>
        <v>16.73</v>
      </c>
      <c r="I120" s="26">
        <f>Data[[#This Row],[Cost per Unit]]*Data[[#This Row],[Units]]</f>
        <v>1204.56</v>
      </c>
    </row>
    <row r="121" spans="3:9" x14ac:dyDescent="0.25">
      <c r="C121" t="s">
        <v>8</v>
      </c>
      <c r="D121" t="s">
        <v>35</v>
      </c>
      <c r="E121" t="s">
        <v>29</v>
      </c>
      <c r="F121" s="4">
        <v>2023</v>
      </c>
      <c r="G121" s="5">
        <v>168</v>
      </c>
      <c r="H121" s="26">
        <f>_xll.XLOOKUP(Data[[#This Row],[Product]], products[Product], products[Cost per unit])</f>
        <v>7.16</v>
      </c>
      <c r="I121" s="26">
        <f>Data[[#This Row],[Cost per Unit]]*Data[[#This Row],[Units]]</f>
        <v>1202.8800000000001</v>
      </c>
    </row>
    <row r="122" spans="3:9" x14ac:dyDescent="0.25">
      <c r="C122" t="s">
        <v>5</v>
      </c>
      <c r="D122" t="s">
        <v>39</v>
      </c>
      <c r="E122" t="s">
        <v>26</v>
      </c>
      <c r="F122" s="4">
        <v>5236</v>
      </c>
      <c r="G122" s="5">
        <v>51</v>
      </c>
      <c r="H122" s="26">
        <f>_xll.XLOOKUP(Data[[#This Row],[Product]], products[Product], products[Cost per unit])</f>
        <v>5.6</v>
      </c>
      <c r="I122" s="26">
        <f>Data[[#This Row],[Cost per Unit]]*Data[[#This Row],[Units]]</f>
        <v>285.59999999999997</v>
      </c>
    </row>
    <row r="123" spans="3:9" x14ac:dyDescent="0.25">
      <c r="C123" t="s">
        <v>41</v>
      </c>
      <c r="D123" t="s">
        <v>36</v>
      </c>
      <c r="E123" t="s">
        <v>19</v>
      </c>
      <c r="F123" s="4">
        <v>1925</v>
      </c>
      <c r="G123" s="5">
        <v>192</v>
      </c>
      <c r="H123" s="26">
        <f>_xll.XLOOKUP(Data[[#This Row],[Product]], products[Product], products[Cost per unit])</f>
        <v>7.64</v>
      </c>
      <c r="I123" s="26">
        <f>Data[[#This Row],[Cost per Unit]]*Data[[#This Row],[Units]]</f>
        <v>1466.8799999999999</v>
      </c>
    </row>
    <row r="124" spans="3:9" x14ac:dyDescent="0.25">
      <c r="C124" t="s">
        <v>7</v>
      </c>
      <c r="D124" t="s">
        <v>37</v>
      </c>
      <c r="E124" t="s">
        <v>14</v>
      </c>
      <c r="F124" s="4">
        <v>6608</v>
      </c>
      <c r="G124" s="5">
        <v>225</v>
      </c>
      <c r="H124" s="26">
        <f>_xll.XLOOKUP(Data[[#This Row],[Product]], products[Product], products[Cost per unit])</f>
        <v>11.7</v>
      </c>
      <c r="I124" s="26">
        <f>Data[[#This Row],[Cost per Unit]]*Data[[#This Row],[Units]]</f>
        <v>2632.5</v>
      </c>
    </row>
    <row r="125" spans="3:9" x14ac:dyDescent="0.25">
      <c r="C125" t="s">
        <v>6</v>
      </c>
      <c r="D125" t="s">
        <v>34</v>
      </c>
      <c r="E125" t="s">
        <v>26</v>
      </c>
      <c r="F125" s="4">
        <v>8008</v>
      </c>
      <c r="G125" s="5">
        <v>456</v>
      </c>
      <c r="H125" s="26">
        <f>_xll.XLOOKUP(Data[[#This Row],[Product]], products[Product], products[Cost per unit])</f>
        <v>5.6</v>
      </c>
      <c r="I125" s="26">
        <f>Data[[#This Row],[Cost per Unit]]*Data[[#This Row],[Units]]</f>
        <v>2553.6</v>
      </c>
    </row>
    <row r="126" spans="3:9" x14ac:dyDescent="0.25">
      <c r="C126" t="s">
        <v>10</v>
      </c>
      <c r="D126" t="s">
        <v>34</v>
      </c>
      <c r="E126" t="s">
        <v>25</v>
      </c>
      <c r="F126" s="4">
        <v>1428</v>
      </c>
      <c r="G126" s="5">
        <v>93</v>
      </c>
      <c r="H126" s="26">
        <f>_xll.XLOOKUP(Data[[#This Row],[Product]], products[Product], products[Cost per unit])</f>
        <v>13.15</v>
      </c>
      <c r="I126" s="26">
        <f>Data[[#This Row],[Cost per Unit]]*Data[[#This Row],[Units]]</f>
        <v>1222.95</v>
      </c>
    </row>
    <row r="127" spans="3:9" x14ac:dyDescent="0.25">
      <c r="C127" t="s">
        <v>6</v>
      </c>
      <c r="D127" t="s">
        <v>34</v>
      </c>
      <c r="E127" t="s">
        <v>4</v>
      </c>
      <c r="F127" s="4">
        <v>525</v>
      </c>
      <c r="G127" s="5">
        <v>48</v>
      </c>
      <c r="H127" s="26">
        <f>_xll.XLOOKUP(Data[[#This Row],[Product]], products[Product], products[Cost per unit])</f>
        <v>11.88</v>
      </c>
      <c r="I127" s="26">
        <f>Data[[#This Row],[Cost per Unit]]*Data[[#This Row],[Units]]</f>
        <v>570.24</v>
      </c>
    </row>
    <row r="128" spans="3:9" x14ac:dyDescent="0.25">
      <c r="C128" t="s">
        <v>6</v>
      </c>
      <c r="D128" t="s">
        <v>37</v>
      </c>
      <c r="E128" t="s">
        <v>18</v>
      </c>
      <c r="F128" s="4">
        <v>1505</v>
      </c>
      <c r="G128" s="5">
        <v>102</v>
      </c>
      <c r="H128" s="26">
        <f>_xll.XLOOKUP(Data[[#This Row],[Product]], products[Product], products[Cost per unit])</f>
        <v>6.47</v>
      </c>
      <c r="I128" s="26">
        <f>Data[[#This Row],[Cost per Unit]]*Data[[#This Row],[Units]]</f>
        <v>659.93999999999994</v>
      </c>
    </row>
    <row r="129" spans="3:9" x14ac:dyDescent="0.25">
      <c r="C129" t="s">
        <v>7</v>
      </c>
      <c r="D129" t="s">
        <v>35</v>
      </c>
      <c r="E129" t="s">
        <v>30</v>
      </c>
      <c r="F129" s="4">
        <v>6755</v>
      </c>
      <c r="G129" s="5">
        <v>252</v>
      </c>
      <c r="H129" s="26">
        <f>_xll.XLOOKUP(Data[[#This Row],[Product]], products[Product], products[Cost per unit])</f>
        <v>14.49</v>
      </c>
      <c r="I129" s="26">
        <f>Data[[#This Row],[Cost per Unit]]*Data[[#This Row],[Units]]</f>
        <v>3651.48</v>
      </c>
    </row>
    <row r="130" spans="3:9" x14ac:dyDescent="0.25">
      <c r="C130" t="s">
        <v>2</v>
      </c>
      <c r="D130" t="s">
        <v>37</v>
      </c>
      <c r="E130" t="s">
        <v>18</v>
      </c>
      <c r="F130" s="4">
        <v>11571</v>
      </c>
      <c r="G130" s="5">
        <v>138</v>
      </c>
      <c r="H130" s="26">
        <f>_xll.XLOOKUP(Data[[#This Row],[Product]], products[Product], products[Cost per unit])</f>
        <v>6.47</v>
      </c>
      <c r="I130" s="26">
        <f>Data[[#This Row],[Cost per Unit]]*Data[[#This Row],[Units]]</f>
        <v>892.86</v>
      </c>
    </row>
    <row r="131" spans="3:9" x14ac:dyDescent="0.25">
      <c r="C131" t="s">
        <v>40</v>
      </c>
      <c r="D131" t="s">
        <v>38</v>
      </c>
      <c r="E131" t="s">
        <v>25</v>
      </c>
      <c r="F131" s="4">
        <v>2541</v>
      </c>
      <c r="G131" s="5">
        <v>90</v>
      </c>
      <c r="H131" s="26">
        <f>_xll.XLOOKUP(Data[[#This Row],[Product]], products[Product], products[Cost per unit])</f>
        <v>13.15</v>
      </c>
      <c r="I131" s="26">
        <f>Data[[#This Row],[Cost per Unit]]*Data[[#This Row],[Units]]</f>
        <v>1183.5</v>
      </c>
    </row>
    <row r="132" spans="3:9" x14ac:dyDescent="0.25">
      <c r="C132" t="s">
        <v>41</v>
      </c>
      <c r="D132" t="s">
        <v>37</v>
      </c>
      <c r="E132" t="s">
        <v>30</v>
      </c>
      <c r="F132" s="4">
        <v>1526</v>
      </c>
      <c r="G132" s="5">
        <v>240</v>
      </c>
      <c r="H132" s="26">
        <f>_xll.XLOOKUP(Data[[#This Row],[Product]], products[Product], products[Cost per unit])</f>
        <v>14.49</v>
      </c>
      <c r="I132" s="26">
        <f>Data[[#This Row],[Cost per Unit]]*Data[[#This Row],[Units]]</f>
        <v>3477.6</v>
      </c>
    </row>
    <row r="133" spans="3:9" x14ac:dyDescent="0.25">
      <c r="C133" t="s">
        <v>40</v>
      </c>
      <c r="D133" t="s">
        <v>38</v>
      </c>
      <c r="E133" t="s">
        <v>4</v>
      </c>
      <c r="F133" s="4">
        <v>6125</v>
      </c>
      <c r="G133" s="5">
        <v>102</v>
      </c>
      <c r="H133" s="26">
        <f>_xll.XLOOKUP(Data[[#This Row],[Product]], products[Product], products[Cost per unit])</f>
        <v>11.88</v>
      </c>
      <c r="I133" s="26">
        <f>Data[[#This Row],[Cost per Unit]]*Data[[#This Row],[Units]]</f>
        <v>1211.76</v>
      </c>
    </row>
    <row r="134" spans="3:9" x14ac:dyDescent="0.25">
      <c r="C134" t="s">
        <v>41</v>
      </c>
      <c r="D134" t="s">
        <v>35</v>
      </c>
      <c r="E134" t="s">
        <v>27</v>
      </c>
      <c r="F134" s="4">
        <v>847</v>
      </c>
      <c r="G134" s="5">
        <v>129</v>
      </c>
      <c r="H134" s="26">
        <f>_xll.XLOOKUP(Data[[#This Row],[Product]], products[Product], products[Cost per unit])</f>
        <v>16.73</v>
      </c>
      <c r="I134" s="26">
        <f>Data[[#This Row],[Cost per Unit]]*Data[[#This Row],[Units]]</f>
        <v>2158.17</v>
      </c>
    </row>
    <row r="135" spans="3:9" x14ac:dyDescent="0.25">
      <c r="C135" t="s">
        <v>8</v>
      </c>
      <c r="D135" t="s">
        <v>35</v>
      </c>
      <c r="E135" t="s">
        <v>27</v>
      </c>
      <c r="F135" s="4">
        <v>4753</v>
      </c>
      <c r="G135" s="5">
        <v>300</v>
      </c>
      <c r="H135" s="26">
        <f>_xll.XLOOKUP(Data[[#This Row],[Product]], products[Product], products[Cost per unit])</f>
        <v>16.73</v>
      </c>
      <c r="I135" s="26">
        <f>Data[[#This Row],[Cost per Unit]]*Data[[#This Row],[Units]]</f>
        <v>5019</v>
      </c>
    </row>
    <row r="136" spans="3:9" x14ac:dyDescent="0.25">
      <c r="C136" t="s">
        <v>6</v>
      </c>
      <c r="D136" t="s">
        <v>38</v>
      </c>
      <c r="E136" t="s">
        <v>33</v>
      </c>
      <c r="F136" s="4">
        <v>959</v>
      </c>
      <c r="G136" s="5">
        <v>135</v>
      </c>
      <c r="H136" s="26">
        <f>_xll.XLOOKUP(Data[[#This Row],[Product]], products[Product], products[Cost per unit])</f>
        <v>12.37</v>
      </c>
      <c r="I136" s="26">
        <f>Data[[#This Row],[Cost per Unit]]*Data[[#This Row],[Units]]</f>
        <v>1669.9499999999998</v>
      </c>
    </row>
    <row r="137" spans="3:9" x14ac:dyDescent="0.25">
      <c r="C137" t="s">
        <v>7</v>
      </c>
      <c r="D137" t="s">
        <v>35</v>
      </c>
      <c r="E137" t="s">
        <v>24</v>
      </c>
      <c r="F137" s="4">
        <v>2793</v>
      </c>
      <c r="G137" s="5">
        <v>114</v>
      </c>
      <c r="H137" s="26">
        <f>_xll.XLOOKUP(Data[[#This Row],[Product]], products[Product], products[Cost per unit])</f>
        <v>4.97</v>
      </c>
      <c r="I137" s="26">
        <f>Data[[#This Row],[Cost per Unit]]*Data[[#This Row],[Units]]</f>
        <v>566.57999999999993</v>
      </c>
    </row>
    <row r="138" spans="3:9" x14ac:dyDescent="0.25">
      <c r="C138" t="s">
        <v>7</v>
      </c>
      <c r="D138" t="s">
        <v>35</v>
      </c>
      <c r="E138" t="s">
        <v>14</v>
      </c>
      <c r="F138" s="4">
        <v>4606</v>
      </c>
      <c r="G138" s="5">
        <v>63</v>
      </c>
      <c r="H138" s="26">
        <f>_xll.XLOOKUP(Data[[#This Row],[Product]], products[Product], products[Cost per unit])</f>
        <v>11.7</v>
      </c>
      <c r="I138" s="26">
        <f>Data[[#This Row],[Cost per Unit]]*Data[[#This Row],[Units]]</f>
        <v>737.09999999999991</v>
      </c>
    </row>
    <row r="139" spans="3:9" x14ac:dyDescent="0.25">
      <c r="C139" t="s">
        <v>7</v>
      </c>
      <c r="D139" t="s">
        <v>36</v>
      </c>
      <c r="E139" t="s">
        <v>29</v>
      </c>
      <c r="F139" s="4">
        <v>5551</v>
      </c>
      <c r="G139" s="5">
        <v>252</v>
      </c>
      <c r="H139" s="26">
        <f>_xll.XLOOKUP(Data[[#This Row],[Product]], products[Product], products[Cost per unit])</f>
        <v>7.16</v>
      </c>
      <c r="I139" s="26">
        <f>Data[[#This Row],[Cost per Unit]]*Data[[#This Row],[Units]]</f>
        <v>1804.32</v>
      </c>
    </row>
    <row r="140" spans="3:9" x14ac:dyDescent="0.25">
      <c r="C140" t="s">
        <v>10</v>
      </c>
      <c r="D140" t="s">
        <v>36</v>
      </c>
      <c r="E140" t="s">
        <v>32</v>
      </c>
      <c r="F140" s="4">
        <v>6657</v>
      </c>
      <c r="G140" s="5">
        <v>303</v>
      </c>
      <c r="H140" s="26">
        <f>_xll.XLOOKUP(Data[[#This Row],[Product]], products[Product], products[Cost per unit])</f>
        <v>8.65</v>
      </c>
      <c r="I140" s="26">
        <f>Data[[#This Row],[Cost per Unit]]*Data[[#This Row],[Units]]</f>
        <v>2620.9500000000003</v>
      </c>
    </row>
    <row r="141" spans="3:9" x14ac:dyDescent="0.25">
      <c r="C141" t="s">
        <v>7</v>
      </c>
      <c r="D141" t="s">
        <v>39</v>
      </c>
      <c r="E141" t="s">
        <v>17</v>
      </c>
      <c r="F141" s="4">
        <v>4438</v>
      </c>
      <c r="G141" s="5">
        <v>246</v>
      </c>
      <c r="H141" s="26">
        <f>_xll.XLOOKUP(Data[[#This Row],[Product]], products[Product], products[Cost per unit])</f>
        <v>3.11</v>
      </c>
      <c r="I141" s="26">
        <f>Data[[#This Row],[Cost per Unit]]*Data[[#This Row],[Units]]</f>
        <v>765.06</v>
      </c>
    </row>
    <row r="142" spans="3:9" x14ac:dyDescent="0.25">
      <c r="C142" t="s">
        <v>8</v>
      </c>
      <c r="D142" t="s">
        <v>38</v>
      </c>
      <c r="E142" t="s">
        <v>22</v>
      </c>
      <c r="F142" s="4">
        <v>168</v>
      </c>
      <c r="G142" s="5">
        <v>84</v>
      </c>
      <c r="H142" s="26">
        <f>_xll.XLOOKUP(Data[[#This Row],[Product]], products[Product], products[Cost per unit])</f>
        <v>9.77</v>
      </c>
      <c r="I142" s="26">
        <f>Data[[#This Row],[Cost per Unit]]*Data[[#This Row],[Units]]</f>
        <v>820.68</v>
      </c>
    </row>
    <row r="143" spans="3:9" x14ac:dyDescent="0.25">
      <c r="C143" t="s">
        <v>7</v>
      </c>
      <c r="D143" t="s">
        <v>34</v>
      </c>
      <c r="E143" t="s">
        <v>17</v>
      </c>
      <c r="F143" s="4">
        <v>7777</v>
      </c>
      <c r="G143" s="5">
        <v>39</v>
      </c>
      <c r="H143" s="26">
        <f>_xll.XLOOKUP(Data[[#This Row],[Product]], products[Product], products[Cost per unit])</f>
        <v>3.11</v>
      </c>
      <c r="I143" s="26">
        <f>Data[[#This Row],[Cost per Unit]]*Data[[#This Row],[Units]]</f>
        <v>121.28999999999999</v>
      </c>
    </row>
    <row r="144" spans="3:9" x14ac:dyDescent="0.25">
      <c r="C144" t="s">
        <v>5</v>
      </c>
      <c r="D144" t="s">
        <v>36</v>
      </c>
      <c r="E144" t="s">
        <v>17</v>
      </c>
      <c r="F144" s="4">
        <v>3339</v>
      </c>
      <c r="G144" s="5">
        <v>348</v>
      </c>
      <c r="H144" s="26">
        <f>_xll.XLOOKUP(Data[[#This Row],[Product]], products[Product], products[Cost per unit])</f>
        <v>3.11</v>
      </c>
      <c r="I144" s="26">
        <f>Data[[#This Row],[Cost per Unit]]*Data[[#This Row],[Units]]</f>
        <v>1082.28</v>
      </c>
    </row>
    <row r="145" spans="3:9" x14ac:dyDescent="0.25">
      <c r="C145" t="s">
        <v>7</v>
      </c>
      <c r="D145" t="s">
        <v>37</v>
      </c>
      <c r="E145" t="s">
        <v>33</v>
      </c>
      <c r="F145" s="4">
        <v>6391</v>
      </c>
      <c r="G145" s="5">
        <v>48</v>
      </c>
      <c r="H145" s="26">
        <f>_xll.XLOOKUP(Data[[#This Row],[Product]], products[Product], products[Cost per unit])</f>
        <v>12.37</v>
      </c>
      <c r="I145" s="26">
        <f>Data[[#This Row],[Cost per Unit]]*Data[[#This Row],[Units]]</f>
        <v>593.76</v>
      </c>
    </row>
    <row r="146" spans="3:9" x14ac:dyDescent="0.25">
      <c r="C146" t="s">
        <v>5</v>
      </c>
      <c r="D146" t="s">
        <v>37</v>
      </c>
      <c r="E146" t="s">
        <v>22</v>
      </c>
      <c r="F146" s="4">
        <v>518</v>
      </c>
      <c r="G146" s="5">
        <v>75</v>
      </c>
      <c r="H146" s="26">
        <f>_xll.XLOOKUP(Data[[#This Row],[Product]], products[Product], products[Cost per unit])</f>
        <v>9.77</v>
      </c>
      <c r="I146" s="26">
        <f>Data[[#This Row],[Cost per Unit]]*Data[[#This Row],[Units]]</f>
        <v>732.75</v>
      </c>
    </row>
    <row r="147" spans="3:9" x14ac:dyDescent="0.25">
      <c r="C147" t="s">
        <v>7</v>
      </c>
      <c r="D147" t="s">
        <v>38</v>
      </c>
      <c r="E147" t="s">
        <v>28</v>
      </c>
      <c r="F147" s="4">
        <v>5677</v>
      </c>
      <c r="G147" s="5">
        <v>258</v>
      </c>
      <c r="H147" s="26">
        <f>_xll.XLOOKUP(Data[[#This Row],[Product]], products[Product], products[Cost per unit])</f>
        <v>10.38</v>
      </c>
      <c r="I147" s="26">
        <f>Data[[#This Row],[Cost per Unit]]*Data[[#This Row],[Units]]</f>
        <v>2678.0400000000004</v>
      </c>
    </row>
    <row r="148" spans="3:9" x14ac:dyDescent="0.25">
      <c r="C148" t="s">
        <v>6</v>
      </c>
      <c r="D148" t="s">
        <v>39</v>
      </c>
      <c r="E148" t="s">
        <v>17</v>
      </c>
      <c r="F148" s="4">
        <v>6048</v>
      </c>
      <c r="G148" s="5">
        <v>27</v>
      </c>
      <c r="H148" s="26">
        <f>_xll.XLOOKUP(Data[[#This Row],[Product]], products[Product], products[Cost per unit])</f>
        <v>3.11</v>
      </c>
      <c r="I148" s="26">
        <f>Data[[#This Row],[Cost per Unit]]*Data[[#This Row],[Units]]</f>
        <v>83.97</v>
      </c>
    </row>
    <row r="149" spans="3:9" x14ac:dyDescent="0.25">
      <c r="C149" t="s">
        <v>8</v>
      </c>
      <c r="D149" t="s">
        <v>38</v>
      </c>
      <c r="E149" t="s">
        <v>32</v>
      </c>
      <c r="F149" s="4">
        <v>3752</v>
      </c>
      <c r="G149" s="5">
        <v>213</v>
      </c>
      <c r="H149" s="26">
        <f>_xll.XLOOKUP(Data[[#This Row],[Product]], products[Product], products[Cost per unit])</f>
        <v>8.65</v>
      </c>
      <c r="I149" s="26">
        <f>Data[[#This Row],[Cost per Unit]]*Data[[#This Row],[Units]]</f>
        <v>1842.45</v>
      </c>
    </row>
    <row r="150" spans="3:9" x14ac:dyDescent="0.25">
      <c r="C150" t="s">
        <v>5</v>
      </c>
      <c r="D150" t="s">
        <v>35</v>
      </c>
      <c r="E150" t="s">
        <v>29</v>
      </c>
      <c r="F150" s="4">
        <v>4480</v>
      </c>
      <c r="G150" s="5">
        <v>357</v>
      </c>
      <c r="H150" s="26">
        <f>_xll.XLOOKUP(Data[[#This Row],[Product]], products[Product], products[Cost per unit])</f>
        <v>7.16</v>
      </c>
      <c r="I150" s="26">
        <f>Data[[#This Row],[Cost per Unit]]*Data[[#This Row],[Units]]</f>
        <v>2556.12</v>
      </c>
    </row>
    <row r="151" spans="3:9" x14ac:dyDescent="0.25">
      <c r="C151" t="s">
        <v>9</v>
      </c>
      <c r="D151" t="s">
        <v>37</v>
      </c>
      <c r="E151" t="s">
        <v>4</v>
      </c>
      <c r="F151" s="4">
        <v>259</v>
      </c>
      <c r="G151" s="5">
        <v>207</v>
      </c>
      <c r="H151" s="26">
        <f>_xll.XLOOKUP(Data[[#This Row],[Product]], products[Product], products[Cost per unit])</f>
        <v>11.88</v>
      </c>
      <c r="I151" s="26">
        <f>Data[[#This Row],[Cost per Unit]]*Data[[#This Row],[Units]]</f>
        <v>2459.1600000000003</v>
      </c>
    </row>
    <row r="152" spans="3:9" x14ac:dyDescent="0.25">
      <c r="C152" t="s">
        <v>8</v>
      </c>
      <c r="D152" t="s">
        <v>37</v>
      </c>
      <c r="E152" t="s">
        <v>30</v>
      </c>
      <c r="F152" s="4">
        <v>42</v>
      </c>
      <c r="G152" s="5">
        <v>150</v>
      </c>
      <c r="H152" s="26">
        <f>_xll.XLOOKUP(Data[[#This Row],[Product]], products[Product], products[Cost per unit])</f>
        <v>14.49</v>
      </c>
      <c r="I152" s="26">
        <f>Data[[#This Row],[Cost per Unit]]*Data[[#This Row],[Units]]</f>
        <v>2173.5</v>
      </c>
    </row>
    <row r="153" spans="3:9" x14ac:dyDescent="0.25">
      <c r="C153" t="s">
        <v>41</v>
      </c>
      <c r="D153" t="s">
        <v>36</v>
      </c>
      <c r="E153" t="s">
        <v>26</v>
      </c>
      <c r="F153" s="4">
        <v>98</v>
      </c>
      <c r="G153" s="5">
        <v>204</v>
      </c>
      <c r="H153" s="26">
        <f>_xll.XLOOKUP(Data[[#This Row],[Product]], products[Product], products[Cost per unit])</f>
        <v>5.6</v>
      </c>
      <c r="I153" s="26">
        <f>Data[[#This Row],[Cost per Unit]]*Data[[#This Row],[Units]]</f>
        <v>1142.3999999999999</v>
      </c>
    </row>
    <row r="154" spans="3:9" x14ac:dyDescent="0.25">
      <c r="C154" t="s">
        <v>7</v>
      </c>
      <c r="D154" t="s">
        <v>35</v>
      </c>
      <c r="E154" t="s">
        <v>27</v>
      </c>
      <c r="F154" s="4">
        <v>2478</v>
      </c>
      <c r="G154" s="5">
        <v>21</v>
      </c>
      <c r="H154" s="26">
        <f>_xll.XLOOKUP(Data[[#This Row],[Product]], products[Product], products[Cost per unit])</f>
        <v>16.73</v>
      </c>
      <c r="I154" s="26">
        <f>Data[[#This Row],[Cost per Unit]]*Data[[#This Row],[Units]]</f>
        <v>351.33</v>
      </c>
    </row>
    <row r="155" spans="3:9" x14ac:dyDescent="0.25">
      <c r="C155" t="s">
        <v>41</v>
      </c>
      <c r="D155" t="s">
        <v>34</v>
      </c>
      <c r="E155" t="s">
        <v>33</v>
      </c>
      <c r="F155" s="4">
        <v>7847</v>
      </c>
      <c r="G155" s="5">
        <v>174</v>
      </c>
      <c r="H155" s="26">
        <f>_xll.XLOOKUP(Data[[#This Row],[Product]], products[Product], products[Cost per unit])</f>
        <v>12.37</v>
      </c>
      <c r="I155" s="26">
        <f>Data[[#This Row],[Cost per Unit]]*Data[[#This Row],[Units]]</f>
        <v>2152.3799999999997</v>
      </c>
    </row>
    <row r="156" spans="3:9" x14ac:dyDescent="0.25">
      <c r="C156" t="s">
        <v>2</v>
      </c>
      <c r="D156" t="s">
        <v>37</v>
      </c>
      <c r="E156" t="s">
        <v>17</v>
      </c>
      <c r="F156" s="4">
        <v>9926</v>
      </c>
      <c r="G156" s="5">
        <v>201</v>
      </c>
      <c r="H156" s="26">
        <f>_xll.XLOOKUP(Data[[#This Row],[Product]], products[Product], products[Cost per unit])</f>
        <v>3.11</v>
      </c>
      <c r="I156" s="26">
        <f>Data[[#This Row],[Cost per Unit]]*Data[[#This Row],[Units]]</f>
        <v>625.11</v>
      </c>
    </row>
    <row r="157" spans="3:9" x14ac:dyDescent="0.25">
      <c r="C157" t="s">
        <v>8</v>
      </c>
      <c r="D157" t="s">
        <v>38</v>
      </c>
      <c r="E157" t="s">
        <v>13</v>
      </c>
      <c r="F157" s="4">
        <v>819</v>
      </c>
      <c r="G157" s="5">
        <v>510</v>
      </c>
      <c r="H157" s="26">
        <f>_xll.XLOOKUP(Data[[#This Row],[Product]], products[Product], products[Cost per unit])</f>
        <v>9.33</v>
      </c>
      <c r="I157" s="26">
        <f>Data[[#This Row],[Cost per Unit]]*Data[[#This Row],[Units]]</f>
        <v>4758.3</v>
      </c>
    </row>
    <row r="158" spans="3:9" x14ac:dyDescent="0.25">
      <c r="C158" t="s">
        <v>6</v>
      </c>
      <c r="D158" t="s">
        <v>39</v>
      </c>
      <c r="E158" t="s">
        <v>29</v>
      </c>
      <c r="F158" s="4">
        <v>3052</v>
      </c>
      <c r="G158" s="5">
        <v>378</v>
      </c>
      <c r="H158" s="26">
        <f>_xll.XLOOKUP(Data[[#This Row],[Product]], products[Product], products[Cost per unit])</f>
        <v>7.16</v>
      </c>
      <c r="I158" s="26">
        <f>Data[[#This Row],[Cost per Unit]]*Data[[#This Row],[Units]]</f>
        <v>2706.48</v>
      </c>
    </row>
    <row r="159" spans="3:9" x14ac:dyDescent="0.25">
      <c r="C159" t="s">
        <v>9</v>
      </c>
      <c r="D159" t="s">
        <v>34</v>
      </c>
      <c r="E159" t="s">
        <v>21</v>
      </c>
      <c r="F159" s="4">
        <v>6832</v>
      </c>
      <c r="G159" s="5">
        <v>27</v>
      </c>
      <c r="H159" s="26">
        <f>_xll.XLOOKUP(Data[[#This Row],[Product]], products[Product], products[Cost per unit])</f>
        <v>9</v>
      </c>
      <c r="I159" s="26">
        <f>Data[[#This Row],[Cost per Unit]]*Data[[#This Row],[Units]]</f>
        <v>243</v>
      </c>
    </row>
    <row r="160" spans="3:9" x14ac:dyDescent="0.25">
      <c r="C160" t="s">
        <v>2</v>
      </c>
      <c r="D160" t="s">
        <v>39</v>
      </c>
      <c r="E160" t="s">
        <v>16</v>
      </c>
      <c r="F160" s="4">
        <v>2016</v>
      </c>
      <c r="G160" s="5">
        <v>117</v>
      </c>
      <c r="H160" s="26">
        <f>_xll.XLOOKUP(Data[[#This Row],[Product]], products[Product], products[Cost per unit])</f>
        <v>8.7899999999999991</v>
      </c>
      <c r="I160" s="26">
        <f>Data[[#This Row],[Cost per Unit]]*Data[[#This Row],[Units]]</f>
        <v>1028.4299999999998</v>
      </c>
    </row>
    <row r="161" spans="3:9" x14ac:dyDescent="0.25">
      <c r="C161" t="s">
        <v>6</v>
      </c>
      <c r="D161" t="s">
        <v>38</v>
      </c>
      <c r="E161" t="s">
        <v>21</v>
      </c>
      <c r="F161" s="4">
        <v>7322</v>
      </c>
      <c r="G161" s="5">
        <v>36</v>
      </c>
      <c r="H161" s="26">
        <f>_xll.XLOOKUP(Data[[#This Row],[Product]], products[Product], products[Cost per unit])</f>
        <v>9</v>
      </c>
      <c r="I161" s="26">
        <f>Data[[#This Row],[Cost per Unit]]*Data[[#This Row],[Units]]</f>
        <v>324</v>
      </c>
    </row>
    <row r="162" spans="3:9" x14ac:dyDescent="0.25">
      <c r="C162" t="s">
        <v>8</v>
      </c>
      <c r="D162" t="s">
        <v>35</v>
      </c>
      <c r="E162" t="s">
        <v>33</v>
      </c>
      <c r="F162" s="4">
        <v>357</v>
      </c>
      <c r="G162" s="5">
        <v>126</v>
      </c>
      <c r="H162" s="26">
        <f>_xll.XLOOKUP(Data[[#This Row],[Product]], products[Product], products[Cost per unit])</f>
        <v>12.37</v>
      </c>
      <c r="I162" s="26">
        <f>Data[[#This Row],[Cost per Unit]]*Data[[#This Row],[Units]]</f>
        <v>1558.62</v>
      </c>
    </row>
    <row r="163" spans="3:9" x14ac:dyDescent="0.25">
      <c r="C163" t="s">
        <v>9</v>
      </c>
      <c r="D163" t="s">
        <v>39</v>
      </c>
      <c r="E163" t="s">
        <v>25</v>
      </c>
      <c r="F163" s="4">
        <v>3192</v>
      </c>
      <c r="G163" s="5">
        <v>72</v>
      </c>
      <c r="H163" s="26">
        <f>_xll.XLOOKUP(Data[[#This Row],[Product]], products[Product], products[Cost per unit])</f>
        <v>13.15</v>
      </c>
      <c r="I163" s="26">
        <f>Data[[#This Row],[Cost per Unit]]*Data[[#This Row],[Units]]</f>
        <v>946.80000000000007</v>
      </c>
    </row>
    <row r="164" spans="3:9" x14ac:dyDescent="0.25">
      <c r="C164" t="s">
        <v>7</v>
      </c>
      <c r="D164" t="s">
        <v>36</v>
      </c>
      <c r="E164" t="s">
        <v>22</v>
      </c>
      <c r="F164" s="4">
        <v>8435</v>
      </c>
      <c r="G164" s="5">
        <v>42</v>
      </c>
      <c r="H164" s="26">
        <f>_xll.XLOOKUP(Data[[#This Row],[Product]], products[Product], products[Cost per unit])</f>
        <v>9.77</v>
      </c>
      <c r="I164" s="26">
        <f>Data[[#This Row],[Cost per Unit]]*Data[[#This Row],[Units]]</f>
        <v>410.34</v>
      </c>
    </row>
    <row r="165" spans="3:9" x14ac:dyDescent="0.25">
      <c r="C165" t="s">
        <v>40</v>
      </c>
      <c r="D165" t="s">
        <v>39</v>
      </c>
      <c r="E165" t="s">
        <v>29</v>
      </c>
      <c r="F165" s="4">
        <v>0</v>
      </c>
      <c r="G165" s="5">
        <v>135</v>
      </c>
      <c r="H165" s="26">
        <f>_xll.XLOOKUP(Data[[#This Row],[Product]], products[Product], products[Cost per unit])</f>
        <v>7.16</v>
      </c>
      <c r="I165" s="26">
        <f>Data[[#This Row],[Cost per Unit]]*Data[[#This Row],[Units]]</f>
        <v>966.6</v>
      </c>
    </row>
    <row r="166" spans="3:9" x14ac:dyDescent="0.25">
      <c r="C166" t="s">
        <v>7</v>
      </c>
      <c r="D166" t="s">
        <v>34</v>
      </c>
      <c r="E166" t="s">
        <v>24</v>
      </c>
      <c r="F166" s="4">
        <v>8862</v>
      </c>
      <c r="G166" s="5">
        <v>189</v>
      </c>
      <c r="H166" s="26">
        <f>_xll.XLOOKUP(Data[[#This Row],[Product]], products[Product], products[Cost per unit])</f>
        <v>4.97</v>
      </c>
      <c r="I166" s="26">
        <f>Data[[#This Row],[Cost per Unit]]*Data[[#This Row],[Units]]</f>
        <v>939.32999999999993</v>
      </c>
    </row>
    <row r="167" spans="3:9" x14ac:dyDescent="0.25">
      <c r="C167" t="s">
        <v>6</v>
      </c>
      <c r="D167" t="s">
        <v>37</v>
      </c>
      <c r="E167" t="s">
        <v>28</v>
      </c>
      <c r="F167" s="4">
        <v>3556</v>
      </c>
      <c r="G167" s="5">
        <v>459</v>
      </c>
      <c r="H167" s="26">
        <f>_xll.XLOOKUP(Data[[#This Row],[Product]], products[Product], products[Cost per unit])</f>
        <v>10.38</v>
      </c>
      <c r="I167" s="26">
        <f>Data[[#This Row],[Cost per Unit]]*Data[[#This Row],[Units]]</f>
        <v>4764.42</v>
      </c>
    </row>
    <row r="168" spans="3:9" x14ac:dyDescent="0.25">
      <c r="C168" t="s">
        <v>5</v>
      </c>
      <c r="D168" t="s">
        <v>34</v>
      </c>
      <c r="E168" t="s">
        <v>15</v>
      </c>
      <c r="F168" s="4">
        <v>7280</v>
      </c>
      <c r="G168" s="5">
        <v>201</v>
      </c>
      <c r="H168" s="26">
        <f>_xll.XLOOKUP(Data[[#This Row],[Product]], products[Product], products[Cost per unit])</f>
        <v>11.73</v>
      </c>
      <c r="I168" s="26">
        <f>Data[[#This Row],[Cost per Unit]]*Data[[#This Row],[Units]]</f>
        <v>2357.73</v>
      </c>
    </row>
    <row r="169" spans="3:9" x14ac:dyDescent="0.25">
      <c r="C169" t="s">
        <v>6</v>
      </c>
      <c r="D169" t="s">
        <v>34</v>
      </c>
      <c r="E169" t="s">
        <v>30</v>
      </c>
      <c r="F169" s="4">
        <v>3402</v>
      </c>
      <c r="G169" s="5">
        <v>366</v>
      </c>
      <c r="H169" s="26">
        <f>_xll.XLOOKUP(Data[[#This Row],[Product]], products[Product], products[Cost per unit])</f>
        <v>14.49</v>
      </c>
      <c r="I169" s="26">
        <f>Data[[#This Row],[Cost per Unit]]*Data[[#This Row],[Units]]</f>
        <v>5303.34</v>
      </c>
    </row>
    <row r="170" spans="3:9" x14ac:dyDescent="0.25">
      <c r="C170" t="s">
        <v>3</v>
      </c>
      <c r="D170" t="s">
        <v>37</v>
      </c>
      <c r="E170" t="s">
        <v>29</v>
      </c>
      <c r="F170" s="4">
        <v>4592</v>
      </c>
      <c r="G170" s="5">
        <v>324</v>
      </c>
      <c r="H170" s="26">
        <f>_xll.XLOOKUP(Data[[#This Row],[Product]], products[Product], products[Cost per unit])</f>
        <v>7.16</v>
      </c>
      <c r="I170" s="26">
        <f>Data[[#This Row],[Cost per Unit]]*Data[[#This Row],[Units]]</f>
        <v>2319.84</v>
      </c>
    </row>
    <row r="171" spans="3:9" x14ac:dyDescent="0.25">
      <c r="C171" t="s">
        <v>9</v>
      </c>
      <c r="D171" t="s">
        <v>35</v>
      </c>
      <c r="E171" t="s">
        <v>15</v>
      </c>
      <c r="F171" s="4">
        <v>7833</v>
      </c>
      <c r="G171" s="5">
        <v>243</v>
      </c>
      <c r="H171" s="26">
        <f>_xll.XLOOKUP(Data[[#This Row],[Product]], products[Product], products[Cost per unit])</f>
        <v>11.73</v>
      </c>
      <c r="I171" s="26">
        <f>Data[[#This Row],[Cost per Unit]]*Data[[#This Row],[Units]]</f>
        <v>2850.3900000000003</v>
      </c>
    </row>
    <row r="172" spans="3:9" x14ac:dyDescent="0.25">
      <c r="C172" t="s">
        <v>2</v>
      </c>
      <c r="D172" t="s">
        <v>39</v>
      </c>
      <c r="E172" t="s">
        <v>21</v>
      </c>
      <c r="F172" s="4">
        <v>7651</v>
      </c>
      <c r="G172" s="5">
        <v>213</v>
      </c>
      <c r="H172" s="26">
        <f>_xll.XLOOKUP(Data[[#This Row],[Product]], products[Product], products[Cost per unit])</f>
        <v>9</v>
      </c>
      <c r="I172" s="26">
        <f>Data[[#This Row],[Cost per Unit]]*Data[[#This Row],[Units]]</f>
        <v>1917</v>
      </c>
    </row>
    <row r="173" spans="3:9" x14ac:dyDescent="0.25">
      <c r="C173" t="s">
        <v>40</v>
      </c>
      <c r="D173" t="s">
        <v>35</v>
      </c>
      <c r="E173" t="s">
        <v>30</v>
      </c>
      <c r="F173" s="4">
        <v>2275</v>
      </c>
      <c r="G173" s="5">
        <v>447</v>
      </c>
      <c r="H173" s="26">
        <f>_xll.XLOOKUP(Data[[#This Row],[Product]], products[Product], products[Cost per unit])</f>
        <v>14.49</v>
      </c>
      <c r="I173" s="26">
        <f>Data[[#This Row],[Cost per Unit]]*Data[[#This Row],[Units]]</f>
        <v>6477.03</v>
      </c>
    </row>
    <row r="174" spans="3:9" x14ac:dyDescent="0.25">
      <c r="C174" t="s">
        <v>40</v>
      </c>
      <c r="D174" t="s">
        <v>38</v>
      </c>
      <c r="E174" t="s">
        <v>13</v>
      </c>
      <c r="F174" s="4">
        <v>5670</v>
      </c>
      <c r="G174" s="5">
        <v>297</v>
      </c>
      <c r="H174" s="26">
        <f>_xll.XLOOKUP(Data[[#This Row],[Product]], products[Product], products[Cost per unit])</f>
        <v>9.33</v>
      </c>
      <c r="I174" s="26">
        <f>Data[[#This Row],[Cost per Unit]]*Data[[#This Row],[Units]]</f>
        <v>2771.01</v>
      </c>
    </row>
    <row r="175" spans="3:9" x14ac:dyDescent="0.25">
      <c r="C175" t="s">
        <v>7</v>
      </c>
      <c r="D175" t="s">
        <v>35</v>
      </c>
      <c r="E175" t="s">
        <v>16</v>
      </c>
      <c r="F175" s="4">
        <v>2135</v>
      </c>
      <c r="G175" s="5">
        <v>27</v>
      </c>
      <c r="H175" s="26">
        <f>_xll.XLOOKUP(Data[[#This Row],[Product]], products[Product], products[Cost per unit])</f>
        <v>8.7899999999999991</v>
      </c>
      <c r="I175" s="26">
        <f>Data[[#This Row],[Cost per Unit]]*Data[[#This Row],[Units]]</f>
        <v>237.32999999999998</v>
      </c>
    </row>
    <row r="176" spans="3:9" x14ac:dyDescent="0.25">
      <c r="C176" t="s">
        <v>40</v>
      </c>
      <c r="D176" t="s">
        <v>34</v>
      </c>
      <c r="E176" t="s">
        <v>23</v>
      </c>
      <c r="F176" s="4">
        <v>2779</v>
      </c>
      <c r="G176" s="5">
        <v>75</v>
      </c>
      <c r="H176" s="26">
        <f>_xll.XLOOKUP(Data[[#This Row],[Product]], products[Product], products[Cost per unit])</f>
        <v>6.49</v>
      </c>
      <c r="I176" s="26">
        <f>Data[[#This Row],[Cost per Unit]]*Data[[#This Row],[Units]]</f>
        <v>486.75</v>
      </c>
    </row>
    <row r="177" spans="3:9" x14ac:dyDescent="0.25">
      <c r="C177" t="s">
        <v>10</v>
      </c>
      <c r="D177" t="s">
        <v>39</v>
      </c>
      <c r="E177" t="s">
        <v>33</v>
      </c>
      <c r="F177" s="4">
        <v>12950</v>
      </c>
      <c r="G177" s="5">
        <v>30</v>
      </c>
      <c r="H177" s="26">
        <f>_xll.XLOOKUP(Data[[#This Row],[Product]], products[Product], products[Cost per unit])</f>
        <v>12.37</v>
      </c>
      <c r="I177" s="26">
        <f>Data[[#This Row],[Cost per Unit]]*Data[[#This Row],[Units]]</f>
        <v>371.09999999999997</v>
      </c>
    </row>
    <row r="178" spans="3:9" x14ac:dyDescent="0.25">
      <c r="C178" t="s">
        <v>7</v>
      </c>
      <c r="D178" t="s">
        <v>36</v>
      </c>
      <c r="E178" t="s">
        <v>18</v>
      </c>
      <c r="F178" s="4">
        <v>2646</v>
      </c>
      <c r="G178" s="5">
        <v>177</v>
      </c>
      <c r="H178" s="26">
        <f>_xll.XLOOKUP(Data[[#This Row],[Product]], products[Product], products[Cost per unit])</f>
        <v>6.47</v>
      </c>
      <c r="I178" s="26">
        <f>Data[[#This Row],[Cost per Unit]]*Data[[#This Row],[Units]]</f>
        <v>1145.19</v>
      </c>
    </row>
    <row r="179" spans="3:9" x14ac:dyDescent="0.25">
      <c r="C179" t="s">
        <v>40</v>
      </c>
      <c r="D179" t="s">
        <v>34</v>
      </c>
      <c r="E179" t="s">
        <v>33</v>
      </c>
      <c r="F179" s="4">
        <v>3794</v>
      </c>
      <c r="G179" s="5">
        <v>159</v>
      </c>
      <c r="H179" s="26">
        <f>_xll.XLOOKUP(Data[[#This Row],[Product]], products[Product], products[Cost per unit])</f>
        <v>12.37</v>
      </c>
      <c r="I179" s="26">
        <f>Data[[#This Row],[Cost per Unit]]*Data[[#This Row],[Units]]</f>
        <v>1966.83</v>
      </c>
    </row>
    <row r="180" spans="3:9" x14ac:dyDescent="0.25">
      <c r="C180" t="s">
        <v>3</v>
      </c>
      <c r="D180" t="s">
        <v>35</v>
      </c>
      <c r="E180" t="s">
        <v>33</v>
      </c>
      <c r="F180" s="4">
        <v>819</v>
      </c>
      <c r="G180" s="5">
        <v>306</v>
      </c>
      <c r="H180" s="26">
        <f>_xll.XLOOKUP(Data[[#This Row],[Product]], products[Product], products[Cost per unit])</f>
        <v>12.37</v>
      </c>
      <c r="I180" s="26">
        <f>Data[[#This Row],[Cost per Unit]]*Data[[#This Row],[Units]]</f>
        <v>3785.22</v>
      </c>
    </row>
    <row r="181" spans="3:9" x14ac:dyDescent="0.25">
      <c r="C181" t="s">
        <v>3</v>
      </c>
      <c r="D181" t="s">
        <v>34</v>
      </c>
      <c r="E181" t="s">
        <v>20</v>
      </c>
      <c r="F181" s="4">
        <v>2583</v>
      </c>
      <c r="G181" s="5">
        <v>18</v>
      </c>
      <c r="H181" s="26">
        <f>_xll.XLOOKUP(Data[[#This Row],[Product]], products[Product], products[Cost per unit])</f>
        <v>10.62</v>
      </c>
      <c r="I181" s="26">
        <f>Data[[#This Row],[Cost per Unit]]*Data[[#This Row],[Units]]</f>
        <v>191.16</v>
      </c>
    </row>
    <row r="182" spans="3:9" x14ac:dyDescent="0.25">
      <c r="C182" t="s">
        <v>7</v>
      </c>
      <c r="D182" t="s">
        <v>35</v>
      </c>
      <c r="E182" t="s">
        <v>19</v>
      </c>
      <c r="F182" s="4">
        <v>4585</v>
      </c>
      <c r="G182" s="5">
        <v>240</v>
      </c>
      <c r="H182" s="26">
        <f>_xll.XLOOKUP(Data[[#This Row],[Product]], products[Product], products[Cost per unit])</f>
        <v>7.64</v>
      </c>
      <c r="I182" s="26">
        <f>Data[[#This Row],[Cost per Unit]]*Data[[#This Row],[Units]]</f>
        <v>1833.6</v>
      </c>
    </row>
    <row r="183" spans="3:9" x14ac:dyDescent="0.25">
      <c r="C183" t="s">
        <v>5</v>
      </c>
      <c r="D183" t="s">
        <v>34</v>
      </c>
      <c r="E183" t="s">
        <v>33</v>
      </c>
      <c r="F183" s="4">
        <v>1652</v>
      </c>
      <c r="G183" s="5">
        <v>93</v>
      </c>
      <c r="H183" s="26">
        <f>_xll.XLOOKUP(Data[[#This Row],[Product]], products[Product], products[Cost per unit])</f>
        <v>12.37</v>
      </c>
      <c r="I183" s="26">
        <f>Data[[#This Row],[Cost per Unit]]*Data[[#This Row],[Units]]</f>
        <v>1150.4099999999999</v>
      </c>
    </row>
    <row r="184" spans="3:9" x14ac:dyDescent="0.25">
      <c r="C184" t="s">
        <v>10</v>
      </c>
      <c r="D184" t="s">
        <v>34</v>
      </c>
      <c r="E184" t="s">
        <v>26</v>
      </c>
      <c r="F184" s="4">
        <v>4991</v>
      </c>
      <c r="G184" s="5">
        <v>9</v>
      </c>
      <c r="H184" s="26">
        <f>_xll.XLOOKUP(Data[[#This Row],[Product]], products[Product], products[Cost per unit])</f>
        <v>5.6</v>
      </c>
      <c r="I184" s="26">
        <f>Data[[#This Row],[Cost per Unit]]*Data[[#This Row],[Units]]</f>
        <v>50.4</v>
      </c>
    </row>
    <row r="185" spans="3:9" x14ac:dyDescent="0.25">
      <c r="C185" t="s">
        <v>8</v>
      </c>
      <c r="D185" t="s">
        <v>34</v>
      </c>
      <c r="E185" t="s">
        <v>16</v>
      </c>
      <c r="F185" s="4">
        <v>2009</v>
      </c>
      <c r="G185" s="5">
        <v>219</v>
      </c>
      <c r="H185" s="26">
        <f>_xll.XLOOKUP(Data[[#This Row],[Product]], products[Product], products[Cost per unit])</f>
        <v>8.7899999999999991</v>
      </c>
      <c r="I185" s="26">
        <f>Data[[#This Row],[Cost per Unit]]*Data[[#This Row],[Units]]</f>
        <v>1925.0099999999998</v>
      </c>
    </row>
    <row r="186" spans="3:9" x14ac:dyDescent="0.25">
      <c r="C186" t="s">
        <v>2</v>
      </c>
      <c r="D186" t="s">
        <v>39</v>
      </c>
      <c r="E186" t="s">
        <v>22</v>
      </c>
      <c r="F186" s="4">
        <v>1568</v>
      </c>
      <c r="G186" s="5">
        <v>141</v>
      </c>
      <c r="H186" s="26">
        <f>_xll.XLOOKUP(Data[[#This Row],[Product]], products[Product], products[Cost per unit])</f>
        <v>9.77</v>
      </c>
      <c r="I186" s="26">
        <f>Data[[#This Row],[Cost per Unit]]*Data[[#This Row],[Units]]</f>
        <v>1377.57</v>
      </c>
    </row>
    <row r="187" spans="3:9" x14ac:dyDescent="0.25">
      <c r="C187" t="s">
        <v>41</v>
      </c>
      <c r="D187" t="s">
        <v>37</v>
      </c>
      <c r="E187" t="s">
        <v>20</v>
      </c>
      <c r="F187" s="4">
        <v>3388</v>
      </c>
      <c r="G187" s="5">
        <v>123</v>
      </c>
      <c r="H187" s="26">
        <f>_xll.XLOOKUP(Data[[#This Row],[Product]], products[Product], products[Cost per unit])</f>
        <v>10.62</v>
      </c>
      <c r="I187" s="26">
        <f>Data[[#This Row],[Cost per Unit]]*Data[[#This Row],[Units]]</f>
        <v>1306.26</v>
      </c>
    </row>
    <row r="188" spans="3:9" x14ac:dyDescent="0.25">
      <c r="C188" t="s">
        <v>40</v>
      </c>
      <c r="D188" t="s">
        <v>38</v>
      </c>
      <c r="E188" t="s">
        <v>24</v>
      </c>
      <c r="F188" s="4">
        <v>623</v>
      </c>
      <c r="G188" s="5">
        <v>51</v>
      </c>
      <c r="H188" s="26">
        <f>_xll.XLOOKUP(Data[[#This Row],[Product]], products[Product], products[Cost per unit])</f>
        <v>4.97</v>
      </c>
      <c r="I188" s="26">
        <f>Data[[#This Row],[Cost per Unit]]*Data[[#This Row],[Units]]</f>
        <v>253.47</v>
      </c>
    </row>
    <row r="189" spans="3:9" x14ac:dyDescent="0.25">
      <c r="C189" t="s">
        <v>6</v>
      </c>
      <c r="D189" t="s">
        <v>36</v>
      </c>
      <c r="E189" t="s">
        <v>4</v>
      </c>
      <c r="F189" s="4">
        <v>10073</v>
      </c>
      <c r="G189" s="5">
        <v>120</v>
      </c>
      <c r="H189" s="26">
        <f>_xll.XLOOKUP(Data[[#This Row],[Product]], products[Product], products[Cost per unit])</f>
        <v>11.88</v>
      </c>
      <c r="I189" s="26">
        <f>Data[[#This Row],[Cost per Unit]]*Data[[#This Row],[Units]]</f>
        <v>1425.6000000000001</v>
      </c>
    </row>
    <row r="190" spans="3:9" x14ac:dyDescent="0.25">
      <c r="C190" t="s">
        <v>8</v>
      </c>
      <c r="D190" t="s">
        <v>39</v>
      </c>
      <c r="E190" t="s">
        <v>26</v>
      </c>
      <c r="F190" s="4">
        <v>1561</v>
      </c>
      <c r="G190" s="5">
        <v>27</v>
      </c>
      <c r="H190" s="26">
        <f>_xll.XLOOKUP(Data[[#This Row],[Product]], products[Product], products[Cost per unit])</f>
        <v>5.6</v>
      </c>
      <c r="I190" s="26">
        <f>Data[[#This Row],[Cost per Unit]]*Data[[#This Row],[Units]]</f>
        <v>151.19999999999999</v>
      </c>
    </row>
    <row r="191" spans="3:9" x14ac:dyDescent="0.25">
      <c r="C191" t="s">
        <v>9</v>
      </c>
      <c r="D191" t="s">
        <v>36</v>
      </c>
      <c r="E191" t="s">
        <v>27</v>
      </c>
      <c r="F191" s="4">
        <v>11522</v>
      </c>
      <c r="G191" s="5">
        <v>204</v>
      </c>
      <c r="H191" s="26">
        <f>_xll.XLOOKUP(Data[[#This Row],[Product]], products[Product], products[Cost per unit])</f>
        <v>16.73</v>
      </c>
      <c r="I191" s="26">
        <f>Data[[#This Row],[Cost per Unit]]*Data[[#This Row],[Units]]</f>
        <v>3412.92</v>
      </c>
    </row>
    <row r="192" spans="3:9" x14ac:dyDescent="0.25">
      <c r="C192" t="s">
        <v>6</v>
      </c>
      <c r="D192" t="s">
        <v>38</v>
      </c>
      <c r="E192" t="s">
        <v>13</v>
      </c>
      <c r="F192" s="4">
        <v>2317</v>
      </c>
      <c r="G192" s="5">
        <v>123</v>
      </c>
      <c r="H192" s="26">
        <f>_xll.XLOOKUP(Data[[#This Row],[Product]], products[Product], products[Cost per unit])</f>
        <v>9.33</v>
      </c>
      <c r="I192" s="26">
        <f>Data[[#This Row],[Cost per Unit]]*Data[[#This Row],[Units]]</f>
        <v>1147.5899999999999</v>
      </c>
    </row>
    <row r="193" spans="3:9" x14ac:dyDescent="0.25">
      <c r="C193" t="s">
        <v>10</v>
      </c>
      <c r="D193" t="s">
        <v>37</v>
      </c>
      <c r="E193" t="s">
        <v>28</v>
      </c>
      <c r="F193" s="4">
        <v>3059</v>
      </c>
      <c r="G193" s="5">
        <v>27</v>
      </c>
      <c r="H193" s="26">
        <f>_xll.XLOOKUP(Data[[#This Row],[Product]], products[Product], products[Cost per unit])</f>
        <v>10.38</v>
      </c>
      <c r="I193" s="26">
        <f>Data[[#This Row],[Cost per Unit]]*Data[[#This Row],[Units]]</f>
        <v>280.26000000000005</v>
      </c>
    </row>
    <row r="194" spans="3:9" x14ac:dyDescent="0.25">
      <c r="C194" t="s">
        <v>41</v>
      </c>
      <c r="D194" t="s">
        <v>37</v>
      </c>
      <c r="E194" t="s">
        <v>26</v>
      </c>
      <c r="F194" s="4">
        <v>2324</v>
      </c>
      <c r="G194" s="5">
        <v>177</v>
      </c>
      <c r="H194" s="26">
        <f>_xll.XLOOKUP(Data[[#This Row],[Product]], products[Product], products[Cost per unit])</f>
        <v>5.6</v>
      </c>
      <c r="I194" s="26">
        <f>Data[[#This Row],[Cost per Unit]]*Data[[#This Row],[Units]]</f>
        <v>991.19999999999993</v>
      </c>
    </row>
    <row r="195" spans="3:9" x14ac:dyDescent="0.25">
      <c r="C195" t="s">
        <v>3</v>
      </c>
      <c r="D195" t="s">
        <v>39</v>
      </c>
      <c r="E195" t="s">
        <v>26</v>
      </c>
      <c r="F195" s="4">
        <v>4956</v>
      </c>
      <c r="G195" s="5">
        <v>171</v>
      </c>
      <c r="H195" s="26">
        <f>_xll.XLOOKUP(Data[[#This Row],[Product]], products[Product], products[Cost per unit])</f>
        <v>5.6</v>
      </c>
      <c r="I195" s="26">
        <f>Data[[#This Row],[Cost per Unit]]*Data[[#This Row],[Units]]</f>
        <v>957.59999999999991</v>
      </c>
    </row>
    <row r="196" spans="3:9" x14ac:dyDescent="0.25">
      <c r="C196" t="s">
        <v>10</v>
      </c>
      <c r="D196" t="s">
        <v>34</v>
      </c>
      <c r="E196" t="s">
        <v>19</v>
      </c>
      <c r="F196" s="4">
        <v>5355</v>
      </c>
      <c r="G196" s="5">
        <v>204</v>
      </c>
      <c r="H196" s="26">
        <f>_xll.XLOOKUP(Data[[#This Row],[Product]], products[Product], products[Cost per unit])</f>
        <v>7.64</v>
      </c>
      <c r="I196" s="26">
        <f>Data[[#This Row],[Cost per Unit]]*Data[[#This Row],[Units]]</f>
        <v>1558.56</v>
      </c>
    </row>
    <row r="197" spans="3:9" x14ac:dyDescent="0.25">
      <c r="C197" t="s">
        <v>3</v>
      </c>
      <c r="D197" t="s">
        <v>34</v>
      </c>
      <c r="E197" t="s">
        <v>14</v>
      </c>
      <c r="F197" s="4">
        <v>7259</v>
      </c>
      <c r="G197" s="5">
        <v>276</v>
      </c>
      <c r="H197" s="26">
        <f>_xll.XLOOKUP(Data[[#This Row],[Product]], products[Product], products[Cost per unit])</f>
        <v>11.7</v>
      </c>
      <c r="I197" s="26">
        <f>Data[[#This Row],[Cost per Unit]]*Data[[#This Row],[Units]]</f>
        <v>3229.2</v>
      </c>
    </row>
    <row r="198" spans="3:9" x14ac:dyDescent="0.25">
      <c r="C198" t="s">
        <v>8</v>
      </c>
      <c r="D198" t="s">
        <v>37</v>
      </c>
      <c r="E198" t="s">
        <v>26</v>
      </c>
      <c r="F198" s="4">
        <v>6279</v>
      </c>
      <c r="G198" s="5">
        <v>45</v>
      </c>
      <c r="H198" s="26">
        <f>_xll.XLOOKUP(Data[[#This Row],[Product]], products[Product], products[Cost per unit])</f>
        <v>5.6</v>
      </c>
      <c r="I198" s="26">
        <f>Data[[#This Row],[Cost per Unit]]*Data[[#This Row],[Units]]</f>
        <v>251.99999999999997</v>
      </c>
    </row>
    <row r="199" spans="3:9" x14ac:dyDescent="0.25">
      <c r="C199" t="s">
        <v>40</v>
      </c>
      <c r="D199" t="s">
        <v>38</v>
      </c>
      <c r="E199" t="s">
        <v>29</v>
      </c>
      <c r="F199" s="4">
        <v>2541</v>
      </c>
      <c r="G199" s="5">
        <v>45</v>
      </c>
      <c r="H199" s="26">
        <f>_xll.XLOOKUP(Data[[#This Row],[Product]], products[Product], products[Cost per unit])</f>
        <v>7.16</v>
      </c>
      <c r="I199" s="26">
        <f>Data[[#This Row],[Cost per Unit]]*Data[[#This Row],[Units]]</f>
        <v>322.2</v>
      </c>
    </row>
    <row r="200" spans="3:9" x14ac:dyDescent="0.25">
      <c r="C200" t="s">
        <v>6</v>
      </c>
      <c r="D200" t="s">
        <v>35</v>
      </c>
      <c r="E200" t="s">
        <v>27</v>
      </c>
      <c r="F200" s="4">
        <v>3864</v>
      </c>
      <c r="G200" s="5">
        <v>177</v>
      </c>
      <c r="H200" s="26">
        <f>_xll.XLOOKUP(Data[[#This Row],[Product]], products[Product], products[Cost per unit])</f>
        <v>16.73</v>
      </c>
      <c r="I200" s="26">
        <f>Data[[#This Row],[Cost per Unit]]*Data[[#This Row],[Units]]</f>
        <v>2961.21</v>
      </c>
    </row>
    <row r="201" spans="3:9" x14ac:dyDescent="0.25">
      <c r="C201" t="s">
        <v>5</v>
      </c>
      <c r="D201" t="s">
        <v>36</v>
      </c>
      <c r="E201" t="s">
        <v>13</v>
      </c>
      <c r="F201" s="4">
        <v>6146</v>
      </c>
      <c r="G201" s="5">
        <v>63</v>
      </c>
      <c r="H201" s="26">
        <f>_xll.XLOOKUP(Data[[#This Row],[Product]], products[Product], products[Cost per unit])</f>
        <v>9.33</v>
      </c>
      <c r="I201" s="26">
        <f>Data[[#This Row],[Cost per Unit]]*Data[[#This Row],[Units]]</f>
        <v>587.79</v>
      </c>
    </row>
    <row r="202" spans="3:9" x14ac:dyDescent="0.25">
      <c r="C202" t="s">
        <v>9</v>
      </c>
      <c r="D202" t="s">
        <v>39</v>
      </c>
      <c r="E202" t="s">
        <v>18</v>
      </c>
      <c r="F202" s="4">
        <v>2639</v>
      </c>
      <c r="G202" s="5">
        <v>204</v>
      </c>
      <c r="H202" s="26">
        <f>_xll.XLOOKUP(Data[[#This Row],[Product]], products[Product], products[Cost per unit])</f>
        <v>6.47</v>
      </c>
      <c r="I202" s="26">
        <f>Data[[#This Row],[Cost per Unit]]*Data[[#This Row],[Units]]</f>
        <v>1319.8799999999999</v>
      </c>
    </row>
    <row r="203" spans="3:9" x14ac:dyDescent="0.25">
      <c r="C203" t="s">
        <v>8</v>
      </c>
      <c r="D203" t="s">
        <v>37</v>
      </c>
      <c r="E203" t="s">
        <v>22</v>
      </c>
      <c r="F203" s="4">
        <v>1890</v>
      </c>
      <c r="G203" s="5">
        <v>195</v>
      </c>
      <c r="H203" s="26">
        <f>_xll.XLOOKUP(Data[[#This Row],[Product]], products[Product], products[Cost per unit])</f>
        <v>9.77</v>
      </c>
      <c r="I203" s="26">
        <f>Data[[#This Row],[Cost per Unit]]*Data[[#This Row],[Units]]</f>
        <v>1905.1499999999999</v>
      </c>
    </row>
    <row r="204" spans="3:9" x14ac:dyDescent="0.25">
      <c r="C204" t="s">
        <v>7</v>
      </c>
      <c r="D204" t="s">
        <v>34</v>
      </c>
      <c r="E204" t="s">
        <v>14</v>
      </c>
      <c r="F204" s="4">
        <v>1932</v>
      </c>
      <c r="G204" s="5">
        <v>369</v>
      </c>
      <c r="H204" s="26">
        <f>_xll.XLOOKUP(Data[[#This Row],[Product]], products[Product], products[Cost per unit])</f>
        <v>11.7</v>
      </c>
      <c r="I204" s="26">
        <f>Data[[#This Row],[Cost per Unit]]*Data[[#This Row],[Units]]</f>
        <v>4317.3</v>
      </c>
    </row>
    <row r="205" spans="3:9" x14ac:dyDescent="0.25">
      <c r="C205" t="s">
        <v>3</v>
      </c>
      <c r="D205" t="s">
        <v>34</v>
      </c>
      <c r="E205" t="s">
        <v>25</v>
      </c>
      <c r="F205" s="4">
        <v>6300</v>
      </c>
      <c r="G205" s="5">
        <v>42</v>
      </c>
      <c r="H205" s="26">
        <f>_xll.XLOOKUP(Data[[#This Row],[Product]], products[Product], products[Cost per unit])</f>
        <v>13.15</v>
      </c>
      <c r="I205" s="26">
        <f>Data[[#This Row],[Cost per Unit]]*Data[[#This Row],[Units]]</f>
        <v>552.30000000000007</v>
      </c>
    </row>
    <row r="206" spans="3:9" x14ac:dyDescent="0.25">
      <c r="C206" t="s">
        <v>6</v>
      </c>
      <c r="D206" t="s">
        <v>37</v>
      </c>
      <c r="E206" t="s">
        <v>30</v>
      </c>
      <c r="F206" s="4">
        <v>560</v>
      </c>
      <c r="G206" s="5">
        <v>81</v>
      </c>
      <c r="H206" s="26">
        <f>_xll.XLOOKUP(Data[[#This Row],[Product]], products[Product], products[Cost per unit])</f>
        <v>14.49</v>
      </c>
      <c r="I206" s="26">
        <f>Data[[#This Row],[Cost per Unit]]*Data[[#This Row],[Units]]</f>
        <v>1173.69</v>
      </c>
    </row>
    <row r="207" spans="3:9" x14ac:dyDescent="0.25">
      <c r="C207" t="s">
        <v>9</v>
      </c>
      <c r="D207" t="s">
        <v>37</v>
      </c>
      <c r="E207" t="s">
        <v>26</v>
      </c>
      <c r="F207" s="4">
        <v>2856</v>
      </c>
      <c r="G207" s="5">
        <v>246</v>
      </c>
      <c r="H207" s="26">
        <f>_xll.XLOOKUP(Data[[#This Row],[Product]], products[Product], products[Cost per unit])</f>
        <v>5.6</v>
      </c>
      <c r="I207" s="26">
        <f>Data[[#This Row],[Cost per Unit]]*Data[[#This Row],[Units]]</f>
        <v>1377.6</v>
      </c>
    </row>
    <row r="208" spans="3:9" x14ac:dyDescent="0.25">
      <c r="C208" t="s">
        <v>9</v>
      </c>
      <c r="D208" t="s">
        <v>34</v>
      </c>
      <c r="E208" t="s">
        <v>17</v>
      </c>
      <c r="F208" s="4">
        <v>707</v>
      </c>
      <c r="G208" s="5">
        <v>174</v>
      </c>
      <c r="H208" s="26">
        <f>_xll.XLOOKUP(Data[[#This Row],[Product]], products[Product], products[Cost per unit])</f>
        <v>3.11</v>
      </c>
      <c r="I208" s="26">
        <f>Data[[#This Row],[Cost per Unit]]*Data[[#This Row],[Units]]</f>
        <v>541.14</v>
      </c>
    </row>
    <row r="209" spans="3:9" x14ac:dyDescent="0.25">
      <c r="C209" t="s">
        <v>8</v>
      </c>
      <c r="D209" t="s">
        <v>35</v>
      </c>
      <c r="E209" t="s">
        <v>30</v>
      </c>
      <c r="F209" s="4">
        <v>3598</v>
      </c>
      <c r="G209" s="5">
        <v>81</v>
      </c>
      <c r="H209" s="26">
        <f>_xll.XLOOKUP(Data[[#This Row],[Product]], products[Product], products[Cost per unit])</f>
        <v>14.49</v>
      </c>
      <c r="I209" s="26">
        <f>Data[[#This Row],[Cost per Unit]]*Data[[#This Row],[Units]]</f>
        <v>1173.69</v>
      </c>
    </row>
    <row r="210" spans="3:9" x14ac:dyDescent="0.25">
      <c r="C210" t="s">
        <v>40</v>
      </c>
      <c r="D210" t="s">
        <v>35</v>
      </c>
      <c r="E210" t="s">
        <v>22</v>
      </c>
      <c r="F210" s="4">
        <v>6853</v>
      </c>
      <c r="G210" s="5">
        <v>372</v>
      </c>
      <c r="H210" s="26">
        <f>_xll.XLOOKUP(Data[[#This Row],[Product]], products[Product], products[Cost per unit])</f>
        <v>9.77</v>
      </c>
      <c r="I210" s="26">
        <f>Data[[#This Row],[Cost per Unit]]*Data[[#This Row],[Units]]</f>
        <v>3634.44</v>
      </c>
    </row>
    <row r="211" spans="3:9" x14ac:dyDescent="0.25">
      <c r="C211" t="s">
        <v>40</v>
      </c>
      <c r="D211" t="s">
        <v>35</v>
      </c>
      <c r="E211" t="s">
        <v>16</v>
      </c>
      <c r="F211" s="4">
        <v>4725</v>
      </c>
      <c r="G211" s="5">
        <v>174</v>
      </c>
      <c r="H211" s="26">
        <f>_xll.XLOOKUP(Data[[#This Row],[Product]], products[Product], products[Cost per unit])</f>
        <v>8.7899999999999991</v>
      </c>
      <c r="I211" s="26">
        <f>Data[[#This Row],[Cost per Unit]]*Data[[#This Row],[Units]]</f>
        <v>1529.4599999999998</v>
      </c>
    </row>
    <row r="212" spans="3:9" x14ac:dyDescent="0.25">
      <c r="C212" t="s">
        <v>41</v>
      </c>
      <c r="D212" t="s">
        <v>36</v>
      </c>
      <c r="E212" t="s">
        <v>32</v>
      </c>
      <c r="F212" s="4">
        <v>10304</v>
      </c>
      <c r="G212" s="5">
        <v>84</v>
      </c>
      <c r="H212" s="26">
        <f>_xll.XLOOKUP(Data[[#This Row],[Product]], products[Product], products[Cost per unit])</f>
        <v>8.65</v>
      </c>
      <c r="I212" s="26">
        <f>Data[[#This Row],[Cost per Unit]]*Data[[#This Row],[Units]]</f>
        <v>726.6</v>
      </c>
    </row>
    <row r="213" spans="3:9" x14ac:dyDescent="0.25">
      <c r="C213" t="s">
        <v>41</v>
      </c>
      <c r="D213" t="s">
        <v>34</v>
      </c>
      <c r="E213" t="s">
        <v>16</v>
      </c>
      <c r="F213" s="4">
        <v>1274</v>
      </c>
      <c r="G213" s="5">
        <v>225</v>
      </c>
      <c r="H213" s="26">
        <f>_xll.XLOOKUP(Data[[#This Row],[Product]], products[Product], products[Cost per unit])</f>
        <v>8.7899999999999991</v>
      </c>
      <c r="I213" s="26">
        <f>Data[[#This Row],[Cost per Unit]]*Data[[#This Row],[Units]]</f>
        <v>1977.7499999999998</v>
      </c>
    </row>
    <row r="214" spans="3:9" x14ac:dyDescent="0.25">
      <c r="C214" t="s">
        <v>5</v>
      </c>
      <c r="D214" t="s">
        <v>36</v>
      </c>
      <c r="E214" t="s">
        <v>30</v>
      </c>
      <c r="F214" s="4">
        <v>1526</v>
      </c>
      <c r="G214" s="5">
        <v>105</v>
      </c>
      <c r="H214" s="26">
        <f>_xll.XLOOKUP(Data[[#This Row],[Product]], products[Product], products[Cost per unit])</f>
        <v>14.49</v>
      </c>
      <c r="I214" s="26">
        <f>Data[[#This Row],[Cost per Unit]]*Data[[#This Row],[Units]]</f>
        <v>1521.45</v>
      </c>
    </row>
    <row r="215" spans="3:9" x14ac:dyDescent="0.25">
      <c r="C215" t="s">
        <v>40</v>
      </c>
      <c r="D215" t="s">
        <v>39</v>
      </c>
      <c r="E215" t="s">
        <v>28</v>
      </c>
      <c r="F215" s="4">
        <v>3101</v>
      </c>
      <c r="G215" s="5">
        <v>225</v>
      </c>
      <c r="H215" s="26">
        <f>_xll.XLOOKUP(Data[[#This Row],[Product]], products[Product], products[Cost per unit])</f>
        <v>10.38</v>
      </c>
      <c r="I215" s="26">
        <f>Data[[#This Row],[Cost per Unit]]*Data[[#This Row],[Units]]</f>
        <v>2335.5</v>
      </c>
    </row>
    <row r="216" spans="3:9" x14ac:dyDescent="0.25">
      <c r="C216" t="s">
        <v>2</v>
      </c>
      <c r="D216" t="s">
        <v>37</v>
      </c>
      <c r="E216" t="s">
        <v>14</v>
      </c>
      <c r="F216" s="4">
        <v>1057</v>
      </c>
      <c r="G216" s="5">
        <v>54</v>
      </c>
      <c r="H216" s="26">
        <f>_xll.XLOOKUP(Data[[#This Row],[Product]], products[Product], products[Cost per unit])</f>
        <v>11.7</v>
      </c>
      <c r="I216" s="26">
        <f>Data[[#This Row],[Cost per Unit]]*Data[[#This Row],[Units]]</f>
        <v>631.79999999999995</v>
      </c>
    </row>
    <row r="217" spans="3:9" x14ac:dyDescent="0.25">
      <c r="C217" t="s">
        <v>7</v>
      </c>
      <c r="D217" t="s">
        <v>37</v>
      </c>
      <c r="E217" t="s">
        <v>26</v>
      </c>
      <c r="F217" s="4">
        <v>5306</v>
      </c>
      <c r="G217" s="5">
        <v>0</v>
      </c>
      <c r="H217" s="26">
        <f>_xll.XLOOKUP(Data[[#This Row],[Product]], products[Product], products[Cost per unit])</f>
        <v>5.6</v>
      </c>
      <c r="I217" s="26">
        <f>Data[[#This Row],[Cost per Unit]]*Data[[#This Row],[Units]]</f>
        <v>0</v>
      </c>
    </row>
    <row r="218" spans="3:9" x14ac:dyDescent="0.25">
      <c r="C218" t="s">
        <v>5</v>
      </c>
      <c r="D218" t="s">
        <v>39</v>
      </c>
      <c r="E218" t="s">
        <v>24</v>
      </c>
      <c r="F218" s="4">
        <v>4018</v>
      </c>
      <c r="G218" s="5">
        <v>171</v>
      </c>
      <c r="H218" s="26">
        <f>_xll.XLOOKUP(Data[[#This Row],[Product]], products[Product], products[Cost per unit])</f>
        <v>4.97</v>
      </c>
      <c r="I218" s="26">
        <f>Data[[#This Row],[Cost per Unit]]*Data[[#This Row],[Units]]</f>
        <v>849.87</v>
      </c>
    </row>
    <row r="219" spans="3:9" x14ac:dyDescent="0.25">
      <c r="C219" t="s">
        <v>9</v>
      </c>
      <c r="D219" t="s">
        <v>34</v>
      </c>
      <c r="E219" t="s">
        <v>16</v>
      </c>
      <c r="F219" s="4">
        <v>938</v>
      </c>
      <c r="G219" s="5">
        <v>189</v>
      </c>
      <c r="H219" s="26">
        <f>_xll.XLOOKUP(Data[[#This Row],[Product]], products[Product], products[Cost per unit])</f>
        <v>8.7899999999999991</v>
      </c>
      <c r="I219" s="26">
        <f>Data[[#This Row],[Cost per Unit]]*Data[[#This Row],[Units]]</f>
        <v>1661.31</v>
      </c>
    </row>
    <row r="220" spans="3:9" x14ac:dyDescent="0.25">
      <c r="C220" t="s">
        <v>7</v>
      </c>
      <c r="D220" t="s">
        <v>38</v>
      </c>
      <c r="E220" t="s">
        <v>18</v>
      </c>
      <c r="F220" s="4">
        <v>1778</v>
      </c>
      <c r="G220" s="5">
        <v>270</v>
      </c>
      <c r="H220" s="26">
        <f>_xll.XLOOKUP(Data[[#This Row],[Product]], products[Product], products[Cost per unit])</f>
        <v>6.47</v>
      </c>
      <c r="I220" s="26">
        <f>Data[[#This Row],[Cost per Unit]]*Data[[#This Row],[Units]]</f>
        <v>1746.8999999999999</v>
      </c>
    </row>
    <row r="221" spans="3:9" x14ac:dyDescent="0.25">
      <c r="C221" t="s">
        <v>6</v>
      </c>
      <c r="D221" t="s">
        <v>39</v>
      </c>
      <c r="E221" t="s">
        <v>30</v>
      </c>
      <c r="F221" s="4">
        <v>1638</v>
      </c>
      <c r="G221" s="5">
        <v>63</v>
      </c>
      <c r="H221" s="26">
        <f>_xll.XLOOKUP(Data[[#This Row],[Product]], products[Product], products[Cost per unit])</f>
        <v>14.49</v>
      </c>
      <c r="I221" s="26">
        <f>Data[[#This Row],[Cost per Unit]]*Data[[#This Row],[Units]]</f>
        <v>912.87</v>
      </c>
    </row>
    <row r="222" spans="3:9" x14ac:dyDescent="0.25">
      <c r="C222" t="s">
        <v>41</v>
      </c>
      <c r="D222" t="s">
        <v>38</v>
      </c>
      <c r="E222" t="s">
        <v>25</v>
      </c>
      <c r="F222" s="4">
        <v>154</v>
      </c>
      <c r="G222" s="5">
        <v>21</v>
      </c>
      <c r="H222" s="26">
        <f>_xll.XLOOKUP(Data[[#This Row],[Product]], products[Product], products[Cost per unit])</f>
        <v>13.15</v>
      </c>
      <c r="I222" s="26">
        <f>Data[[#This Row],[Cost per Unit]]*Data[[#This Row],[Units]]</f>
        <v>276.15000000000003</v>
      </c>
    </row>
    <row r="223" spans="3:9" x14ac:dyDescent="0.25">
      <c r="C223" t="s">
        <v>7</v>
      </c>
      <c r="D223" t="s">
        <v>37</v>
      </c>
      <c r="E223" t="s">
        <v>22</v>
      </c>
      <c r="F223" s="4">
        <v>9835</v>
      </c>
      <c r="G223" s="5">
        <v>207</v>
      </c>
      <c r="H223" s="26">
        <f>_xll.XLOOKUP(Data[[#This Row],[Product]], products[Product], products[Cost per unit])</f>
        <v>9.77</v>
      </c>
      <c r="I223" s="26">
        <f>Data[[#This Row],[Cost per Unit]]*Data[[#This Row],[Units]]</f>
        <v>2022.3899999999999</v>
      </c>
    </row>
    <row r="224" spans="3:9" x14ac:dyDescent="0.25">
      <c r="C224" t="s">
        <v>9</v>
      </c>
      <c r="D224" t="s">
        <v>37</v>
      </c>
      <c r="E224" t="s">
        <v>20</v>
      </c>
      <c r="F224" s="4">
        <v>7273</v>
      </c>
      <c r="G224" s="5">
        <v>96</v>
      </c>
      <c r="H224" s="26">
        <f>_xll.XLOOKUP(Data[[#This Row],[Product]], products[Product], products[Cost per unit])</f>
        <v>10.62</v>
      </c>
      <c r="I224" s="26">
        <f>Data[[#This Row],[Cost per Unit]]*Data[[#This Row],[Units]]</f>
        <v>1019.52</v>
      </c>
    </row>
    <row r="225" spans="3:9" x14ac:dyDescent="0.25">
      <c r="C225" t="s">
        <v>5</v>
      </c>
      <c r="D225" t="s">
        <v>39</v>
      </c>
      <c r="E225" t="s">
        <v>22</v>
      </c>
      <c r="F225" s="4">
        <v>6909</v>
      </c>
      <c r="G225" s="5">
        <v>81</v>
      </c>
      <c r="H225" s="26">
        <f>_xll.XLOOKUP(Data[[#This Row],[Product]], products[Product], products[Cost per unit])</f>
        <v>9.77</v>
      </c>
      <c r="I225" s="26">
        <f>Data[[#This Row],[Cost per Unit]]*Data[[#This Row],[Units]]</f>
        <v>791.37</v>
      </c>
    </row>
    <row r="226" spans="3:9" x14ac:dyDescent="0.25">
      <c r="C226" t="s">
        <v>9</v>
      </c>
      <c r="D226" t="s">
        <v>39</v>
      </c>
      <c r="E226" t="s">
        <v>24</v>
      </c>
      <c r="F226" s="4">
        <v>3920</v>
      </c>
      <c r="G226" s="5">
        <v>306</v>
      </c>
      <c r="H226" s="26">
        <f>_xll.XLOOKUP(Data[[#This Row],[Product]], products[Product], products[Cost per unit])</f>
        <v>4.97</v>
      </c>
      <c r="I226" s="26">
        <f>Data[[#This Row],[Cost per Unit]]*Data[[#This Row],[Units]]</f>
        <v>1520.82</v>
      </c>
    </row>
    <row r="227" spans="3:9" x14ac:dyDescent="0.25">
      <c r="C227" t="s">
        <v>10</v>
      </c>
      <c r="D227" t="s">
        <v>39</v>
      </c>
      <c r="E227" t="s">
        <v>21</v>
      </c>
      <c r="F227" s="4">
        <v>4858</v>
      </c>
      <c r="G227" s="5">
        <v>279</v>
      </c>
      <c r="H227" s="26">
        <f>_xll.XLOOKUP(Data[[#This Row],[Product]], products[Product], products[Cost per unit])</f>
        <v>9</v>
      </c>
      <c r="I227" s="26">
        <f>Data[[#This Row],[Cost per Unit]]*Data[[#This Row],[Units]]</f>
        <v>2511</v>
      </c>
    </row>
    <row r="228" spans="3:9" x14ac:dyDescent="0.25">
      <c r="C228" t="s">
        <v>2</v>
      </c>
      <c r="D228" t="s">
        <v>38</v>
      </c>
      <c r="E228" t="s">
        <v>4</v>
      </c>
      <c r="F228" s="4">
        <v>3549</v>
      </c>
      <c r="G228" s="5">
        <v>3</v>
      </c>
      <c r="H228" s="26">
        <f>_xll.XLOOKUP(Data[[#This Row],[Product]], products[Product], products[Cost per unit])</f>
        <v>11.88</v>
      </c>
      <c r="I228" s="26">
        <f>Data[[#This Row],[Cost per Unit]]*Data[[#This Row],[Units]]</f>
        <v>35.64</v>
      </c>
    </row>
    <row r="229" spans="3:9" x14ac:dyDescent="0.25">
      <c r="C229" t="s">
        <v>7</v>
      </c>
      <c r="D229" t="s">
        <v>39</v>
      </c>
      <c r="E229" t="s">
        <v>27</v>
      </c>
      <c r="F229" s="4">
        <v>966</v>
      </c>
      <c r="G229" s="5">
        <v>198</v>
      </c>
      <c r="H229" s="26">
        <f>_xll.XLOOKUP(Data[[#This Row],[Product]], products[Product], products[Cost per unit])</f>
        <v>16.73</v>
      </c>
      <c r="I229" s="26">
        <f>Data[[#This Row],[Cost per Unit]]*Data[[#This Row],[Units]]</f>
        <v>3312.54</v>
      </c>
    </row>
    <row r="230" spans="3:9" x14ac:dyDescent="0.25">
      <c r="C230" t="s">
        <v>5</v>
      </c>
      <c r="D230" t="s">
        <v>39</v>
      </c>
      <c r="E230" t="s">
        <v>18</v>
      </c>
      <c r="F230" s="4">
        <v>385</v>
      </c>
      <c r="G230" s="5">
        <v>249</v>
      </c>
      <c r="H230" s="26">
        <f>_xll.XLOOKUP(Data[[#This Row],[Product]], products[Product], products[Cost per unit])</f>
        <v>6.47</v>
      </c>
      <c r="I230" s="26">
        <f>Data[[#This Row],[Cost per Unit]]*Data[[#This Row],[Units]]</f>
        <v>1611.03</v>
      </c>
    </row>
    <row r="231" spans="3:9" x14ac:dyDescent="0.25">
      <c r="C231" t="s">
        <v>6</v>
      </c>
      <c r="D231" t="s">
        <v>34</v>
      </c>
      <c r="E231" t="s">
        <v>16</v>
      </c>
      <c r="F231" s="4">
        <v>2219</v>
      </c>
      <c r="G231" s="5">
        <v>75</v>
      </c>
      <c r="H231" s="26">
        <f>_xll.XLOOKUP(Data[[#This Row],[Product]], products[Product], products[Cost per unit])</f>
        <v>8.7899999999999991</v>
      </c>
      <c r="I231" s="26">
        <f>Data[[#This Row],[Cost per Unit]]*Data[[#This Row],[Units]]</f>
        <v>659.24999999999989</v>
      </c>
    </row>
    <row r="232" spans="3:9" x14ac:dyDescent="0.25">
      <c r="C232" t="s">
        <v>9</v>
      </c>
      <c r="D232" t="s">
        <v>36</v>
      </c>
      <c r="E232" t="s">
        <v>32</v>
      </c>
      <c r="F232" s="4">
        <v>2954</v>
      </c>
      <c r="G232" s="5">
        <v>189</v>
      </c>
      <c r="H232" s="26">
        <f>_xll.XLOOKUP(Data[[#This Row],[Product]], products[Product], products[Cost per unit])</f>
        <v>8.65</v>
      </c>
      <c r="I232" s="26">
        <f>Data[[#This Row],[Cost per Unit]]*Data[[#This Row],[Units]]</f>
        <v>1634.8500000000001</v>
      </c>
    </row>
    <row r="233" spans="3:9" x14ac:dyDescent="0.25">
      <c r="C233" t="s">
        <v>7</v>
      </c>
      <c r="D233" t="s">
        <v>36</v>
      </c>
      <c r="E233" t="s">
        <v>32</v>
      </c>
      <c r="F233" s="4">
        <v>280</v>
      </c>
      <c r="G233" s="5">
        <v>87</v>
      </c>
      <c r="H233" s="26">
        <f>_xll.XLOOKUP(Data[[#This Row],[Product]], products[Product], products[Cost per unit])</f>
        <v>8.65</v>
      </c>
      <c r="I233" s="26">
        <f>Data[[#This Row],[Cost per Unit]]*Data[[#This Row],[Units]]</f>
        <v>752.55000000000007</v>
      </c>
    </row>
    <row r="234" spans="3:9" x14ac:dyDescent="0.25">
      <c r="C234" t="s">
        <v>41</v>
      </c>
      <c r="D234" t="s">
        <v>36</v>
      </c>
      <c r="E234" t="s">
        <v>30</v>
      </c>
      <c r="F234" s="4">
        <v>6118</v>
      </c>
      <c r="G234" s="5">
        <v>174</v>
      </c>
      <c r="H234" s="26">
        <f>_xll.XLOOKUP(Data[[#This Row],[Product]], products[Product], products[Cost per unit])</f>
        <v>14.49</v>
      </c>
      <c r="I234" s="26">
        <f>Data[[#This Row],[Cost per Unit]]*Data[[#This Row],[Units]]</f>
        <v>2521.2600000000002</v>
      </c>
    </row>
    <row r="235" spans="3:9" x14ac:dyDescent="0.25">
      <c r="C235" t="s">
        <v>2</v>
      </c>
      <c r="D235" t="s">
        <v>39</v>
      </c>
      <c r="E235" t="s">
        <v>15</v>
      </c>
      <c r="F235" s="4">
        <v>4802</v>
      </c>
      <c r="G235" s="5">
        <v>36</v>
      </c>
      <c r="H235" s="26">
        <f>_xll.XLOOKUP(Data[[#This Row],[Product]], products[Product], products[Cost per unit])</f>
        <v>11.73</v>
      </c>
      <c r="I235" s="26">
        <f>Data[[#This Row],[Cost per Unit]]*Data[[#This Row],[Units]]</f>
        <v>422.28000000000003</v>
      </c>
    </row>
    <row r="236" spans="3:9" x14ac:dyDescent="0.25">
      <c r="C236" t="s">
        <v>9</v>
      </c>
      <c r="D236" t="s">
        <v>38</v>
      </c>
      <c r="E236" t="s">
        <v>24</v>
      </c>
      <c r="F236" s="4">
        <v>4137</v>
      </c>
      <c r="G236" s="5">
        <v>60</v>
      </c>
      <c r="H236" s="26">
        <f>_xll.XLOOKUP(Data[[#This Row],[Product]], products[Product], products[Cost per unit])</f>
        <v>4.97</v>
      </c>
      <c r="I236" s="26">
        <f>Data[[#This Row],[Cost per Unit]]*Data[[#This Row],[Units]]</f>
        <v>298.2</v>
      </c>
    </row>
    <row r="237" spans="3:9" x14ac:dyDescent="0.25">
      <c r="C237" t="s">
        <v>3</v>
      </c>
      <c r="D237" t="s">
        <v>35</v>
      </c>
      <c r="E237" t="s">
        <v>23</v>
      </c>
      <c r="F237" s="4">
        <v>2023</v>
      </c>
      <c r="G237" s="5">
        <v>78</v>
      </c>
      <c r="H237" s="26">
        <f>_xll.XLOOKUP(Data[[#This Row],[Product]], products[Product], products[Cost per unit])</f>
        <v>6.49</v>
      </c>
      <c r="I237" s="26">
        <f>Data[[#This Row],[Cost per Unit]]*Data[[#This Row],[Units]]</f>
        <v>506.22</v>
      </c>
    </row>
    <row r="238" spans="3:9" x14ac:dyDescent="0.25">
      <c r="C238" t="s">
        <v>9</v>
      </c>
      <c r="D238" t="s">
        <v>36</v>
      </c>
      <c r="E238" t="s">
        <v>30</v>
      </c>
      <c r="F238" s="4">
        <v>9051</v>
      </c>
      <c r="G238" s="5">
        <v>57</v>
      </c>
      <c r="H238" s="26">
        <f>_xll.XLOOKUP(Data[[#This Row],[Product]], products[Product], products[Cost per unit])</f>
        <v>14.49</v>
      </c>
      <c r="I238" s="26">
        <f>Data[[#This Row],[Cost per Unit]]*Data[[#This Row],[Units]]</f>
        <v>825.93000000000006</v>
      </c>
    </row>
    <row r="239" spans="3:9" x14ac:dyDescent="0.25">
      <c r="C239" t="s">
        <v>9</v>
      </c>
      <c r="D239" t="s">
        <v>37</v>
      </c>
      <c r="E239" t="s">
        <v>28</v>
      </c>
      <c r="F239" s="4">
        <v>2919</v>
      </c>
      <c r="G239" s="5">
        <v>45</v>
      </c>
      <c r="H239" s="26">
        <f>_xll.XLOOKUP(Data[[#This Row],[Product]], products[Product], products[Cost per unit])</f>
        <v>10.38</v>
      </c>
      <c r="I239" s="26">
        <f>Data[[#This Row],[Cost per Unit]]*Data[[#This Row],[Units]]</f>
        <v>467.1</v>
      </c>
    </row>
    <row r="240" spans="3:9" x14ac:dyDescent="0.25">
      <c r="C240" t="s">
        <v>41</v>
      </c>
      <c r="D240" t="s">
        <v>38</v>
      </c>
      <c r="E240" t="s">
        <v>22</v>
      </c>
      <c r="F240" s="4">
        <v>5915</v>
      </c>
      <c r="G240" s="5">
        <v>3</v>
      </c>
      <c r="H240" s="26">
        <f>_xll.XLOOKUP(Data[[#This Row],[Product]], products[Product], products[Cost per unit])</f>
        <v>9.77</v>
      </c>
      <c r="I240" s="26">
        <f>Data[[#This Row],[Cost per Unit]]*Data[[#This Row],[Units]]</f>
        <v>29.31</v>
      </c>
    </row>
    <row r="241" spans="3:9" x14ac:dyDescent="0.25">
      <c r="C241" t="s">
        <v>10</v>
      </c>
      <c r="D241" t="s">
        <v>35</v>
      </c>
      <c r="E241" t="s">
        <v>15</v>
      </c>
      <c r="F241" s="4">
        <v>2562</v>
      </c>
      <c r="G241" s="5">
        <v>6</v>
      </c>
      <c r="H241" s="26">
        <f>_xll.XLOOKUP(Data[[#This Row],[Product]], products[Product], products[Cost per unit])</f>
        <v>11.73</v>
      </c>
      <c r="I241" s="26">
        <f>Data[[#This Row],[Cost per Unit]]*Data[[#This Row],[Units]]</f>
        <v>70.38</v>
      </c>
    </row>
    <row r="242" spans="3:9" x14ac:dyDescent="0.25">
      <c r="C242" t="s">
        <v>5</v>
      </c>
      <c r="D242" t="s">
        <v>37</v>
      </c>
      <c r="E242" t="s">
        <v>25</v>
      </c>
      <c r="F242" s="4">
        <v>8813</v>
      </c>
      <c r="G242" s="5">
        <v>21</v>
      </c>
      <c r="H242" s="26">
        <f>_xll.XLOOKUP(Data[[#This Row],[Product]], products[Product], products[Cost per unit])</f>
        <v>13.15</v>
      </c>
      <c r="I242" s="26">
        <f>Data[[#This Row],[Cost per Unit]]*Data[[#This Row],[Units]]</f>
        <v>276.15000000000003</v>
      </c>
    </row>
    <row r="243" spans="3:9" x14ac:dyDescent="0.25">
      <c r="C243" t="s">
        <v>5</v>
      </c>
      <c r="D243" t="s">
        <v>36</v>
      </c>
      <c r="E243" t="s">
        <v>18</v>
      </c>
      <c r="F243" s="4">
        <v>6111</v>
      </c>
      <c r="G243" s="5">
        <v>3</v>
      </c>
      <c r="H243" s="26">
        <f>_xll.XLOOKUP(Data[[#This Row],[Product]], products[Product], products[Cost per unit])</f>
        <v>6.47</v>
      </c>
      <c r="I243" s="26">
        <f>Data[[#This Row],[Cost per Unit]]*Data[[#This Row],[Units]]</f>
        <v>19.41</v>
      </c>
    </row>
    <row r="244" spans="3:9" x14ac:dyDescent="0.25">
      <c r="C244" t="s">
        <v>8</v>
      </c>
      <c r="D244" t="s">
        <v>34</v>
      </c>
      <c r="E244" t="s">
        <v>31</v>
      </c>
      <c r="F244" s="4">
        <v>3507</v>
      </c>
      <c r="G244" s="5">
        <v>288</v>
      </c>
      <c r="H244" s="26">
        <f>_xll.XLOOKUP(Data[[#This Row],[Product]], products[Product], products[Cost per unit])</f>
        <v>5.79</v>
      </c>
      <c r="I244" s="26">
        <f>Data[[#This Row],[Cost per Unit]]*Data[[#This Row],[Units]]</f>
        <v>1667.52</v>
      </c>
    </row>
    <row r="245" spans="3:9" x14ac:dyDescent="0.25">
      <c r="C245" t="s">
        <v>6</v>
      </c>
      <c r="D245" t="s">
        <v>36</v>
      </c>
      <c r="E245" t="s">
        <v>13</v>
      </c>
      <c r="F245" s="4">
        <v>4319</v>
      </c>
      <c r="G245" s="5">
        <v>30</v>
      </c>
      <c r="H245" s="26">
        <f>_xll.XLOOKUP(Data[[#This Row],[Product]], products[Product], products[Cost per unit])</f>
        <v>9.33</v>
      </c>
      <c r="I245" s="26">
        <f>Data[[#This Row],[Cost per Unit]]*Data[[#This Row],[Units]]</f>
        <v>279.89999999999998</v>
      </c>
    </row>
    <row r="246" spans="3:9" x14ac:dyDescent="0.25">
      <c r="C246" t="s">
        <v>40</v>
      </c>
      <c r="D246" t="s">
        <v>38</v>
      </c>
      <c r="E246" t="s">
        <v>26</v>
      </c>
      <c r="F246" s="4">
        <v>609</v>
      </c>
      <c r="G246" s="5">
        <v>87</v>
      </c>
      <c r="H246" s="26">
        <f>_xll.XLOOKUP(Data[[#This Row],[Product]], products[Product], products[Cost per unit])</f>
        <v>5.6</v>
      </c>
      <c r="I246" s="26">
        <f>Data[[#This Row],[Cost per Unit]]*Data[[#This Row],[Units]]</f>
        <v>487.2</v>
      </c>
    </row>
    <row r="247" spans="3:9" x14ac:dyDescent="0.25">
      <c r="C247" t="s">
        <v>40</v>
      </c>
      <c r="D247" t="s">
        <v>39</v>
      </c>
      <c r="E247" t="s">
        <v>27</v>
      </c>
      <c r="F247" s="4">
        <v>6370</v>
      </c>
      <c r="G247" s="5">
        <v>30</v>
      </c>
      <c r="H247" s="26">
        <f>_xll.XLOOKUP(Data[[#This Row],[Product]], products[Product], products[Cost per unit])</f>
        <v>16.73</v>
      </c>
      <c r="I247" s="26">
        <f>Data[[#This Row],[Cost per Unit]]*Data[[#This Row],[Units]]</f>
        <v>501.90000000000003</v>
      </c>
    </row>
    <row r="248" spans="3:9" x14ac:dyDescent="0.25">
      <c r="C248" t="s">
        <v>5</v>
      </c>
      <c r="D248" t="s">
        <v>38</v>
      </c>
      <c r="E248" t="s">
        <v>19</v>
      </c>
      <c r="F248" s="4">
        <v>5474</v>
      </c>
      <c r="G248" s="5">
        <v>168</v>
      </c>
      <c r="H248" s="26">
        <f>_xll.XLOOKUP(Data[[#This Row],[Product]], products[Product], products[Cost per unit])</f>
        <v>7.64</v>
      </c>
      <c r="I248" s="26">
        <f>Data[[#This Row],[Cost per Unit]]*Data[[#This Row],[Units]]</f>
        <v>1283.52</v>
      </c>
    </row>
    <row r="249" spans="3:9" x14ac:dyDescent="0.25">
      <c r="C249" t="s">
        <v>40</v>
      </c>
      <c r="D249" t="s">
        <v>36</v>
      </c>
      <c r="E249" t="s">
        <v>27</v>
      </c>
      <c r="F249" s="4">
        <v>3164</v>
      </c>
      <c r="G249" s="5">
        <v>306</v>
      </c>
      <c r="H249" s="26">
        <f>_xll.XLOOKUP(Data[[#This Row],[Product]], products[Product], products[Cost per unit])</f>
        <v>16.73</v>
      </c>
      <c r="I249" s="26">
        <f>Data[[#This Row],[Cost per Unit]]*Data[[#This Row],[Units]]</f>
        <v>5119.38</v>
      </c>
    </row>
    <row r="250" spans="3:9" x14ac:dyDescent="0.25">
      <c r="C250" t="s">
        <v>6</v>
      </c>
      <c r="D250" t="s">
        <v>35</v>
      </c>
      <c r="E250" t="s">
        <v>4</v>
      </c>
      <c r="F250" s="4">
        <v>1302</v>
      </c>
      <c r="G250" s="5">
        <v>402</v>
      </c>
      <c r="H250" s="26">
        <f>_xll.XLOOKUP(Data[[#This Row],[Product]], products[Product], products[Cost per unit])</f>
        <v>11.88</v>
      </c>
      <c r="I250" s="26">
        <f>Data[[#This Row],[Cost per Unit]]*Data[[#This Row],[Units]]</f>
        <v>4775.76</v>
      </c>
    </row>
    <row r="251" spans="3:9" x14ac:dyDescent="0.25">
      <c r="C251" t="s">
        <v>3</v>
      </c>
      <c r="D251" t="s">
        <v>37</v>
      </c>
      <c r="E251" t="s">
        <v>28</v>
      </c>
      <c r="F251" s="4">
        <v>7308</v>
      </c>
      <c r="G251" s="5">
        <v>327</v>
      </c>
      <c r="H251" s="26">
        <f>_xll.XLOOKUP(Data[[#This Row],[Product]], products[Product], products[Cost per unit])</f>
        <v>10.38</v>
      </c>
      <c r="I251" s="26">
        <f>Data[[#This Row],[Cost per Unit]]*Data[[#This Row],[Units]]</f>
        <v>3394.26</v>
      </c>
    </row>
    <row r="252" spans="3:9" x14ac:dyDescent="0.25">
      <c r="C252" t="s">
        <v>40</v>
      </c>
      <c r="D252" t="s">
        <v>37</v>
      </c>
      <c r="E252" t="s">
        <v>27</v>
      </c>
      <c r="F252" s="4">
        <v>6132</v>
      </c>
      <c r="G252" s="5">
        <v>93</v>
      </c>
      <c r="H252" s="26">
        <f>_xll.XLOOKUP(Data[[#This Row],[Product]], products[Product], products[Cost per unit])</f>
        <v>16.73</v>
      </c>
      <c r="I252" s="26">
        <f>Data[[#This Row],[Cost per Unit]]*Data[[#This Row],[Units]]</f>
        <v>1555.89</v>
      </c>
    </row>
    <row r="253" spans="3:9" x14ac:dyDescent="0.25">
      <c r="C253" t="s">
        <v>10</v>
      </c>
      <c r="D253" t="s">
        <v>35</v>
      </c>
      <c r="E253" t="s">
        <v>14</v>
      </c>
      <c r="F253" s="4">
        <v>3472</v>
      </c>
      <c r="G253" s="5">
        <v>96</v>
      </c>
      <c r="H253" s="26">
        <f>_xll.XLOOKUP(Data[[#This Row],[Product]], products[Product], products[Cost per unit])</f>
        <v>11.7</v>
      </c>
      <c r="I253" s="26">
        <f>Data[[#This Row],[Cost per Unit]]*Data[[#This Row],[Units]]</f>
        <v>1123.1999999999998</v>
      </c>
    </row>
    <row r="254" spans="3:9" x14ac:dyDescent="0.25">
      <c r="C254" t="s">
        <v>8</v>
      </c>
      <c r="D254" t="s">
        <v>39</v>
      </c>
      <c r="E254" t="s">
        <v>18</v>
      </c>
      <c r="F254" s="4">
        <v>9660</v>
      </c>
      <c r="G254" s="5">
        <v>27</v>
      </c>
      <c r="H254" s="26">
        <f>_xll.XLOOKUP(Data[[#This Row],[Product]], products[Product], products[Cost per unit])</f>
        <v>6.47</v>
      </c>
      <c r="I254" s="26">
        <f>Data[[#This Row],[Cost per Unit]]*Data[[#This Row],[Units]]</f>
        <v>174.69</v>
      </c>
    </row>
    <row r="255" spans="3:9" x14ac:dyDescent="0.25">
      <c r="C255" t="s">
        <v>9</v>
      </c>
      <c r="D255" t="s">
        <v>38</v>
      </c>
      <c r="E255" t="s">
        <v>26</v>
      </c>
      <c r="F255" s="4">
        <v>2436</v>
      </c>
      <c r="G255" s="5">
        <v>99</v>
      </c>
      <c r="H255" s="26">
        <f>_xll.XLOOKUP(Data[[#This Row],[Product]], products[Product], products[Cost per unit])</f>
        <v>5.6</v>
      </c>
      <c r="I255" s="26">
        <f>Data[[#This Row],[Cost per Unit]]*Data[[#This Row],[Units]]</f>
        <v>554.4</v>
      </c>
    </row>
    <row r="256" spans="3:9" x14ac:dyDescent="0.25">
      <c r="C256" t="s">
        <v>9</v>
      </c>
      <c r="D256" t="s">
        <v>38</v>
      </c>
      <c r="E256" t="s">
        <v>33</v>
      </c>
      <c r="F256" s="4">
        <v>9506</v>
      </c>
      <c r="G256" s="5">
        <v>87</v>
      </c>
      <c r="H256" s="26">
        <f>_xll.XLOOKUP(Data[[#This Row],[Product]], products[Product], products[Cost per unit])</f>
        <v>12.37</v>
      </c>
      <c r="I256" s="26">
        <f>Data[[#This Row],[Cost per Unit]]*Data[[#This Row],[Units]]</f>
        <v>1076.1899999999998</v>
      </c>
    </row>
    <row r="257" spans="3:9" x14ac:dyDescent="0.25">
      <c r="C257" t="s">
        <v>10</v>
      </c>
      <c r="D257" t="s">
        <v>37</v>
      </c>
      <c r="E257" t="s">
        <v>21</v>
      </c>
      <c r="F257" s="4">
        <v>245</v>
      </c>
      <c r="G257" s="5">
        <v>288</v>
      </c>
      <c r="H257" s="26">
        <f>_xll.XLOOKUP(Data[[#This Row],[Product]], products[Product], products[Cost per unit])</f>
        <v>9</v>
      </c>
      <c r="I257" s="26">
        <f>Data[[#This Row],[Cost per Unit]]*Data[[#This Row],[Units]]</f>
        <v>2592</v>
      </c>
    </row>
    <row r="258" spans="3:9" x14ac:dyDescent="0.25">
      <c r="C258" t="s">
        <v>8</v>
      </c>
      <c r="D258" t="s">
        <v>35</v>
      </c>
      <c r="E258" t="s">
        <v>20</v>
      </c>
      <c r="F258" s="4">
        <v>2702</v>
      </c>
      <c r="G258" s="5">
        <v>363</v>
      </c>
      <c r="H258" s="26">
        <f>_xll.XLOOKUP(Data[[#This Row],[Product]], products[Product], products[Cost per unit])</f>
        <v>10.62</v>
      </c>
      <c r="I258" s="26">
        <f>Data[[#This Row],[Cost per Unit]]*Data[[#This Row],[Units]]</f>
        <v>3855.0599999999995</v>
      </c>
    </row>
    <row r="259" spans="3:9" x14ac:dyDescent="0.25">
      <c r="C259" t="s">
        <v>10</v>
      </c>
      <c r="D259" t="s">
        <v>34</v>
      </c>
      <c r="E259" t="s">
        <v>17</v>
      </c>
      <c r="F259" s="4">
        <v>700</v>
      </c>
      <c r="G259" s="5">
        <v>87</v>
      </c>
      <c r="H259" s="26">
        <f>_xll.XLOOKUP(Data[[#This Row],[Product]], products[Product], products[Cost per unit])</f>
        <v>3.11</v>
      </c>
      <c r="I259" s="26">
        <f>Data[[#This Row],[Cost per Unit]]*Data[[#This Row],[Units]]</f>
        <v>270.57</v>
      </c>
    </row>
    <row r="260" spans="3:9" x14ac:dyDescent="0.25">
      <c r="C260" t="s">
        <v>6</v>
      </c>
      <c r="D260" t="s">
        <v>34</v>
      </c>
      <c r="E260" t="s">
        <v>17</v>
      </c>
      <c r="F260" s="4">
        <v>3759</v>
      </c>
      <c r="G260" s="5">
        <v>150</v>
      </c>
      <c r="H260" s="26">
        <f>_xll.XLOOKUP(Data[[#This Row],[Product]], products[Product], products[Cost per unit])</f>
        <v>3.11</v>
      </c>
      <c r="I260" s="26">
        <f>Data[[#This Row],[Cost per Unit]]*Data[[#This Row],[Units]]</f>
        <v>466.5</v>
      </c>
    </row>
    <row r="261" spans="3:9" x14ac:dyDescent="0.25">
      <c r="C261" t="s">
        <v>2</v>
      </c>
      <c r="D261" t="s">
        <v>35</v>
      </c>
      <c r="E261" t="s">
        <v>17</v>
      </c>
      <c r="F261" s="4">
        <v>1589</v>
      </c>
      <c r="G261" s="5">
        <v>303</v>
      </c>
      <c r="H261" s="26">
        <f>_xll.XLOOKUP(Data[[#This Row],[Product]], products[Product], products[Cost per unit])</f>
        <v>3.11</v>
      </c>
      <c r="I261" s="26">
        <f>Data[[#This Row],[Cost per Unit]]*Data[[#This Row],[Units]]</f>
        <v>942.32999999999993</v>
      </c>
    </row>
    <row r="262" spans="3:9" x14ac:dyDescent="0.25">
      <c r="C262" t="s">
        <v>7</v>
      </c>
      <c r="D262" t="s">
        <v>35</v>
      </c>
      <c r="E262" t="s">
        <v>28</v>
      </c>
      <c r="F262" s="4">
        <v>5194</v>
      </c>
      <c r="G262" s="5">
        <v>288</v>
      </c>
      <c r="H262" s="26">
        <f>_xll.XLOOKUP(Data[[#This Row],[Product]], products[Product], products[Cost per unit])</f>
        <v>10.38</v>
      </c>
      <c r="I262" s="26">
        <f>Data[[#This Row],[Cost per Unit]]*Data[[#This Row],[Units]]</f>
        <v>2989.44</v>
      </c>
    </row>
    <row r="263" spans="3:9" x14ac:dyDescent="0.25">
      <c r="C263" t="s">
        <v>10</v>
      </c>
      <c r="D263" t="s">
        <v>36</v>
      </c>
      <c r="E263" t="s">
        <v>13</v>
      </c>
      <c r="F263" s="4">
        <v>945</v>
      </c>
      <c r="G263" s="5">
        <v>75</v>
      </c>
      <c r="H263" s="26">
        <f>_xll.XLOOKUP(Data[[#This Row],[Product]], products[Product], products[Cost per unit])</f>
        <v>9.33</v>
      </c>
      <c r="I263" s="26">
        <f>Data[[#This Row],[Cost per Unit]]*Data[[#This Row],[Units]]</f>
        <v>699.75</v>
      </c>
    </row>
    <row r="264" spans="3:9" x14ac:dyDescent="0.25">
      <c r="C264" t="s">
        <v>40</v>
      </c>
      <c r="D264" t="s">
        <v>38</v>
      </c>
      <c r="E264" t="s">
        <v>31</v>
      </c>
      <c r="F264" s="4">
        <v>1988</v>
      </c>
      <c r="G264" s="5">
        <v>39</v>
      </c>
      <c r="H264" s="26">
        <f>_xll.XLOOKUP(Data[[#This Row],[Product]], products[Product], products[Cost per unit])</f>
        <v>5.79</v>
      </c>
      <c r="I264" s="26">
        <f>Data[[#This Row],[Cost per Unit]]*Data[[#This Row],[Units]]</f>
        <v>225.81</v>
      </c>
    </row>
    <row r="265" spans="3:9" x14ac:dyDescent="0.25">
      <c r="C265" t="s">
        <v>6</v>
      </c>
      <c r="D265" t="s">
        <v>34</v>
      </c>
      <c r="E265" t="s">
        <v>32</v>
      </c>
      <c r="F265" s="4">
        <v>6734</v>
      </c>
      <c r="G265" s="5">
        <v>123</v>
      </c>
      <c r="H265" s="26">
        <f>_xll.XLOOKUP(Data[[#This Row],[Product]], products[Product], products[Cost per unit])</f>
        <v>8.65</v>
      </c>
      <c r="I265" s="26">
        <f>Data[[#This Row],[Cost per Unit]]*Data[[#This Row],[Units]]</f>
        <v>1063.95</v>
      </c>
    </row>
    <row r="266" spans="3:9" x14ac:dyDescent="0.25">
      <c r="C266" t="s">
        <v>40</v>
      </c>
      <c r="D266" t="s">
        <v>36</v>
      </c>
      <c r="E266" t="s">
        <v>4</v>
      </c>
      <c r="F266" s="4">
        <v>217</v>
      </c>
      <c r="G266" s="5">
        <v>36</v>
      </c>
      <c r="H266" s="26">
        <f>_xll.XLOOKUP(Data[[#This Row],[Product]], products[Product], products[Cost per unit])</f>
        <v>11.88</v>
      </c>
      <c r="I266" s="26">
        <f>Data[[#This Row],[Cost per Unit]]*Data[[#This Row],[Units]]</f>
        <v>427.68</v>
      </c>
    </row>
    <row r="267" spans="3:9" x14ac:dyDescent="0.25">
      <c r="C267" t="s">
        <v>5</v>
      </c>
      <c r="D267" t="s">
        <v>34</v>
      </c>
      <c r="E267" t="s">
        <v>22</v>
      </c>
      <c r="F267" s="4">
        <v>6279</v>
      </c>
      <c r="G267" s="5">
        <v>237</v>
      </c>
      <c r="H267" s="26">
        <f>_xll.XLOOKUP(Data[[#This Row],[Product]], products[Product], products[Cost per unit])</f>
        <v>9.77</v>
      </c>
      <c r="I267" s="26">
        <f>Data[[#This Row],[Cost per Unit]]*Data[[#This Row],[Units]]</f>
        <v>2315.4899999999998</v>
      </c>
    </row>
    <row r="268" spans="3:9" x14ac:dyDescent="0.25">
      <c r="C268" t="s">
        <v>40</v>
      </c>
      <c r="D268" t="s">
        <v>36</v>
      </c>
      <c r="E268" t="s">
        <v>13</v>
      </c>
      <c r="F268" s="4">
        <v>4424</v>
      </c>
      <c r="G268" s="5">
        <v>201</v>
      </c>
      <c r="H268" s="26">
        <f>_xll.XLOOKUP(Data[[#This Row],[Product]], products[Product], products[Cost per unit])</f>
        <v>9.33</v>
      </c>
      <c r="I268" s="26">
        <f>Data[[#This Row],[Cost per Unit]]*Data[[#This Row],[Units]]</f>
        <v>1875.33</v>
      </c>
    </row>
    <row r="269" spans="3:9" x14ac:dyDescent="0.25">
      <c r="C269" t="s">
        <v>2</v>
      </c>
      <c r="D269" t="s">
        <v>36</v>
      </c>
      <c r="E269" t="s">
        <v>17</v>
      </c>
      <c r="F269" s="4">
        <v>189</v>
      </c>
      <c r="G269" s="5">
        <v>48</v>
      </c>
      <c r="H269" s="26">
        <f>_xll.XLOOKUP(Data[[#This Row],[Product]], products[Product], products[Cost per unit])</f>
        <v>3.11</v>
      </c>
      <c r="I269" s="26">
        <f>Data[[#This Row],[Cost per Unit]]*Data[[#This Row],[Units]]</f>
        <v>149.28</v>
      </c>
    </row>
    <row r="270" spans="3:9" x14ac:dyDescent="0.25">
      <c r="C270" t="s">
        <v>5</v>
      </c>
      <c r="D270" t="s">
        <v>35</v>
      </c>
      <c r="E270" t="s">
        <v>22</v>
      </c>
      <c r="F270" s="4">
        <v>490</v>
      </c>
      <c r="G270" s="5">
        <v>84</v>
      </c>
      <c r="H270" s="26">
        <f>_xll.XLOOKUP(Data[[#This Row],[Product]], products[Product], products[Cost per unit])</f>
        <v>9.77</v>
      </c>
      <c r="I270" s="26">
        <f>Data[[#This Row],[Cost per Unit]]*Data[[#This Row],[Units]]</f>
        <v>820.68</v>
      </c>
    </row>
    <row r="271" spans="3:9" x14ac:dyDescent="0.25">
      <c r="C271" t="s">
        <v>8</v>
      </c>
      <c r="D271" t="s">
        <v>37</v>
      </c>
      <c r="E271" t="s">
        <v>21</v>
      </c>
      <c r="F271" s="4">
        <v>434</v>
      </c>
      <c r="G271" s="5">
        <v>87</v>
      </c>
      <c r="H271" s="26">
        <f>_xll.XLOOKUP(Data[[#This Row],[Product]], products[Product], products[Cost per unit])</f>
        <v>9</v>
      </c>
      <c r="I271" s="26">
        <f>Data[[#This Row],[Cost per Unit]]*Data[[#This Row],[Units]]</f>
        <v>783</v>
      </c>
    </row>
    <row r="272" spans="3:9" x14ac:dyDescent="0.25">
      <c r="C272" t="s">
        <v>7</v>
      </c>
      <c r="D272" t="s">
        <v>38</v>
      </c>
      <c r="E272" t="s">
        <v>30</v>
      </c>
      <c r="F272" s="4">
        <v>10129</v>
      </c>
      <c r="G272" s="5">
        <v>312</v>
      </c>
      <c r="H272" s="26">
        <f>_xll.XLOOKUP(Data[[#This Row],[Product]], products[Product], products[Cost per unit])</f>
        <v>14.49</v>
      </c>
      <c r="I272" s="26">
        <f>Data[[#This Row],[Cost per Unit]]*Data[[#This Row],[Units]]</f>
        <v>4520.88</v>
      </c>
    </row>
    <row r="273" spans="3:9" x14ac:dyDescent="0.25">
      <c r="C273" t="s">
        <v>3</v>
      </c>
      <c r="D273" t="s">
        <v>39</v>
      </c>
      <c r="E273" t="s">
        <v>28</v>
      </c>
      <c r="F273" s="4">
        <v>1652</v>
      </c>
      <c r="G273" s="5">
        <v>102</v>
      </c>
      <c r="H273" s="26">
        <f>_xll.XLOOKUP(Data[[#This Row],[Product]], products[Product], products[Cost per unit])</f>
        <v>10.38</v>
      </c>
      <c r="I273" s="26">
        <f>Data[[#This Row],[Cost per Unit]]*Data[[#This Row],[Units]]</f>
        <v>1058.76</v>
      </c>
    </row>
    <row r="274" spans="3:9" x14ac:dyDescent="0.25">
      <c r="C274" t="s">
        <v>8</v>
      </c>
      <c r="D274" t="s">
        <v>38</v>
      </c>
      <c r="E274" t="s">
        <v>21</v>
      </c>
      <c r="F274" s="4">
        <v>6433</v>
      </c>
      <c r="G274" s="5">
        <v>78</v>
      </c>
      <c r="H274" s="26">
        <f>_xll.XLOOKUP(Data[[#This Row],[Product]], products[Product], products[Cost per unit])</f>
        <v>9</v>
      </c>
      <c r="I274" s="26">
        <f>Data[[#This Row],[Cost per Unit]]*Data[[#This Row],[Units]]</f>
        <v>702</v>
      </c>
    </row>
    <row r="275" spans="3:9" x14ac:dyDescent="0.25">
      <c r="C275" t="s">
        <v>3</v>
      </c>
      <c r="D275" t="s">
        <v>34</v>
      </c>
      <c r="E275" t="s">
        <v>23</v>
      </c>
      <c r="F275" s="4">
        <v>2212</v>
      </c>
      <c r="G275" s="5">
        <v>117</v>
      </c>
      <c r="H275" s="26">
        <f>_xll.XLOOKUP(Data[[#This Row],[Product]], products[Product], products[Cost per unit])</f>
        <v>6.49</v>
      </c>
      <c r="I275" s="26">
        <f>Data[[#This Row],[Cost per Unit]]*Data[[#This Row],[Units]]</f>
        <v>759.33</v>
      </c>
    </row>
    <row r="276" spans="3:9" x14ac:dyDescent="0.25">
      <c r="C276" t="s">
        <v>41</v>
      </c>
      <c r="D276" t="s">
        <v>35</v>
      </c>
      <c r="E276" t="s">
        <v>19</v>
      </c>
      <c r="F276" s="4">
        <v>609</v>
      </c>
      <c r="G276" s="5">
        <v>99</v>
      </c>
      <c r="H276" s="26">
        <f>_xll.XLOOKUP(Data[[#This Row],[Product]], products[Product], products[Cost per unit])</f>
        <v>7.64</v>
      </c>
      <c r="I276" s="26">
        <f>Data[[#This Row],[Cost per Unit]]*Data[[#This Row],[Units]]</f>
        <v>756.36</v>
      </c>
    </row>
    <row r="277" spans="3:9" x14ac:dyDescent="0.25">
      <c r="C277" t="s">
        <v>40</v>
      </c>
      <c r="D277" t="s">
        <v>35</v>
      </c>
      <c r="E277" t="s">
        <v>24</v>
      </c>
      <c r="F277" s="4">
        <v>1638</v>
      </c>
      <c r="G277" s="5">
        <v>48</v>
      </c>
      <c r="H277" s="26">
        <f>_xll.XLOOKUP(Data[[#This Row],[Product]], products[Product], products[Cost per unit])</f>
        <v>4.97</v>
      </c>
      <c r="I277" s="26">
        <f>Data[[#This Row],[Cost per Unit]]*Data[[#This Row],[Units]]</f>
        <v>238.56</v>
      </c>
    </row>
    <row r="278" spans="3:9" x14ac:dyDescent="0.25">
      <c r="C278" t="s">
        <v>7</v>
      </c>
      <c r="D278" t="s">
        <v>34</v>
      </c>
      <c r="E278" t="s">
        <v>15</v>
      </c>
      <c r="F278" s="4">
        <v>3829</v>
      </c>
      <c r="G278" s="5">
        <v>24</v>
      </c>
      <c r="H278" s="26">
        <f>_xll.XLOOKUP(Data[[#This Row],[Product]], products[Product], products[Cost per unit])</f>
        <v>11.73</v>
      </c>
      <c r="I278" s="26">
        <f>Data[[#This Row],[Cost per Unit]]*Data[[#This Row],[Units]]</f>
        <v>281.52</v>
      </c>
    </row>
    <row r="279" spans="3:9" x14ac:dyDescent="0.25">
      <c r="C279" t="s">
        <v>40</v>
      </c>
      <c r="D279" t="s">
        <v>39</v>
      </c>
      <c r="E279" t="s">
        <v>15</v>
      </c>
      <c r="F279" s="4">
        <v>5775</v>
      </c>
      <c r="G279" s="5">
        <v>42</v>
      </c>
      <c r="H279" s="26">
        <f>_xll.XLOOKUP(Data[[#This Row],[Product]], products[Product], products[Cost per unit])</f>
        <v>11.73</v>
      </c>
      <c r="I279" s="26">
        <f>Data[[#This Row],[Cost per Unit]]*Data[[#This Row],[Units]]</f>
        <v>492.66</v>
      </c>
    </row>
    <row r="280" spans="3:9" x14ac:dyDescent="0.25">
      <c r="C280" t="s">
        <v>6</v>
      </c>
      <c r="D280" t="s">
        <v>35</v>
      </c>
      <c r="E280" t="s">
        <v>20</v>
      </c>
      <c r="F280" s="4">
        <v>1071</v>
      </c>
      <c r="G280" s="5">
        <v>270</v>
      </c>
      <c r="H280" s="26">
        <f>_xll.XLOOKUP(Data[[#This Row],[Product]], products[Product], products[Cost per unit])</f>
        <v>10.62</v>
      </c>
      <c r="I280" s="26">
        <f>Data[[#This Row],[Cost per Unit]]*Data[[#This Row],[Units]]</f>
        <v>2867.3999999999996</v>
      </c>
    </row>
    <row r="281" spans="3:9" x14ac:dyDescent="0.25">
      <c r="C281" t="s">
        <v>8</v>
      </c>
      <c r="D281" t="s">
        <v>36</v>
      </c>
      <c r="E281" t="s">
        <v>23</v>
      </c>
      <c r="F281" s="4">
        <v>5019</v>
      </c>
      <c r="G281" s="5">
        <v>150</v>
      </c>
      <c r="H281" s="26">
        <f>_xll.XLOOKUP(Data[[#This Row],[Product]], products[Product], products[Cost per unit])</f>
        <v>6.49</v>
      </c>
      <c r="I281" s="26">
        <f>Data[[#This Row],[Cost per Unit]]*Data[[#This Row],[Units]]</f>
        <v>973.5</v>
      </c>
    </row>
    <row r="282" spans="3:9" x14ac:dyDescent="0.25">
      <c r="C282" t="s">
        <v>2</v>
      </c>
      <c r="D282" t="s">
        <v>37</v>
      </c>
      <c r="E282" t="s">
        <v>15</v>
      </c>
      <c r="F282" s="4">
        <v>2863</v>
      </c>
      <c r="G282" s="5">
        <v>42</v>
      </c>
      <c r="H282" s="26">
        <f>_xll.XLOOKUP(Data[[#This Row],[Product]], products[Product], products[Cost per unit])</f>
        <v>11.73</v>
      </c>
      <c r="I282" s="26">
        <f>Data[[#This Row],[Cost per Unit]]*Data[[#This Row],[Units]]</f>
        <v>492.66</v>
      </c>
    </row>
    <row r="283" spans="3:9" x14ac:dyDescent="0.25">
      <c r="C283" t="s">
        <v>40</v>
      </c>
      <c r="D283" t="s">
        <v>35</v>
      </c>
      <c r="E283" t="s">
        <v>29</v>
      </c>
      <c r="F283" s="4">
        <v>1617</v>
      </c>
      <c r="G283" s="5">
        <v>126</v>
      </c>
      <c r="H283" s="26">
        <f>_xll.XLOOKUP(Data[[#This Row],[Product]], products[Product], products[Cost per unit])</f>
        <v>7.16</v>
      </c>
      <c r="I283" s="26">
        <f>Data[[#This Row],[Cost per Unit]]*Data[[#This Row],[Units]]</f>
        <v>902.16</v>
      </c>
    </row>
    <row r="284" spans="3:9" x14ac:dyDescent="0.25">
      <c r="C284" t="s">
        <v>6</v>
      </c>
      <c r="D284" t="s">
        <v>37</v>
      </c>
      <c r="E284" t="s">
        <v>26</v>
      </c>
      <c r="F284" s="4">
        <v>6818</v>
      </c>
      <c r="G284" s="5">
        <v>6</v>
      </c>
      <c r="H284" s="26">
        <f>_xll.XLOOKUP(Data[[#This Row],[Product]], products[Product], products[Cost per unit])</f>
        <v>5.6</v>
      </c>
      <c r="I284" s="26">
        <f>Data[[#This Row],[Cost per Unit]]*Data[[#This Row],[Units]]</f>
        <v>33.599999999999994</v>
      </c>
    </row>
    <row r="285" spans="3:9" x14ac:dyDescent="0.25">
      <c r="C285" t="s">
        <v>3</v>
      </c>
      <c r="D285" t="s">
        <v>35</v>
      </c>
      <c r="E285" t="s">
        <v>15</v>
      </c>
      <c r="F285" s="4">
        <v>6657</v>
      </c>
      <c r="G285" s="5">
        <v>276</v>
      </c>
      <c r="H285" s="26">
        <f>_xll.XLOOKUP(Data[[#This Row],[Product]], products[Product], products[Cost per unit])</f>
        <v>11.73</v>
      </c>
      <c r="I285" s="26">
        <f>Data[[#This Row],[Cost per Unit]]*Data[[#This Row],[Units]]</f>
        <v>3237.48</v>
      </c>
    </row>
    <row r="286" spans="3:9" x14ac:dyDescent="0.25">
      <c r="C286" t="s">
        <v>3</v>
      </c>
      <c r="D286" t="s">
        <v>34</v>
      </c>
      <c r="E286" t="s">
        <v>17</v>
      </c>
      <c r="F286" s="4">
        <v>2919</v>
      </c>
      <c r="G286" s="5">
        <v>93</v>
      </c>
      <c r="H286" s="26">
        <f>_xll.XLOOKUP(Data[[#This Row],[Product]], products[Product], products[Cost per unit])</f>
        <v>3.11</v>
      </c>
      <c r="I286" s="26">
        <f>Data[[#This Row],[Cost per Unit]]*Data[[#This Row],[Units]]</f>
        <v>289.22999999999996</v>
      </c>
    </row>
    <row r="287" spans="3:9" x14ac:dyDescent="0.25">
      <c r="C287" t="s">
        <v>2</v>
      </c>
      <c r="D287" t="s">
        <v>36</v>
      </c>
      <c r="E287" t="s">
        <v>31</v>
      </c>
      <c r="F287" s="4">
        <v>3094</v>
      </c>
      <c r="G287" s="5">
        <v>246</v>
      </c>
      <c r="H287" s="26">
        <f>_xll.XLOOKUP(Data[[#This Row],[Product]], products[Product], products[Cost per unit])</f>
        <v>5.79</v>
      </c>
      <c r="I287" s="26">
        <f>Data[[#This Row],[Cost per Unit]]*Data[[#This Row],[Units]]</f>
        <v>1424.34</v>
      </c>
    </row>
    <row r="288" spans="3:9" x14ac:dyDescent="0.25">
      <c r="C288" t="s">
        <v>6</v>
      </c>
      <c r="D288" t="s">
        <v>39</v>
      </c>
      <c r="E288" t="s">
        <v>24</v>
      </c>
      <c r="F288" s="4">
        <v>2989</v>
      </c>
      <c r="G288" s="5">
        <v>3</v>
      </c>
      <c r="H288" s="26">
        <f>_xll.XLOOKUP(Data[[#This Row],[Product]], products[Product], products[Cost per unit])</f>
        <v>4.97</v>
      </c>
      <c r="I288" s="26">
        <f>Data[[#This Row],[Cost per Unit]]*Data[[#This Row],[Units]]</f>
        <v>14.91</v>
      </c>
    </row>
    <row r="289" spans="3:9" x14ac:dyDescent="0.25">
      <c r="C289" t="s">
        <v>8</v>
      </c>
      <c r="D289" t="s">
        <v>38</v>
      </c>
      <c r="E289" t="s">
        <v>27</v>
      </c>
      <c r="F289" s="4">
        <v>2268</v>
      </c>
      <c r="G289" s="5">
        <v>63</v>
      </c>
      <c r="H289" s="26">
        <f>_xll.XLOOKUP(Data[[#This Row],[Product]], products[Product], products[Cost per unit])</f>
        <v>16.73</v>
      </c>
      <c r="I289" s="26">
        <f>Data[[#This Row],[Cost per Unit]]*Data[[#This Row],[Units]]</f>
        <v>1053.99</v>
      </c>
    </row>
    <row r="290" spans="3:9" x14ac:dyDescent="0.25">
      <c r="C290" t="s">
        <v>5</v>
      </c>
      <c r="D290" t="s">
        <v>35</v>
      </c>
      <c r="E290" t="s">
        <v>31</v>
      </c>
      <c r="F290" s="4">
        <v>4753</v>
      </c>
      <c r="G290" s="5">
        <v>246</v>
      </c>
      <c r="H290" s="26">
        <f>_xll.XLOOKUP(Data[[#This Row],[Product]], products[Product], products[Cost per unit])</f>
        <v>5.79</v>
      </c>
      <c r="I290" s="26">
        <f>Data[[#This Row],[Cost per Unit]]*Data[[#This Row],[Units]]</f>
        <v>1424.34</v>
      </c>
    </row>
    <row r="291" spans="3:9" x14ac:dyDescent="0.25">
      <c r="C291" t="s">
        <v>2</v>
      </c>
      <c r="D291" t="s">
        <v>34</v>
      </c>
      <c r="E291" t="s">
        <v>19</v>
      </c>
      <c r="F291" s="4">
        <v>7511</v>
      </c>
      <c r="G291" s="5">
        <v>120</v>
      </c>
      <c r="H291" s="26">
        <f>_xll.XLOOKUP(Data[[#This Row],[Product]], products[Product], products[Cost per unit])</f>
        <v>7.64</v>
      </c>
      <c r="I291" s="26">
        <f>Data[[#This Row],[Cost per Unit]]*Data[[#This Row],[Units]]</f>
        <v>916.8</v>
      </c>
    </row>
    <row r="292" spans="3:9" x14ac:dyDescent="0.25">
      <c r="C292" t="s">
        <v>2</v>
      </c>
      <c r="D292" t="s">
        <v>38</v>
      </c>
      <c r="E292" t="s">
        <v>31</v>
      </c>
      <c r="F292" s="4">
        <v>4326</v>
      </c>
      <c r="G292" s="5">
        <v>348</v>
      </c>
      <c r="H292" s="26">
        <f>_xll.XLOOKUP(Data[[#This Row],[Product]], products[Product], products[Cost per unit])</f>
        <v>5.79</v>
      </c>
      <c r="I292" s="26">
        <f>Data[[#This Row],[Cost per Unit]]*Data[[#This Row],[Units]]</f>
        <v>2014.92</v>
      </c>
    </row>
    <row r="293" spans="3:9" x14ac:dyDescent="0.25">
      <c r="C293" t="s">
        <v>41</v>
      </c>
      <c r="D293" t="s">
        <v>34</v>
      </c>
      <c r="E293" t="s">
        <v>23</v>
      </c>
      <c r="F293" s="4">
        <v>4935</v>
      </c>
      <c r="G293" s="5">
        <v>126</v>
      </c>
      <c r="H293" s="26">
        <f>_xll.XLOOKUP(Data[[#This Row],[Product]], products[Product], products[Cost per unit])</f>
        <v>6.49</v>
      </c>
      <c r="I293" s="26">
        <f>Data[[#This Row],[Cost per Unit]]*Data[[#This Row],[Units]]</f>
        <v>817.74</v>
      </c>
    </row>
    <row r="294" spans="3:9" x14ac:dyDescent="0.25">
      <c r="C294" t="s">
        <v>6</v>
      </c>
      <c r="D294" t="s">
        <v>35</v>
      </c>
      <c r="E294" t="s">
        <v>30</v>
      </c>
      <c r="F294" s="4">
        <v>4781</v>
      </c>
      <c r="G294" s="5">
        <v>123</v>
      </c>
      <c r="H294" s="26">
        <f>_xll.XLOOKUP(Data[[#This Row],[Product]], products[Product], products[Cost per unit])</f>
        <v>14.49</v>
      </c>
      <c r="I294" s="26">
        <f>Data[[#This Row],[Cost per Unit]]*Data[[#This Row],[Units]]</f>
        <v>1782.27</v>
      </c>
    </row>
    <row r="295" spans="3:9" x14ac:dyDescent="0.25">
      <c r="C295" t="s">
        <v>5</v>
      </c>
      <c r="D295" t="s">
        <v>38</v>
      </c>
      <c r="E295" t="s">
        <v>25</v>
      </c>
      <c r="F295" s="4">
        <v>7483</v>
      </c>
      <c r="G295" s="5">
        <v>45</v>
      </c>
      <c r="H295" s="26">
        <f>_xll.XLOOKUP(Data[[#This Row],[Product]], products[Product], products[Cost per unit])</f>
        <v>13.15</v>
      </c>
      <c r="I295" s="26">
        <f>Data[[#This Row],[Cost per Unit]]*Data[[#This Row],[Units]]</f>
        <v>591.75</v>
      </c>
    </row>
    <row r="296" spans="3:9" x14ac:dyDescent="0.25">
      <c r="C296" t="s">
        <v>10</v>
      </c>
      <c r="D296" t="s">
        <v>38</v>
      </c>
      <c r="E296" t="s">
        <v>4</v>
      </c>
      <c r="F296" s="4">
        <v>6860</v>
      </c>
      <c r="G296" s="5">
        <v>126</v>
      </c>
      <c r="H296" s="26">
        <f>_xll.XLOOKUP(Data[[#This Row],[Product]], products[Product], products[Cost per unit])</f>
        <v>11.88</v>
      </c>
      <c r="I296" s="26">
        <f>Data[[#This Row],[Cost per Unit]]*Data[[#This Row],[Units]]</f>
        <v>1496.88</v>
      </c>
    </row>
    <row r="297" spans="3:9" x14ac:dyDescent="0.25">
      <c r="C297" t="s">
        <v>40</v>
      </c>
      <c r="D297" t="s">
        <v>37</v>
      </c>
      <c r="E297" t="s">
        <v>29</v>
      </c>
      <c r="F297" s="4">
        <v>9002</v>
      </c>
      <c r="G297" s="5">
        <v>72</v>
      </c>
      <c r="H297" s="26">
        <f>_xll.XLOOKUP(Data[[#This Row],[Product]], products[Product], products[Cost per unit])</f>
        <v>7.16</v>
      </c>
      <c r="I297" s="26">
        <f>Data[[#This Row],[Cost per Unit]]*Data[[#This Row],[Units]]</f>
        <v>515.52</v>
      </c>
    </row>
    <row r="298" spans="3:9" x14ac:dyDescent="0.25">
      <c r="C298" t="s">
        <v>6</v>
      </c>
      <c r="D298" t="s">
        <v>36</v>
      </c>
      <c r="E298" t="s">
        <v>29</v>
      </c>
      <c r="F298" s="4">
        <v>1400</v>
      </c>
      <c r="G298" s="5">
        <v>135</v>
      </c>
      <c r="H298" s="26">
        <f>_xll.XLOOKUP(Data[[#This Row],[Product]], products[Product], products[Cost per unit])</f>
        <v>7.16</v>
      </c>
      <c r="I298" s="26">
        <f>Data[[#This Row],[Cost per Unit]]*Data[[#This Row],[Units]]</f>
        <v>966.6</v>
      </c>
    </row>
    <row r="299" spans="3:9" x14ac:dyDescent="0.25">
      <c r="C299" t="s">
        <v>10</v>
      </c>
      <c r="D299" t="s">
        <v>34</v>
      </c>
      <c r="E299" t="s">
        <v>22</v>
      </c>
      <c r="F299" s="4">
        <v>4053</v>
      </c>
      <c r="G299" s="5">
        <v>24</v>
      </c>
      <c r="H299" s="26">
        <f>_xll.XLOOKUP(Data[[#This Row],[Product]], products[Product], products[Cost per unit])</f>
        <v>9.77</v>
      </c>
      <c r="I299" s="26">
        <f>Data[[#This Row],[Cost per Unit]]*Data[[#This Row],[Units]]</f>
        <v>234.48</v>
      </c>
    </row>
    <row r="300" spans="3:9" x14ac:dyDescent="0.25">
      <c r="C300" t="s">
        <v>7</v>
      </c>
      <c r="D300" t="s">
        <v>36</v>
      </c>
      <c r="E300" t="s">
        <v>31</v>
      </c>
      <c r="F300" s="4">
        <v>2149</v>
      </c>
      <c r="G300" s="5">
        <v>117</v>
      </c>
      <c r="H300" s="26">
        <f>_xll.XLOOKUP(Data[[#This Row],[Product]], products[Product], products[Cost per unit])</f>
        <v>5.79</v>
      </c>
      <c r="I300" s="26">
        <f>Data[[#This Row],[Cost per Unit]]*Data[[#This Row],[Units]]</f>
        <v>677.43</v>
      </c>
    </row>
    <row r="301" spans="3:9" x14ac:dyDescent="0.25">
      <c r="C301" t="s">
        <v>3</v>
      </c>
      <c r="D301" t="s">
        <v>39</v>
      </c>
      <c r="E301" t="s">
        <v>29</v>
      </c>
      <c r="F301" s="4">
        <v>3640</v>
      </c>
      <c r="G301" s="5">
        <v>51</v>
      </c>
      <c r="H301" s="26">
        <f>_xll.XLOOKUP(Data[[#This Row],[Product]], products[Product], products[Cost per unit])</f>
        <v>7.16</v>
      </c>
      <c r="I301" s="26">
        <f>Data[[#This Row],[Cost per Unit]]*Data[[#This Row],[Units]]</f>
        <v>365.16</v>
      </c>
    </row>
    <row r="302" spans="3:9" x14ac:dyDescent="0.25">
      <c r="C302" t="s">
        <v>2</v>
      </c>
      <c r="D302" t="s">
        <v>39</v>
      </c>
      <c r="E302" t="s">
        <v>23</v>
      </c>
      <c r="F302" s="4">
        <v>630</v>
      </c>
      <c r="G302" s="5">
        <v>36</v>
      </c>
      <c r="H302" s="26">
        <f>_xll.XLOOKUP(Data[[#This Row],[Product]], products[Product], products[Cost per unit])</f>
        <v>6.49</v>
      </c>
      <c r="I302" s="26">
        <f>Data[[#This Row],[Cost per Unit]]*Data[[#This Row],[Units]]</f>
        <v>233.64000000000001</v>
      </c>
    </row>
    <row r="303" spans="3:9" x14ac:dyDescent="0.25">
      <c r="C303" t="s">
        <v>9</v>
      </c>
      <c r="D303" t="s">
        <v>35</v>
      </c>
      <c r="E303" t="s">
        <v>27</v>
      </c>
      <c r="F303" s="4">
        <v>2429</v>
      </c>
      <c r="G303" s="5">
        <v>144</v>
      </c>
      <c r="H303" s="26">
        <f>_xll.XLOOKUP(Data[[#This Row],[Product]], products[Product], products[Cost per unit])</f>
        <v>16.73</v>
      </c>
      <c r="I303" s="26">
        <f>Data[[#This Row],[Cost per Unit]]*Data[[#This Row],[Units]]</f>
        <v>2409.12</v>
      </c>
    </row>
    <row r="304" spans="3:9" x14ac:dyDescent="0.25">
      <c r="C304" t="s">
        <v>9</v>
      </c>
      <c r="D304" t="s">
        <v>36</v>
      </c>
      <c r="E304" t="s">
        <v>25</v>
      </c>
      <c r="F304" s="4">
        <v>2142</v>
      </c>
      <c r="G304" s="5">
        <v>114</v>
      </c>
      <c r="H304" s="26">
        <f>_xll.XLOOKUP(Data[[#This Row],[Product]], products[Product], products[Cost per unit])</f>
        <v>13.15</v>
      </c>
      <c r="I304" s="26">
        <f>Data[[#This Row],[Cost per Unit]]*Data[[#This Row],[Units]]</f>
        <v>1499.1000000000001</v>
      </c>
    </row>
    <row r="305" spans="3:9" x14ac:dyDescent="0.25">
      <c r="C305" t="s">
        <v>7</v>
      </c>
      <c r="D305" t="s">
        <v>37</v>
      </c>
      <c r="E305" t="s">
        <v>30</v>
      </c>
      <c r="F305" s="4">
        <v>6454</v>
      </c>
      <c r="G305" s="5">
        <v>54</v>
      </c>
      <c r="H305" s="26">
        <f>_xll.XLOOKUP(Data[[#This Row],[Product]], products[Product], products[Cost per unit])</f>
        <v>14.49</v>
      </c>
      <c r="I305" s="26">
        <f>Data[[#This Row],[Cost per Unit]]*Data[[#This Row],[Units]]</f>
        <v>782.46</v>
      </c>
    </row>
    <row r="306" spans="3:9" x14ac:dyDescent="0.25">
      <c r="C306" t="s">
        <v>7</v>
      </c>
      <c r="D306" t="s">
        <v>37</v>
      </c>
      <c r="E306" t="s">
        <v>16</v>
      </c>
      <c r="F306" s="4">
        <v>4487</v>
      </c>
      <c r="G306" s="5">
        <v>333</v>
      </c>
      <c r="H306" s="26">
        <f>_xll.XLOOKUP(Data[[#This Row],[Product]], products[Product], products[Cost per unit])</f>
        <v>8.7899999999999991</v>
      </c>
      <c r="I306" s="26">
        <f>Data[[#This Row],[Cost per Unit]]*Data[[#This Row],[Units]]</f>
        <v>2927.0699999999997</v>
      </c>
    </row>
    <row r="307" spans="3:9" x14ac:dyDescent="0.25">
      <c r="C307" t="s">
        <v>3</v>
      </c>
      <c r="D307" t="s">
        <v>37</v>
      </c>
      <c r="E307" t="s">
        <v>4</v>
      </c>
      <c r="F307" s="4">
        <v>938</v>
      </c>
      <c r="G307" s="5">
        <v>366</v>
      </c>
      <c r="H307" s="26">
        <f>_xll.XLOOKUP(Data[[#This Row],[Product]], products[Product], products[Cost per unit])</f>
        <v>11.88</v>
      </c>
      <c r="I307" s="26">
        <f>Data[[#This Row],[Cost per Unit]]*Data[[#This Row],[Units]]</f>
        <v>4348.08</v>
      </c>
    </row>
    <row r="308" spans="3:9" x14ac:dyDescent="0.25">
      <c r="C308" t="s">
        <v>3</v>
      </c>
      <c r="D308" t="s">
        <v>38</v>
      </c>
      <c r="E308" t="s">
        <v>26</v>
      </c>
      <c r="F308" s="4">
        <v>8841</v>
      </c>
      <c r="G308" s="5">
        <v>303</v>
      </c>
      <c r="H308" s="26">
        <f>_xll.XLOOKUP(Data[[#This Row],[Product]], products[Product], products[Cost per unit])</f>
        <v>5.6</v>
      </c>
      <c r="I308" s="26">
        <f>Data[[#This Row],[Cost per Unit]]*Data[[#This Row],[Units]]</f>
        <v>1696.8</v>
      </c>
    </row>
    <row r="309" spans="3:9" x14ac:dyDescent="0.25">
      <c r="C309" t="s">
        <v>2</v>
      </c>
      <c r="D309" t="s">
        <v>39</v>
      </c>
      <c r="E309" t="s">
        <v>33</v>
      </c>
      <c r="F309" s="4">
        <v>4018</v>
      </c>
      <c r="G309" s="5">
        <v>126</v>
      </c>
      <c r="H309" s="26">
        <f>_xll.XLOOKUP(Data[[#This Row],[Product]], products[Product], products[Cost per unit])</f>
        <v>12.37</v>
      </c>
      <c r="I309" s="26">
        <f>Data[[#This Row],[Cost per Unit]]*Data[[#This Row],[Units]]</f>
        <v>1558.62</v>
      </c>
    </row>
    <row r="310" spans="3:9" x14ac:dyDescent="0.25">
      <c r="C310" t="s">
        <v>41</v>
      </c>
      <c r="D310" t="s">
        <v>37</v>
      </c>
      <c r="E310" t="s">
        <v>15</v>
      </c>
      <c r="F310" s="4">
        <v>714</v>
      </c>
      <c r="G310" s="5">
        <v>231</v>
      </c>
      <c r="H310" s="26">
        <f>_xll.XLOOKUP(Data[[#This Row],[Product]], products[Product], products[Cost per unit])</f>
        <v>11.73</v>
      </c>
      <c r="I310" s="26">
        <f>Data[[#This Row],[Cost per Unit]]*Data[[#This Row],[Units]]</f>
        <v>2709.63</v>
      </c>
    </row>
    <row r="311" spans="3:9" x14ac:dyDescent="0.25">
      <c r="C311" t="s">
        <v>9</v>
      </c>
      <c r="D311" t="s">
        <v>38</v>
      </c>
      <c r="E311" t="s">
        <v>25</v>
      </c>
      <c r="F311" s="4">
        <v>3850</v>
      </c>
      <c r="G311" s="5">
        <v>102</v>
      </c>
      <c r="H311" s="26">
        <f>_xll.XLOOKUP(Data[[#This Row],[Product]], products[Product], products[Cost per unit])</f>
        <v>13.15</v>
      </c>
      <c r="I311" s="26">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pageSetup orientation="portrait" horizontalDpi="360" verticalDpi="36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G1" workbookViewId="0">
      <selection activeCell="M13" sqref="M13"/>
    </sheetView>
  </sheetViews>
  <sheetFormatPr defaultRowHeight="15" x14ac:dyDescent="0.25"/>
  <cols>
    <col min="5" max="5" width="15" bestFit="1" customWidth="1"/>
    <col min="6" max="6" width="12.85546875" bestFit="1" customWidth="1"/>
    <col min="8" max="8" width="15.85546875" customWidth="1"/>
    <col min="9" max="9" width="11.85546875" bestFit="1" customWidth="1"/>
    <col min="16" max="16" width="13.140625" customWidth="1"/>
  </cols>
  <sheetData>
    <row r="1" spans="1:16" s="14" customFormat="1" ht="46.5" x14ac:dyDescent="0.7">
      <c r="A1" s="12">
        <v>9</v>
      </c>
      <c r="B1" s="13" t="s">
        <v>47</v>
      </c>
    </row>
    <row r="3" spans="1:16" x14ac:dyDescent="0.25">
      <c r="B3" t="s">
        <v>75</v>
      </c>
      <c r="D3" s="36" t="s">
        <v>34</v>
      </c>
      <c r="P3" t="s">
        <v>65</v>
      </c>
    </row>
    <row r="4" spans="1:16" x14ac:dyDescent="0.25">
      <c r="P4" s="15" t="s">
        <v>37</v>
      </c>
    </row>
    <row r="5" spans="1:16" x14ac:dyDescent="0.25">
      <c r="B5" s="36" t="s">
        <v>76</v>
      </c>
      <c r="C5" s="36"/>
      <c r="D5" s="36"/>
      <c r="E5" s="36"/>
      <c r="H5" s="36" t="s">
        <v>84</v>
      </c>
      <c r="I5" s="36"/>
      <c r="J5" s="36"/>
      <c r="K5" s="36"/>
      <c r="P5" s="15" t="s">
        <v>35</v>
      </c>
    </row>
    <row r="6" spans="1:16" x14ac:dyDescent="0.25">
      <c r="P6" s="15" t="s">
        <v>36</v>
      </c>
    </row>
    <row r="7" spans="1:16" x14ac:dyDescent="0.25">
      <c r="C7" s="36" t="s">
        <v>77</v>
      </c>
      <c r="D7" s="36"/>
      <c r="E7" s="36"/>
      <c r="F7">
        <f>COUNTIF(Data[Geography], D3)</f>
        <v>58</v>
      </c>
      <c r="I7" s="37" t="s">
        <v>1</v>
      </c>
      <c r="J7" s="37" t="s">
        <v>50</v>
      </c>
      <c r="K7" s="35" t="s">
        <v>85</v>
      </c>
      <c r="P7" s="15" t="s">
        <v>39</v>
      </c>
    </row>
    <row r="8" spans="1:16" x14ac:dyDescent="0.25">
      <c r="H8" s="30" t="s">
        <v>8</v>
      </c>
      <c r="I8" s="38">
        <f>SUMIFS(Data[Amount], Data[Sales Person], H8, Data[Geography], D$3)</f>
        <v>5516</v>
      </c>
      <c r="J8">
        <f>SUMIFS(Data[Units], Data[Sales Person], H8, Data[Geography], D$3)</f>
        <v>507</v>
      </c>
      <c r="K8">
        <f t="shared" ref="K8:K17" si="0">IF(I8&gt;12000, 1, -1)</f>
        <v>-1</v>
      </c>
      <c r="P8" s="15" t="s">
        <v>38</v>
      </c>
    </row>
    <row r="9" spans="1:16" x14ac:dyDescent="0.25">
      <c r="E9" s="37" t="s">
        <v>78</v>
      </c>
      <c r="F9" s="37" t="s">
        <v>79</v>
      </c>
      <c r="H9" s="30" t="s">
        <v>2</v>
      </c>
      <c r="I9" s="38">
        <f>SUMIFS(Data[Amount], Data[Sales Person], H9, Data[Geography], D$3)</f>
        <v>7763</v>
      </c>
      <c r="J9" s="29">
        <f>SUMIFS(Data[Units], Data[Sales Person], H9, Data[Geography], D$3)</f>
        <v>174</v>
      </c>
      <c r="K9" s="29">
        <f t="shared" si="0"/>
        <v>-1</v>
      </c>
      <c r="P9" s="15" t="s">
        <v>34</v>
      </c>
    </row>
    <row r="10" spans="1:16" x14ac:dyDescent="0.25">
      <c r="C10" t="s">
        <v>80</v>
      </c>
      <c r="E10" s="28">
        <f>SUMIFS(Data[Amount], Data[Geography], D$3)</f>
        <v>252469</v>
      </c>
      <c r="F10" s="28">
        <f>AVERAGEIFS(Data[Amount], Data[Geography], D$3)</f>
        <v>4352.9137931034484</v>
      </c>
      <c r="H10" s="30" t="s">
        <v>10</v>
      </c>
      <c r="I10" s="38">
        <f>SUMIFS(Data[Amount], Data[Sales Person], H10, Data[Geography], D$3)</f>
        <v>16527</v>
      </c>
      <c r="J10" s="29">
        <f>SUMIFS(Data[Units], Data[Sales Person], H10, Data[Geography], D$3)</f>
        <v>417</v>
      </c>
      <c r="K10" s="29">
        <f t="shared" si="0"/>
        <v>1</v>
      </c>
    </row>
    <row r="11" spans="1:16" x14ac:dyDescent="0.25">
      <c r="C11" t="s">
        <v>81</v>
      </c>
      <c r="E11" s="28">
        <f>SUMIFS(Data[Cost], Data[Geography], D$3)</f>
        <v>80681.400000000038</v>
      </c>
      <c r="F11" s="28">
        <f>AVERAGEIFS(Data[Cost], Data[Geography], D$3)</f>
        <v>1391.0586206896558</v>
      </c>
      <c r="H11" s="30" t="s">
        <v>3</v>
      </c>
      <c r="I11" s="38">
        <f>SUMIFS(Data[Amount], Data[Sales Person], H11, Data[Geography], D$3)</f>
        <v>35847</v>
      </c>
      <c r="J11" s="29">
        <f>SUMIFS(Data[Units], Data[Sales Person], H11, Data[Geography], D$3)</f>
        <v>1416</v>
      </c>
      <c r="K11" s="29">
        <f t="shared" si="0"/>
        <v>1</v>
      </c>
    </row>
    <row r="12" spans="1:16" x14ac:dyDescent="0.25">
      <c r="C12" t="s">
        <v>82</v>
      </c>
      <c r="E12" s="28">
        <f>E10-E11</f>
        <v>171787.59999999998</v>
      </c>
      <c r="F12" s="28">
        <f>F10-F11</f>
        <v>2961.8551724137924</v>
      </c>
      <c r="H12" s="30" t="s">
        <v>7</v>
      </c>
      <c r="I12" s="38">
        <f>SUMIFS(Data[Amount], Data[Sales Person], H12, Data[Geography], D$3)</f>
        <v>31661</v>
      </c>
      <c r="J12" s="29">
        <f>SUMIFS(Data[Units], Data[Sales Person], H12, Data[Geography], D$3)</f>
        <v>978</v>
      </c>
      <c r="K12" s="29">
        <f t="shared" si="0"/>
        <v>1</v>
      </c>
    </row>
    <row r="13" spans="1:16" x14ac:dyDescent="0.25">
      <c r="C13" t="s">
        <v>83</v>
      </c>
      <c r="E13">
        <f>SUMIFS(Data[Units], Data[Geography], D3)</f>
        <v>8760</v>
      </c>
      <c r="F13">
        <f>AVERAGEIFS(Data[Units], Data[Geography], D3)</f>
        <v>151.0344827586207</v>
      </c>
      <c r="H13" s="30" t="s">
        <v>40</v>
      </c>
      <c r="I13" s="38">
        <f>SUMIFS(Data[Amount], Data[Sales Person], H13, Data[Geography], D$3)</f>
        <v>24647</v>
      </c>
      <c r="J13" s="29">
        <f>SUMIFS(Data[Units], Data[Sales Person], H13, Data[Geography], D$3)</f>
        <v>735</v>
      </c>
      <c r="K13" s="29">
        <f t="shared" si="0"/>
        <v>1</v>
      </c>
    </row>
    <row r="14" spans="1:16" x14ac:dyDescent="0.25">
      <c r="H14" s="30" t="s">
        <v>9</v>
      </c>
      <c r="I14" s="38">
        <f>SUMIFS(Data[Amount], Data[Sales Person], H14, Data[Geography], D$3)</f>
        <v>39424</v>
      </c>
      <c r="J14" s="29">
        <f>SUMIFS(Data[Units], Data[Sales Person], H14, Data[Geography], D$3)</f>
        <v>1122</v>
      </c>
      <c r="K14" s="29">
        <f t="shared" si="0"/>
        <v>1</v>
      </c>
    </row>
    <row r="15" spans="1:16" x14ac:dyDescent="0.25">
      <c r="H15" s="30" t="s">
        <v>6</v>
      </c>
      <c r="I15" s="38">
        <f>SUMIFS(Data[Amount], Data[Sales Person], H15, Data[Geography], D$3)</f>
        <v>33670</v>
      </c>
      <c r="J15" s="29">
        <f>SUMIFS(Data[Units], Data[Sales Person], H15, Data[Geography], D$3)</f>
        <v>1515</v>
      </c>
      <c r="K15" s="29">
        <f t="shared" si="0"/>
        <v>1</v>
      </c>
    </row>
    <row r="16" spans="1:16" x14ac:dyDescent="0.25">
      <c r="H16" s="30" t="s">
        <v>41</v>
      </c>
      <c r="I16" s="38">
        <f>SUMIFS(Data[Amount], Data[Sales Person], H16, Data[Geography], D$3)</f>
        <v>15855</v>
      </c>
      <c r="J16" s="29">
        <f>SUMIFS(Data[Units], Data[Sales Person], H16, Data[Geography], D$3)</f>
        <v>708</v>
      </c>
      <c r="K16" s="29">
        <f t="shared" si="0"/>
        <v>1</v>
      </c>
    </row>
    <row r="17" spans="8:11" x14ac:dyDescent="0.25">
      <c r="H17" s="30" t="s">
        <v>5</v>
      </c>
      <c r="I17" s="38">
        <f>SUMIFS(Data[Amount], Data[Sales Person], H17, Data[Geography], D$3)</f>
        <v>41559</v>
      </c>
      <c r="J17" s="29">
        <f>SUMIFS(Data[Units], Data[Sales Person], H17, Data[Geography], D$3)</f>
        <v>1188</v>
      </c>
      <c r="K17" s="29">
        <f t="shared" si="0"/>
        <v>1</v>
      </c>
    </row>
  </sheetData>
  <autoFilter ref="H7:K17">
    <sortState ref="H8:K17">
      <sortCondition ref="K7:K17"/>
    </sortState>
  </autoFilter>
  <conditionalFormatting sqref="I8:I17">
    <cfRule type="dataBar" priority="4">
      <dataBar>
        <cfvo type="min"/>
        <cfvo type="max"/>
        <color rgb="FF638EC6"/>
      </dataBar>
      <extLst>
        <ext xmlns:x14="http://schemas.microsoft.com/office/spreadsheetml/2009/9/main" uri="{B025F937-C7B1-47D3-B67F-A62EFF666E3E}">
          <x14:id>{1623367A-EC82-48F0-9F33-00A6B6AAF3EF}</x14:id>
        </ext>
      </extLst>
    </cfRule>
  </conditionalFormatting>
  <conditionalFormatting sqref="K8:K17">
    <cfRule type="iconSet" priority="2">
      <iconSet iconSet="3Symbols2" showValue="0">
        <cfvo type="percent" val="0"/>
        <cfvo type="percent" val="33"/>
        <cfvo type="percent" val="67"/>
      </iconSet>
    </cfRule>
  </conditionalFormatting>
  <dataValidations count="1">
    <dataValidation type="list" allowBlank="1" showInputMessage="1" showErrorMessage="1" sqref="D3">
      <formula1>$P$4:$P$9</formula1>
    </dataValidation>
  </dataValidations>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dataBar" id="{1623367A-EC82-48F0-9F33-00A6B6AAF3EF}">
            <x14:dataBar minLength="0" maxLength="100" gradient="0">
              <x14:cfvo type="autoMin"/>
              <x14:cfvo type="autoMax"/>
              <x14:negativeFillColor rgb="FFFF0000"/>
              <x14:axisColor rgb="FF000000"/>
            </x14:dataBar>
          </x14:cfRule>
          <xm:sqref>I8:I17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4" sqref="C4"/>
    </sheetView>
  </sheetViews>
  <sheetFormatPr defaultRowHeight="15" x14ac:dyDescent="0.25"/>
  <cols>
    <col min="2" max="2" width="21.85546875" bestFit="1" customWidth="1"/>
    <col min="3" max="3" width="14.85546875" bestFit="1" customWidth="1"/>
    <col min="4" max="4" width="12.28515625" bestFit="1" customWidth="1"/>
    <col min="5" max="5" width="18" bestFit="1" customWidth="1"/>
    <col min="6" max="6" width="14.7109375" bestFit="1" customWidth="1"/>
  </cols>
  <sheetData>
    <row r="1" spans="1:6" s="14" customFormat="1" ht="46.5" x14ac:dyDescent="0.7">
      <c r="A1" s="12">
        <v>10</v>
      </c>
      <c r="B1" s="13" t="s">
        <v>48</v>
      </c>
    </row>
    <row r="3" spans="1:6" x14ac:dyDescent="0.25">
      <c r="B3" s="31" t="s">
        <v>67</v>
      </c>
      <c r="C3" s="29" t="s">
        <v>69</v>
      </c>
      <c r="D3" s="29" t="s">
        <v>70</v>
      </c>
      <c r="E3" s="29" t="s">
        <v>74</v>
      </c>
      <c r="F3" s="29" t="s">
        <v>86</v>
      </c>
    </row>
    <row r="4" spans="1:6" x14ac:dyDescent="0.25">
      <c r="B4" s="32" t="s">
        <v>20</v>
      </c>
      <c r="C4" s="33">
        <v>28861</v>
      </c>
      <c r="D4" s="33">
        <v>987</v>
      </c>
      <c r="E4" s="33">
        <v>18379.060000000001</v>
      </c>
      <c r="F4" s="39">
        <v>0.63681300024254184</v>
      </c>
    </row>
    <row r="5" spans="1:6" x14ac:dyDescent="0.25">
      <c r="B5" s="32" t="s">
        <v>17</v>
      </c>
      <c r="C5" s="33">
        <v>22344</v>
      </c>
      <c r="D5" s="33">
        <v>738</v>
      </c>
      <c r="E5" s="33">
        <v>20048.82</v>
      </c>
      <c r="F5" s="39">
        <v>0.89727980665950591</v>
      </c>
    </row>
    <row r="6" spans="1:6" x14ac:dyDescent="0.25">
      <c r="B6" s="32" t="s">
        <v>16</v>
      </c>
      <c r="C6" s="33">
        <v>6440</v>
      </c>
      <c r="D6" s="33">
        <v>708</v>
      </c>
      <c r="E6" s="33">
        <v>216.68000000000029</v>
      </c>
      <c r="F6" s="39">
        <v>3.3645962732919303E-2</v>
      </c>
    </row>
    <row r="7" spans="1:6" x14ac:dyDescent="0.25">
      <c r="B7" s="32" t="s">
        <v>32</v>
      </c>
      <c r="C7" s="33">
        <v>17773</v>
      </c>
      <c r="D7" s="33">
        <v>702</v>
      </c>
      <c r="E7" s="33">
        <v>11700.7</v>
      </c>
      <c r="F7" s="39">
        <v>0.65834130422551063</v>
      </c>
    </row>
    <row r="8" spans="1:6" x14ac:dyDescent="0.25">
      <c r="B8" s="32" t="s">
        <v>19</v>
      </c>
      <c r="C8" s="33">
        <v>17745</v>
      </c>
      <c r="D8" s="33">
        <v>681</v>
      </c>
      <c r="E8" s="33">
        <v>12542.16</v>
      </c>
      <c r="F8" s="39">
        <v>0.70679966187658494</v>
      </c>
    </row>
    <row r="9" spans="1:6" x14ac:dyDescent="0.25">
      <c r="B9" s="32" t="s">
        <v>14</v>
      </c>
      <c r="C9" s="33">
        <v>9191</v>
      </c>
      <c r="D9" s="33">
        <v>645</v>
      </c>
      <c r="E9" s="33">
        <v>1644.5</v>
      </c>
      <c r="F9" s="39">
        <v>0.17892503536067891</v>
      </c>
    </row>
    <row r="10" spans="1:6" x14ac:dyDescent="0.25">
      <c r="B10" s="32" t="s">
        <v>26</v>
      </c>
      <c r="C10" s="33">
        <v>22855</v>
      </c>
      <c r="D10" s="33">
        <v>567</v>
      </c>
      <c r="E10" s="33">
        <v>19679.8</v>
      </c>
      <c r="F10" s="39">
        <v>0.86107197549770287</v>
      </c>
    </row>
    <row r="11" spans="1:6" x14ac:dyDescent="0.25">
      <c r="B11" s="32" t="s">
        <v>33</v>
      </c>
      <c r="C11" s="33">
        <v>15519</v>
      </c>
      <c r="D11" s="33">
        <v>474</v>
      </c>
      <c r="E11" s="33">
        <v>9655.6200000000008</v>
      </c>
      <c r="F11" s="39">
        <v>0.62218055287067475</v>
      </c>
    </row>
    <row r="12" spans="1:6" x14ac:dyDescent="0.25">
      <c r="B12" s="32" t="s">
        <v>28</v>
      </c>
      <c r="C12" s="33">
        <v>18018</v>
      </c>
      <c r="D12" s="33">
        <v>462</v>
      </c>
      <c r="E12" s="33">
        <v>13222.439999999999</v>
      </c>
      <c r="F12" s="39">
        <v>0.73384615384615381</v>
      </c>
    </row>
    <row r="13" spans="1:6" x14ac:dyDescent="0.25">
      <c r="B13" s="32" t="s">
        <v>23</v>
      </c>
      <c r="C13" s="33">
        <v>18081</v>
      </c>
      <c r="D13" s="33">
        <v>408</v>
      </c>
      <c r="E13" s="33">
        <v>15433.08</v>
      </c>
      <c r="F13" s="39">
        <v>0.85355234776837563</v>
      </c>
    </row>
    <row r="14" spans="1:6" x14ac:dyDescent="0.25">
      <c r="B14" s="32" t="s">
        <v>22</v>
      </c>
      <c r="C14" s="33">
        <v>10668</v>
      </c>
      <c r="D14" s="33">
        <v>405</v>
      </c>
      <c r="E14" s="33">
        <v>6711.1500000000005</v>
      </c>
      <c r="F14" s="39">
        <v>0.62909167604049498</v>
      </c>
    </row>
    <row r="15" spans="1:6" x14ac:dyDescent="0.25">
      <c r="B15" s="32" t="s">
        <v>30</v>
      </c>
      <c r="C15" s="33">
        <v>3402</v>
      </c>
      <c r="D15" s="33">
        <v>366</v>
      </c>
      <c r="E15" s="33">
        <v>-1901.3400000000001</v>
      </c>
      <c r="F15" s="39">
        <v>-0.55888888888888888</v>
      </c>
    </row>
    <row r="16" spans="1:6" x14ac:dyDescent="0.25">
      <c r="B16" s="32" t="s">
        <v>27</v>
      </c>
      <c r="C16" s="33">
        <v>13517</v>
      </c>
      <c r="D16" s="33">
        <v>363</v>
      </c>
      <c r="E16" s="33">
        <v>7444.01</v>
      </c>
      <c r="F16" s="39">
        <v>0.55071465561885036</v>
      </c>
    </row>
    <row r="17" spans="2:6" x14ac:dyDescent="0.25">
      <c r="B17" s="32" t="s">
        <v>31</v>
      </c>
      <c r="C17" s="33">
        <v>3507</v>
      </c>
      <c r="D17" s="33">
        <v>288</v>
      </c>
      <c r="E17" s="33">
        <v>1839.48</v>
      </c>
      <c r="F17" s="39">
        <v>0.52451668092386661</v>
      </c>
    </row>
    <row r="18" spans="2:6" x14ac:dyDescent="0.25">
      <c r="B18" s="32" t="s">
        <v>15</v>
      </c>
      <c r="C18" s="33">
        <v>12551</v>
      </c>
      <c r="D18" s="33">
        <v>240</v>
      </c>
      <c r="E18" s="33">
        <v>9735.7999999999993</v>
      </c>
      <c r="F18" s="39">
        <v>0.7756991474782885</v>
      </c>
    </row>
    <row r="19" spans="2:6" x14ac:dyDescent="0.25">
      <c r="B19" s="32" t="s">
        <v>25</v>
      </c>
      <c r="C19" s="33">
        <v>9296</v>
      </c>
      <c r="D19" s="33">
        <v>231</v>
      </c>
      <c r="E19" s="33">
        <v>6258.35</v>
      </c>
      <c r="F19" s="39">
        <v>0.67323042168674707</v>
      </c>
    </row>
    <row r="20" spans="2:6" x14ac:dyDescent="0.25">
      <c r="B20" s="32" t="s">
        <v>24</v>
      </c>
      <c r="C20" s="33">
        <v>8862</v>
      </c>
      <c r="D20" s="33">
        <v>189</v>
      </c>
      <c r="E20" s="33">
        <v>7922.67</v>
      </c>
      <c r="F20" s="39">
        <v>0.89400473933649294</v>
      </c>
    </row>
    <row r="21" spans="2:6" x14ac:dyDescent="0.25">
      <c r="B21" s="32" t="s">
        <v>29</v>
      </c>
      <c r="C21" s="33">
        <v>6230</v>
      </c>
      <c r="D21" s="33">
        <v>177</v>
      </c>
      <c r="E21" s="33">
        <v>4962.68</v>
      </c>
      <c r="F21" s="39">
        <v>0.796577849117175</v>
      </c>
    </row>
    <row r="22" spans="2:6" x14ac:dyDescent="0.25">
      <c r="B22" s="32" t="s">
        <v>13</v>
      </c>
      <c r="C22" s="33">
        <v>252</v>
      </c>
      <c r="D22" s="33">
        <v>54</v>
      </c>
      <c r="E22" s="33">
        <v>-251.82</v>
      </c>
      <c r="F22" s="39">
        <v>-0.99928571428571422</v>
      </c>
    </row>
    <row r="23" spans="2:6" x14ac:dyDescent="0.25">
      <c r="B23" s="32" t="s">
        <v>4</v>
      </c>
      <c r="C23" s="33">
        <v>525</v>
      </c>
      <c r="D23" s="33">
        <v>48</v>
      </c>
      <c r="E23" s="33">
        <v>-45.240000000000009</v>
      </c>
      <c r="F23" s="39">
        <v>-8.6171428571428593E-2</v>
      </c>
    </row>
    <row r="24" spans="2:6" x14ac:dyDescent="0.25">
      <c r="B24" s="32" t="s">
        <v>21</v>
      </c>
      <c r="C24" s="33">
        <v>6832</v>
      </c>
      <c r="D24" s="33">
        <v>27</v>
      </c>
      <c r="E24" s="33">
        <v>6589</v>
      </c>
      <c r="F24" s="39">
        <v>0.96443208430913352</v>
      </c>
    </row>
    <row r="25" spans="2:6" x14ac:dyDescent="0.25">
      <c r="B25" s="32" t="s">
        <v>68</v>
      </c>
      <c r="C25" s="33">
        <v>252469</v>
      </c>
      <c r="D25" s="33">
        <v>8760</v>
      </c>
      <c r="E25" s="33">
        <v>171787.59999999998</v>
      </c>
      <c r="F25" s="39">
        <v>0.6804304686912056</v>
      </c>
    </row>
  </sheetData>
  <conditionalFormatting pivot="1" sqref="F4:F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RowHeight="15" x14ac:dyDescent="0.25"/>
  <sheetData>
    <row r="1" spans="1:9" ht="46.5" x14ac:dyDescent="0.7">
      <c r="A1" s="12">
        <v>1</v>
      </c>
      <c r="B1" s="13" t="s">
        <v>44</v>
      </c>
      <c r="C1" s="14"/>
    </row>
    <row r="3" spans="1:9" x14ac:dyDescent="0.25">
      <c r="C3" t="s">
        <v>1</v>
      </c>
      <c r="D3" t="s">
        <v>50</v>
      </c>
    </row>
    <row r="4" spans="1:9" x14ac:dyDescent="0.25">
      <c r="B4" t="s">
        <v>56</v>
      </c>
      <c r="C4">
        <f>AVERAGE(Data[Amount])</f>
        <v>4136.2299999999996</v>
      </c>
      <c r="D4">
        <f>AVERAGE(Data[Units])</f>
        <v>152.19999999999999</v>
      </c>
    </row>
    <row r="5" spans="1:9" x14ac:dyDescent="0.25">
      <c r="B5" t="s">
        <v>57</v>
      </c>
      <c r="C5">
        <f>MEDIAN(Data[Amount])</f>
        <v>3437</v>
      </c>
      <c r="D5">
        <f>MEDIAN(Data[Units])</f>
        <v>124.5</v>
      </c>
      <c r="I5" t="s">
        <v>58</v>
      </c>
    </row>
    <row r="6" spans="1:9" x14ac:dyDescent="0.25">
      <c r="B6" t="s">
        <v>59</v>
      </c>
      <c r="C6">
        <f>MIN(Data[Amount])</f>
        <v>0</v>
      </c>
      <c r="D6">
        <f>MIN(Data[Units])</f>
        <v>0</v>
      </c>
    </row>
    <row r="7" spans="1:9" x14ac:dyDescent="0.25">
      <c r="B7" t="s">
        <v>60</v>
      </c>
      <c r="C7">
        <f>MAX(Data[Amount])</f>
        <v>16184</v>
      </c>
      <c r="D7">
        <f>MAX(Data[Units])</f>
        <v>525</v>
      </c>
    </row>
    <row r="8" spans="1:9" x14ac:dyDescent="0.25">
      <c r="B8" t="s">
        <v>61</v>
      </c>
      <c r="C8">
        <f>C7-C6</f>
        <v>16184</v>
      </c>
      <c r="D8">
        <f>D7-D6</f>
        <v>525</v>
      </c>
    </row>
    <row r="10" spans="1:9" x14ac:dyDescent="0.25">
      <c r="B10" t="s">
        <v>62</v>
      </c>
      <c r="C10">
        <f>_xlfn.PERCENTILE.EXC(Data[Amount],0.25)</f>
        <v>1652</v>
      </c>
      <c r="D10">
        <f>_xlfn.PERCENTILE.EXC(Data[Units],0.25)</f>
        <v>54</v>
      </c>
    </row>
    <row r="11" spans="1:9" x14ac:dyDescent="0.25">
      <c r="B11" t="s">
        <v>63</v>
      </c>
      <c r="C11">
        <f>_xlfn.PERCENTILE.EXC(Data[Amount],0.75)</f>
        <v>6245.75</v>
      </c>
      <c r="D11">
        <f>_xlfn.PERCENTILE.EXC(Data[Units],0.75)</f>
        <v>223.5</v>
      </c>
    </row>
    <row r="13" spans="1:9" x14ac:dyDescent="0.25">
      <c r="B13" t="s">
        <v>64</v>
      </c>
      <c r="E13">
        <f>SUMPRODUCT(1/COUNTIF(Data[Product], Data[Product]))</f>
        <v>21.999999999999993</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3"/>
  <sheetViews>
    <sheetView topLeftCell="B1" workbookViewId="0">
      <selection activeCell="F8" sqref="F8"/>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1" spans="1:6" ht="46.5" x14ac:dyDescent="0.7">
      <c r="A1" s="12">
        <v>2</v>
      </c>
      <c r="B1" s="13" t="s">
        <v>53</v>
      </c>
      <c r="C1" s="14"/>
      <c r="D1" s="14"/>
      <c r="E1" s="14"/>
    </row>
    <row r="3" spans="1:6" x14ac:dyDescent="0.25">
      <c r="B3" s="6" t="s">
        <v>11</v>
      </c>
      <c r="C3" s="6" t="s">
        <v>12</v>
      </c>
      <c r="D3" s="6" t="s">
        <v>0</v>
      </c>
      <c r="E3" s="10" t="s">
        <v>1</v>
      </c>
      <c r="F3" s="10" t="s">
        <v>50</v>
      </c>
    </row>
    <row r="4" spans="1:6" x14ac:dyDescent="0.25">
      <c r="B4" t="s">
        <v>10</v>
      </c>
      <c r="C4" t="s">
        <v>38</v>
      </c>
      <c r="D4" t="s">
        <v>14</v>
      </c>
      <c r="E4" s="4">
        <v>5586</v>
      </c>
      <c r="F4" s="5">
        <v>525</v>
      </c>
    </row>
    <row r="5" spans="1:6" x14ac:dyDescent="0.25">
      <c r="B5" t="s">
        <v>2</v>
      </c>
      <c r="C5" t="s">
        <v>36</v>
      </c>
      <c r="D5" t="s">
        <v>27</v>
      </c>
      <c r="E5" s="4">
        <v>798</v>
      </c>
      <c r="F5" s="5">
        <v>519</v>
      </c>
    </row>
    <row r="6" spans="1:6" x14ac:dyDescent="0.25">
      <c r="B6" t="s">
        <v>8</v>
      </c>
      <c r="C6" t="s">
        <v>38</v>
      </c>
      <c r="D6" t="s">
        <v>13</v>
      </c>
      <c r="E6" s="4">
        <v>819</v>
      </c>
      <c r="F6" s="5">
        <v>510</v>
      </c>
    </row>
    <row r="7" spans="1:6" x14ac:dyDescent="0.25">
      <c r="B7" t="s">
        <v>3</v>
      </c>
      <c r="C7" t="s">
        <v>34</v>
      </c>
      <c r="D7" t="s">
        <v>32</v>
      </c>
      <c r="E7" s="4">
        <v>7777</v>
      </c>
      <c r="F7" s="5">
        <v>504</v>
      </c>
    </row>
    <row r="8" spans="1:6" x14ac:dyDescent="0.25">
      <c r="B8" t="s">
        <v>9</v>
      </c>
      <c r="C8" t="s">
        <v>34</v>
      </c>
      <c r="D8" t="s">
        <v>20</v>
      </c>
      <c r="E8" s="4">
        <v>8463</v>
      </c>
      <c r="F8" s="5">
        <v>492</v>
      </c>
    </row>
    <row r="9" spans="1:6" x14ac:dyDescent="0.25">
      <c r="B9" t="s">
        <v>2</v>
      </c>
      <c r="C9" t="s">
        <v>39</v>
      </c>
      <c r="D9" t="s">
        <v>25</v>
      </c>
      <c r="E9" s="4">
        <v>1785</v>
      </c>
      <c r="F9" s="5">
        <v>462</v>
      </c>
    </row>
    <row r="10" spans="1:6" x14ac:dyDescent="0.25">
      <c r="B10" t="s">
        <v>8</v>
      </c>
      <c r="C10" t="s">
        <v>35</v>
      </c>
      <c r="D10" t="s">
        <v>32</v>
      </c>
      <c r="E10" s="4">
        <v>6706</v>
      </c>
      <c r="F10" s="5">
        <v>459</v>
      </c>
    </row>
    <row r="11" spans="1:6" x14ac:dyDescent="0.25">
      <c r="B11" t="s">
        <v>6</v>
      </c>
      <c r="C11" t="s">
        <v>37</v>
      </c>
      <c r="D11" t="s">
        <v>28</v>
      </c>
      <c r="E11" s="4">
        <v>3556</v>
      </c>
      <c r="F11" s="5">
        <v>459</v>
      </c>
    </row>
    <row r="12" spans="1:6" x14ac:dyDescent="0.25">
      <c r="B12" t="s">
        <v>6</v>
      </c>
      <c r="C12" t="s">
        <v>34</v>
      </c>
      <c r="D12" t="s">
        <v>26</v>
      </c>
      <c r="E12" s="4">
        <v>8008</v>
      </c>
      <c r="F12" s="5">
        <v>456</v>
      </c>
    </row>
    <row r="13" spans="1:6" x14ac:dyDescent="0.25">
      <c r="B13" t="s">
        <v>40</v>
      </c>
      <c r="C13" t="s">
        <v>35</v>
      </c>
      <c r="D13" t="s">
        <v>30</v>
      </c>
      <c r="E13" s="4">
        <v>2275</v>
      </c>
      <c r="F13" s="5">
        <v>447</v>
      </c>
    </row>
    <row r="14" spans="1:6" x14ac:dyDescent="0.25">
      <c r="B14" t="s">
        <v>40</v>
      </c>
      <c r="C14" t="s">
        <v>35</v>
      </c>
      <c r="D14" t="s">
        <v>33</v>
      </c>
      <c r="E14" s="4">
        <v>8869</v>
      </c>
      <c r="F14" s="5">
        <v>432</v>
      </c>
    </row>
    <row r="15" spans="1:6" x14ac:dyDescent="0.25">
      <c r="B15" t="s">
        <v>6</v>
      </c>
      <c r="C15" t="s">
        <v>39</v>
      </c>
      <c r="D15" t="s">
        <v>25</v>
      </c>
      <c r="E15" s="4">
        <v>2100</v>
      </c>
      <c r="F15" s="5">
        <v>414</v>
      </c>
    </row>
    <row r="16" spans="1:6" x14ac:dyDescent="0.25">
      <c r="B16" t="s">
        <v>6</v>
      </c>
      <c r="C16" t="s">
        <v>37</v>
      </c>
      <c r="D16" t="s">
        <v>16</v>
      </c>
      <c r="E16" s="4">
        <v>1904</v>
      </c>
      <c r="F16" s="5">
        <v>405</v>
      </c>
    </row>
    <row r="17" spans="2:6" x14ac:dyDescent="0.25">
      <c r="B17" t="s">
        <v>6</v>
      </c>
      <c r="C17" t="s">
        <v>35</v>
      </c>
      <c r="D17" t="s">
        <v>4</v>
      </c>
      <c r="E17" s="4">
        <v>1302</v>
      </c>
      <c r="F17" s="5">
        <v>402</v>
      </c>
    </row>
    <row r="18" spans="2:6" x14ac:dyDescent="0.25">
      <c r="B18" t="s">
        <v>6</v>
      </c>
      <c r="C18" t="s">
        <v>39</v>
      </c>
      <c r="D18" t="s">
        <v>29</v>
      </c>
      <c r="E18" s="4">
        <v>3052</v>
      </c>
      <c r="F18" s="5">
        <v>378</v>
      </c>
    </row>
    <row r="19" spans="2:6" x14ac:dyDescent="0.25">
      <c r="B19" t="s">
        <v>40</v>
      </c>
      <c r="C19" t="s">
        <v>35</v>
      </c>
      <c r="D19" t="s">
        <v>22</v>
      </c>
      <c r="E19" s="4">
        <v>6853</v>
      </c>
      <c r="F19" s="5">
        <v>372</v>
      </c>
    </row>
    <row r="20" spans="2:6" x14ac:dyDescent="0.25">
      <c r="B20" t="s">
        <v>7</v>
      </c>
      <c r="C20" t="s">
        <v>34</v>
      </c>
      <c r="D20" t="s">
        <v>14</v>
      </c>
      <c r="E20" s="4">
        <v>1932</v>
      </c>
      <c r="F20" s="5">
        <v>369</v>
      </c>
    </row>
    <row r="21" spans="2:6" x14ac:dyDescent="0.25">
      <c r="B21" t="s">
        <v>6</v>
      </c>
      <c r="C21" t="s">
        <v>34</v>
      </c>
      <c r="D21" t="s">
        <v>30</v>
      </c>
      <c r="E21" s="4">
        <v>3402</v>
      </c>
      <c r="F21" s="5">
        <v>366</v>
      </c>
    </row>
    <row r="22" spans="2:6" x14ac:dyDescent="0.25">
      <c r="B22" t="s">
        <v>3</v>
      </c>
      <c r="C22" t="s">
        <v>37</v>
      </c>
      <c r="D22" t="s">
        <v>4</v>
      </c>
      <c r="E22" s="4">
        <v>938</v>
      </c>
      <c r="F22" s="5">
        <v>366</v>
      </c>
    </row>
    <row r="23" spans="2:6" x14ac:dyDescent="0.25">
      <c r="B23" t="s">
        <v>8</v>
      </c>
      <c r="C23" t="s">
        <v>35</v>
      </c>
      <c r="D23" t="s">
        <v>20</v>
      </c>
      <c r="E23" s="4">
        <v>2702</v>
      </c>
      <c r="F23" s="5">
        <v>363</v>
      </c>
    </row>
    <row r="24" spans="2:6" x14ac:dyDescent="0.25">
      <c r="B24" t="s">
        <v>5</v>
      </c>
      <c r="C24" t="s">
        <v>35</v>
      </c>
      <c r="D24" t="s">
        <v>29</v>
      </c>
      <c r="E24" s="4">
        <v>4480</v>
      </c>
      <c r="F24" s="5">
        <v>357</v>
      </c>
    </row>
    <row r="25" spans="2:6" x14ac:dyDescent="0.25">
      <c r="B25" t="s">
        <v>2</v>
      </c>
      <c r="C25" t="s">
        <v>38</v>
      </c>
      <c r="D25" t="s">
        <v>31</v>
      </c>
      <c r="E25" s="4">
        <v>4326</v>
      </c>
      <c r="F25" s="5">
        <v>348</v>
      </c>
    </row>
    <row r="26" spans="2:6" x14ac:dyDescent="0.25">
      <c r="B26" t="s">
        <v>5</v>
      </c>
      <c r="C26" t="s">
        <v>36</v>
      </c>
      <c r="D26" t="s">
        <v>17</v>
      </c>
      <c r="E26" s="4">
        <v>3339</v>
      </c>
      <c r="F26" s="5">
        <v>348</v>
      </c>
    </row>
    <row r="27" spans="2:6" x14ac:dyDescent="0.25">
      <c r="B27" t="s">
        <v>10</v>
      </c>
      <c r="C27" t="s">
        <v>36</v>
      </c>
      <c r="D27" t="s">
        <v>29</v>
      </c>
      <c r="E27" s="4">
        <v>2471</v>
      </c>
      <c r="F27" s="5">
        <v>342</v>
      </c>
    </row>
    <row r="28" spans="2:6" x14ac:dyDescent="0.25">
      <c r="B28" t="s">
        <v>5</v>
      </c>
      <c r="C28" t="s">
        <v>34</v>
      </c>
      <c r="D28" t="s">
        <v>20</v>
      </c>
      <c r="E28" s="4">
        <v>15610</v>
      </c>
      <c r="F28" s="5">
        <v>339</v>
      </c>
    </row>
    <row r="29" spans="2:6" x14ac:dyDescent="0.25">
      <c r="B29" t="s">
        <v>7</v>
      </c>
      <c r="C29" t="s">
        <v>37</v>
      </c>
      <c r="D29" t="s">
        <v>16</v>
      </c>
      <c r="E29" s="4">
        <v>4487</v>
      </c>
      <c r="F29" s="5">
        <v>333</v>
      </c>
    </row>
    <row r="30" spans="2:6" x14ac:dyDescent="0.25">
      <c r="B30" t="s">
        <v>3</v>
      </c>
      <c r="C30" t="s">
        <v>37</v>
      </c>
      <c r="D30" t="s">
        <v>28</v>
      </c>
      <c r="E30" s="4">
        <v>7308</v>
      </c>
      <c r="F30" s="5">
        <v>327</v>
      </c>
    </row>
    <row r="31" spans="2:6" x14ac:dyDescent="0.25">
      <c r="B31" t="s">
        <v>3</v>
      </c>
      <c r="C31" t="s">
        <v>37</v>
      </c>
      <c r="D31" t="s">
        <v>29</v>
      </c>
      <c r="E31" s="4">
        <v>4592</v>
      </c>
      <c r="F31" s="5">
        <v>324</v>
      </c>
    </row>
    <row r="32" spans="2:6" x14ac:dyDescent="0.25">
      <c r="B32" t="s">
        <v>7</v>
      </c>
      <c r="C32" t="s">
        <v>38</v>
      </c>
      <c r="D32" t="s">
        <v>30</v>
      </c>
      <c r="E32" s="4">
        <v>10129</v>
      </c>
      <c r="F32" s="5">
        <v>312</v>
      </c>
    </row>
    <row r="33" spans="2:6" x14ac:dyDescent="0.25">
      <c r="B33" t="s">
        <v>3</v>
      </c>
      <c r="C33" t="s">
        <v>34</v>
      </c>
      <c r="D33" t="s">
        <v>28</v>
      </c>
      <c r="E33" s="4">
        <v>3689</v>
      </c>
      <c r="F33" s="5">
        <v>312</v>
      </c>
    </row>
    <row r="34" spans="2:6" x14ac:dyDescent="0.25">
      <c r="B34" t="s">
        <v>41</v>
      </c>
      <c r="C34" t="s">
        <v>36</v>
      </c>
      <c r="D34" t="s">
        <v>28</v>
      </c>
      <c r="E34" s="4">
        <v>854</v>
      </c>
      <c r="F34" s="5">
        <v>309</v>
      </c>
    </row>
    <row r="35" spans="2:6" x14ac:dyDescent="0.25">
      <c r="B35" t="s">
        <v>9</v>
      </c>
      <c r="C35" t="s">
        <v>39</v>
      </c>
      <c r="D35" t="s">
        <v>24</v>
      </c>
      <c r="E35" s="4">
        <v>3920</v>
      </c>
      <c r="F35" s="5">
        <v>306</v>
      </c>
    </row>
    <row r="36" spans="2:6" x14ac:dyDescent="0.25">
      <c r="B36" t="s">
        <v>40</v>
      </c>
      <c r="C36" t="s">
        <v>36</v>
      </c>
      <c r="D36" t="s">
        <v>27</v>
      </c>
      <c r="E36" s="4">
        <v>3164</v>
      </c>
      <c r="F36" s="5">
        <v>306</v>
      </c>
    </row>
    <row r="37" spans="2:6" x14ac:dyDescent="0.25">
      <c r="B37" t="s">
        <v>3</v>
      </c>
      <c r="C37" t="s">
        <v>35</v>
      </c>
      <c r="D37" t="s">
        <v>33</v>
      </c>
      <c r="E37" s="4">
        <v>819</v>
      </c>
      <c r="F37" s="5">
        <v>306</v>
      </c>
    </row>
    <row r="38" spans="2:6" x14ac:dyDescent="0.25">
      <c r="B38" t="s">
        <v>3</v>
      </c>
      <c r="C38" t="s">
        <v>38</v>
      </c>
      <c r="D38" t="s">
        <v>26</v>
      </c>
      <c r="E38" s="4">
        <v>8841</v>
      </c>
      <c r="F38" s="5">
        <v>303</v>
      </c>
    </row>
    <row r="39" spans="2:6" x14ac:dyDescent="0.25">
      <c r="B39" t="s">
        <v>10</v>
      </c>
      <c r="C39" t="s">
        <v>36</v>
      </c>
      <c r="D39" t="s">
        <v>32</v>
      </c>
      <c r="E39" s="4">
        <v>6657</v>
      </c>
      <c r="F39" s="5">
        <v>303</v>
      </c>
    </row>
    <row r="40" spans="2:6" x14ac:dyDescent="0.25">
      <c r="B40" t="s">
        <v>2</v>
      </c>
      <c r="C40" t="s">
        <v>35</v>
      </c>
      <c r="D40" t="s">
        <v>17</v>
      </c>
      <c r="E40" s="4">
        <v>1589</v>
      </c>
      <c r="F40" s="5">
        <v>303</v>
      </c>
    </row>
    <row r="41" spans="2:6" x14ac:dyDescent="0.25">
      <c r="B41" t="s">
        <v>8</v>
      </c>
      <c r="C41" t="s">
        <v>35</v>
      </c>
      <c r="D41" t="s">
        <v>27</v>
      </c>
      <c r="E41" s="4">
        <v>4753</v>
      </c>
      <c r="F41" s="5">
        <v>300</v>
      </c>
    </row>
    <row r="42" spans="2:6" x14ac:dyDescent="0.25">
      <c r="B42" t="s">
        <v>7</v>
      </c>
      <c r="C42" t="s">
        <v>36</v>
      </c>
      <c r="D42" t="s">
        <v>19</v>
      </c>
      <c r="E42" s="4">
        <v>2870</v>
      </c>
      <c r="F42" s="5">
        <v>300</v>
      </c>
    </row>
    <row r="43" spans="2:6" x14ac:dyDescent="0.25">
      <c r="B43" t="s">
        <v>40</v>
      </c>
      <c r="C43" t="s">
        <v>38</v>
      </c>
      <c r="D43" t="s">
        <v>13</v>
      </c>
      <c r="E43" s="4">
        <v>5670</v>
      </c>
      <c r="F43" s="5">
        <v>297</v>
      </c>
    </row>
    <row r="44" spans="2:6" x14ac:dyDescent="0.25">
      <c r="B44" t="s">
        <v>41</v>
      </c>
      <c r="C44" t="s">
        <v>36</v>
      </c>
      <c r="D44" t="s">
        <v>18</v>
      </c>
      <c r="E44" s="4">
        <v>9632</v>
      </c>
      <c r="F44" s="5">
        <v>288</v>
      </c>
    </row>
    <row r="45" spans="2:6" x14ac:dyDescent="0.25">
      <c r="B45" t="s">
        <v>7</v>
      </c>
      <c r="C45" t="s">
        <v>35</v>
      </c>
      <c r="D45" t="s">
        <v>28</v>
      </c>
      <c r="E45" s="4">
        <v>5194</v>
      </c>
      <c r="F45" s="5">
        <v>288</v>
      </c>
    </row>
    <row r="46" spans="2:6" x14ac:dyDescent="0.25">
      <c r="B46" t="s">
        <v>8</v>
      </c>
      <c r="C46" t="s">
        <v>34</v>
      </c>
      <c r="D46" t="s">
        <v>31</v>
      </c>
      <c r="E46" s="4">
        <v>3507</v>
      </c>
      <c r="F46" s="5">
        <v>288</v>
      </c>
    </row>
    <row r="47" spans="2:6" x14ac:dyDescent="0.25">
      <c r="B47" t="s">
        <v>10</v>
      </c>
      <c r="C47" t="s">
        <v>37</v>
      </c>
      <c r="D47" t="s">
        <v>21</v>
      </c>
      <c r="E47" s="4">
        <v>245</v>
      </c>
      <c r="F47" s="5">
        <v>288</v>
      </c>
    </row>
    <row r="48" spans="2:6" x14ac:dyDescent="0.25">
      <c r="B48" t="s">
        <v>6</v>
      </c>
      <c r="C48" t="s">
        <v>38</v>
      </c>
      <c r="D48" t="s">
        <v>27</v>
      </c>
      <c r="E48" s="4">
        <v>1134</v>
      </c>
      <c r="F48" s="5">
        <v>282</v>
      </c>
    </row>
    <row r="49" spans="2:6" x14ac:dyDescent="0.25">
      <c r="B49" t="s">
        <v>10</v>
      </c>
      <c r="C49" t="s">
        <v>39</v>
      </c>
      <c r="D49" t="s">
        <v>21</v>
      </c>
      <c r="E49" s="4">
        <v>4858</v>
      </c>
      <c r="F49" s="5">
        <v>279</v>
      </c>
    </row>
    <row r="50" spans="2:6" x14ac:dyDescent="0.25">
      <c r="B50" t="s">
        <v>10</v>
      </c>
      <c r="C50" t="s">
        <v>35</v>
      </c>
      <c r="D50" t="s">
        <v>18</v>
      </c>
      <c r="E50" s="4">
        <v>3808</v>
      </c>
      <c r="F50" s="5">
        <v>279</v>
      </c>
    </row>
    <row r="51" spans="2:6" x14ac:dyDescent="0.25">
      <c r="B51" t="s">
        <v>3</v>
      </c>
      <c r="C51" t="s">
        <v>34</v>
      </c>
      <c r="D51" t="s">
        <v>14</v>
      </c>
      <c r="E51" s="4">
        <v>7259</v>
      </c>
      <c r="F51" s="5">
        <v>276</v>
      </c>
    </row>
    <row r="52" spans="2:6" x14ac:dyDescent="0.25">
      <c r="B52" t="s">
        <v>3</v>
      </c>
      <c r="C52" t="s">
        <v>35</v>
      </c>
      <c r="D52" t="s">
        <v>15</v>
      </c>
      <c r="E52" s="4">
        <v>6657</v>
      </c>
      <c r="F52" s="5">
        <v>276</v>
      </c>
    </row>
    <row r="53" spans="2:6" x14ac:dyDescent="0.25">
      <c r="B53" t="s">
        <v>9</v>
      </c>
      <c r="C53" t="s">
        <v>37</v>
      </c>
      <c r="D53" t="s">
        <v>29</v>
      </c>
      <c r="E53" s="4">
        <v>1085</v>
      </c>
      <c r="F53" s="5">
        <v>273</v>
      </c>
    </row>
    <row r="54" spans="2:6" x14ac:dyDescent="0.25">
      <c r="B54" t="s">
        <v>7</v>
      </c>
      <c r="C54" t="s">
        <v>38</v>
      </c>
      <c r="D54" t="s">
        <v>18</v>
      </c>
      <c r="E54" s="4">
        <v>1778</v>
      </c>
      <c r="F54" s="5">
        <v>270</v>
      </c>
    </row>
    <row r="55" spans="2:6" x14ac:dyDescent="0.25">
      <c r="B55" t="s">
        <v>6</v>
      </c>
      <c r="C55" t="s">
        <v>35</v>
      </c>
      <c r="D55" t="s">
        <v>20</v>
      </c>
      <c r="E55" s="4">
        <v>1071</v>
      </c>
      <c r="F55" s="5">
        <v>270</v>
      </c>
    </row>
    <row r="56" spans="2:6" x14ac:dyDescent="0.25">
      <c r="B56" t="s">
        <v>10</v>
      </c>
      <c r="C56" t="s">
        <v>36</v>
      </c>
      <c r="D56" t="s">
        <v>23</v>
      </c>
      <c r="E56" s="4">
        <v>2317</v>
      </c>
      <c r="F56" s="5">
        <v>261</v>
      </c>
    </row>
    <row r="57" spans="2:6" x14ac:dyDescent="0.25">
      <c r="B57" t="s">
        <v>7</v>
      </c>
      <c r="C57" t="s">
        <v>38</v>
      </c>
      <c r="D57" t="s">
        <v>28</v>
      </c>
      <c r="E57" s="4">
        <v>5677</v>
      </c>
      <c r="F57" s="5">
        <v>258</v>
      </c>
    </row>
    <row r="58" spans="2:6" x14ac:dyDescent="0.25">
      <c r="B58" t="s">
        <v>3</v>
      </c>
      <c r="C58" t="s">
        <v>35</v>
      </c>
      <c r="D58" t="s">
        <v>14</v>
      </c>
      <c r="E58" s="4">
        <v>2415</v>
      </c>
      <c r="F58" s="5">
        <v>255</v>
      </c>
    </row>
    <row r="59" spans="2:6" x14ac:dyDescent="0.25">
      <c r="B59" t="s">
        <v>7</v>
      </c>
      <c r="C59" t="s">
        <v>35</v>
      </c>
      <c r="D59" t="s">
        <v>30</v>
      </c>
      <c r="E59" s="4">
        <v>6755</v>
      </c>
      <c r="F59" s="5">
        <v>252</v>
      </c>
    </row>
    <row r="60" spans="2:6" x14ac:dyDescent="0.25">
      <c r="B60" t="s">
        <v>7</v>
      </c>
      <c r="C60" t="s">
        <v>36</v>
      </c>
      <c r="D60" t="s">
        <v>29</v>
      </c>
      <c r="E60" s="4">
        <v>5551</v>
      </c>
      <c r="F60" s="5">
        <v>252</v>
      </c>
    </row>
    <row r="61" spans="2:6" x14ac:dyDescent="0.25">
      <c r="B61" t="s">
        <v>5</v>
      </c>
      <c r="C61" t="s">
        <v>39</v>
      </c>
      <c r="D61" t="s">
        <v>18</v>
      </c>
      <c r="E61" s="4">
        <v>385</v>
      </c>
      <c r="F61" s="5">
        <v>249</v>
      </c>
    </row>
    <row r="62" spans="2:6" x14ac:dyDescent="0.25">
      <c r="B62" t="s">
        <v>5</v>
      </c>
      <c r="C62" t="s">
        <v>35</v>
      </c>
      <c r="D62" t="s">
        <v>31</v>
      </c>
      <c r="E62" s="4">
        <v>4753</v>
      </c>
      <c r="F62" s="5">
        <v>246</v>
      </c>
    </row>
    <row r="63" spans="2:6" x14ac:dyDescent="0.25">
      <c r="B63" t="s">
        <v>7</v>
      </c>
      <c r="C63" t="s">
        <v>39</v>
      </c>
      <c r="D63" t="s">
        <v>17</v>
      </c>
      <c r="E63" s="4">
        <v>4438</v>
      </c>
      <c r="F63" s="5">
        <v>246</v>
      </c>
    </row>
    <row r="64" spans="2:6" x14ac:dyDescent="0.25">
      <c r="B64" t="s">
        <v>2</v>
      </c>
      <c r="C64" t="s">
        <v>36</v>
      </c>
      <c r="D64" t="s">
        <v>31</v>
      </c>
      <c r="E64" s="4">
        <v>3094</v>
      </c>
      <c r="F64" s="5">
        <v>246</v>
      </c>
    </row>
    <row r="65" spans="2:6" x14ac:dyDescent="0.25">
      <c r="B65" t="s">
        <v>9</v>
      </c>
      <c r="C65" t="s">
        <v>37</v>
      </c>
      <c r="D65" t="s">
        <v>26</v>
      </c>
      <c r="E65" s="4">
        <v>2856</v>
      </c>
      <c r="F65" s="5">
        <v>246</v>
      </c>
    </row>
    <row r="66" spans="2:6" x14ac:dyDescent="0.25">
      <c r="B66" t="s">
        <v>9</v>
      </c>
      <c r="C66" t="s">
        <v>35</v>
      </c>
      <c r="D66" t="s">
        <v>15</v>
      </c>
      <c r="E66" s="4">
        <v>7833</v>
      </c>
      <c r="F66" s="5">
        <v>243</v>
      </c>
    </row>
    <row r="67" spans="2:6" x14ac:dyDescent="0.25">
      <c r="B67" t="s">
        <v>7</v>
      </c>
      <c r="C67" t="s">
        <v>35</v>
      </c>
      <c r="D67" t="s">
        <v>19</v>
      </c>
      <c r="E67" s="4">
        <v>4585</v>
      </c>
      <c r="F67" s="5">
        <v>240</v>
      </c>
    </row>
    <row r="68" spans="2:6" x14ac:dyDescent="0.25">
      <c r="B68" t="s">
        <v>41</v>
      </c>
      <c r="C68" t="s">
        <v>37</v>
      </c>
      <c r="D68" t="s">
        <v>30</v>
      </c>
      <c r="E68" s="4">
        <v>1526</v>
      </c>
      <c r="F68" s="5">
        <v>240</v>
      </c>
    </row>
    <row r="69" spans="2:6" x14ac:dyDescent="0.25">
      <c r="B69" t="s">
        <v>5</v>
      </c>
      <c r="C69" t="s">
        <v>34</v>
      </c>
      <c r="D69" t="s">
        <v>22</v>
      </c>
      <c r="E69" s="4">
        <v>6279</v>
      </c>
      <c r="F69" s="5">
        <v>237</v>
      </c>
    </row>
    <row r="70" spans="2:6" x14ac:dyDescent="0.25">
      <c r="B70" t="s">
        <v>40</v>
      </c>
      <c r="C70" t="s">
        <v>35</v>
      </c>
      <c r="D70" t="s">
        <v>32</v>
      </c>
      <c r="E70" s="4">
        <v>12348</v>
      </c>
      <c r="F70" s="5">
        <v>234</v>
      </c>
    </row>
    <row r="71" spans="2:6" x14ac:dyDescent="0.25">
      <c r="B71" t="s">
        <v>3</v>
      </c>
      <c r="C71" t="s">
        <v>35</v>
      </c>
      <c r="D71" t="s">
        <v>25</v>
      </c>
      <c r="E71" s="4">
        <v>2464</v>
      </c>
      <c r="F71" s="5">
        <v>234</v>
      </c>
    </row>
    <row r="72" spans="2:6" x14ac:dyDescent="0.25">
      <c r="B72" t="s">
        <v>8</v>
      </c>
      <c r="C72" t="s">
        <v>38</v>
      </c>
      <c r="D72" t="s">
        <v>23</v>
      </c>
      <c r="E72" s="4">
        <v>1701</v>
      </c>
      <c r="F72" s="5">
        <v>234</v>
      </c>
    </row>
    <row r="73" spans="2:6" x14ac:dyDescent="0.25">
      <c r="B73" t="s">
        <v>41</v>
      </c>
      <c r="C73" t="s">
        <v>36</v>
      </c>
      <c r="D73" t="s">
        <v>13</v>
      </c>
      <c r="E73" s="4">
        <v>10311</v>
      </c>
      <c r="F73" s="5">
        <v>231</v>
      </c>
    </row>
    <row r="74" spans="2:6" x14ac:dyDescent="0.25">
      <c r="B74" t="s">
        <v>41</v>
      </c>
      <c r="C74" t="s">
        <v>37</v>
      </c>
      <c r="D74" t="s">
        <v>15</v>
      </c>
      <c r="E74" s="4">
        <v>714</v>
      </c>
      <c r="F74" s="5">
        <v>231</v>
      </c>
    </row>
    <row r="75" spans="2:6" x14ac:dyDescent="0.25">
      <c r="B75" t="s">
        <v>10</v>
      </c>
      <c r="C75" t="s">
        <v>35</v>
      </c>
      <c r="D75" t="s">
        <v>21</v>
      </c>
      <c r="E75" s="4">
        <v>567</v>
      </c>
      <c r="F75" s="5">
        <v>228</v>
      </c>
    </row>
    <row r="76" spans="2:6" x14ac:dyDescent="0.25">
      <c r="B76" t="s">
        <v>7</v>
      </c>
      <c r="C76" t="s">
        <v>37</v>
      </c>
      <c r="D76" t="s">
        <v>14</v>
      </c>
      <c r="E76" s="4">
        <v>6608</v>
      </c>
      <c r="F76" s="5">
        <v>225</v>
      </c>
    </row>
    <row r="77" spans="2:6" x14ac:dyDescent="0.25">
      <c r="B77" t="s">
        <v>40</v>
      </c>
      <c r="C77" t="s">
        <v>39</v>
      </c>
      <c r="D77" t="s">
        <v>28</v>
      </c>
      <c r="E77" s="4">
        <v>3101</v>
      </c>
      <c r="F77" s="5">
        <v>225</v>
      </c>
    </row>
    <row r="78" spans="2:6" x14ac:dyDescent="0.25">
      <c r="B78" t="s">
        <v>41</v>
      </c>
      <c r="C78" t="s">
        <v>34</v>
      </c>
      <c r="D78" t="s">
        <v>16</v>
      </c>
      <c r="E78" s="4">
        <v>1274</v>
      </c>
      <c r="F78" s="5">
        <v>225</v>
      </c>
    </row>
    <row r="79" spans="2:6" x14ac:dyDescent="0.25">
      <c r="B79" t="s">
        <v>8</v>
      </c>
      <c r="C79" t="s">
        <v>34</v>
      </c>
      <c r="D79" t="s">
        <v>16</v>
      </c>
      <c r="E79" s="4">
        <v>2009</v>
      </c>
      <c r="F79" s="5">
        <v>219</v>
      </c>
    </row>
    <row r="80" spans="2:6" x14ac:dyDescent="0.25">
      <c r="B80" t="s">
        <v>41</v>
      </c>
      <c r="C80" t="s">
        <v>35</v>
      </c>
      <c r="D80" t="s">
        <v>28</v>
      </c>
      <c r="E80" s="4">
        <v>7455</v>
      </c>
      <c r="F80" s="5">
        <v>216</v>
      </c>
    </row>
    <row r="81" spans="2:6" x14ac:dyDescent="0.25">
      <c r="B81" t="s">
        <v>2</v>
      </c>
      <c r="C81" t="s">
        <v>39</v>
      </c>
      <c r="D81" t="s">
        <v>21</v>
      </c>
      <c r="E81" s="4">
        <v>7651</v>
      </c>
      <c r="F81" s="5">
        <v>213</v>
      </c>
    </row>
    <row r="82" spans="2:6" x14ac:dyDescent="0.25">
      <c r="B82" t="s">
        <v>8</v>
      </c>
      <c r="C82" t="s">
        <v>38</v>
      </c>
      <c r="D82" t="s">
        <v>32</v>
      </c>
      <c r="E82" s="4">
        <v>3752</v>
      </c>
      <c r="F82" s="5">
        <v>213</v>
      </c>
    </row>
    <row r="83" spans="2:6" x14ac:dyDescent="0.25">
      <c r="B83" t="s">
        <v>8</v>
      </c>
      <c r="C83" t="s">
        <v>39</v>
      </c>
      <c r="D83" t="s">
        <v>31</v>
      </c>
      <c r="E83" s="4">
        <v>8890</v>
      </c>
      <c r="F83" s="5">
        <v>210</v>
      </c>
    </row>
    <row r="84" spans="2:6" x14ac:dyDescent="0.25">
      <c r="B84" t="s">
        <v>8</v>
      </c>
      <c r="C84" t="s">
        <v>35</v>
      </c>
      <c r="D84" t="s">
        <v>22</v>
      </c>
      <c r="E84" s="4">
        <v>5012</v>
      </c>
      <c r="F84" s="5">
        <v>210</v>
      </c>
    </row>
    <row r="85" spans="2:6" x14ac:dyDescent="0.25">
      <c r="B85" t="s">
        <v>7</v>
      </c>
      <c r="C85" t="s">
        <v>37</v>
      </c>
      <c r="D85" t="s">
        <v>22</v>
      </c>
      <c r="E85" s="4">
        <v>9835</v>
      </c>
      <c r="F85" s="5">
        <v>207</v>
      </c>
    </row>
    <row r="86" spans="2:6" x14ac:dyDescent="0.25">
      <c r="B86" t="s">
        <v>6</v>
      </c>
      <c r="C86" t="s">
        <v>34</v>
      </c>
      <c r="D86" t="s">
        <v>27</v>
      </c>
      <c r="E86" s="4">
        <v>4242</v>
      </c>
      <c r="F86" s="5">
        <v>207</v>
      </c>
    </row>
    <row r="87" spans="2:6" x14ac:dyDescent="0.25">
      <c r="B87" t="s">
        <v>9</v>
      </c>
      <c r="C87" t="s">
        <v>37</v>
      </c>
      <c r="D87" t="s">
        <v>4</v>
      </c>
      <c r="E87" s="4">
        <v>259</v>
      </c>
      <c r="F87" s="5">
        <v>207</v>
      </c>
    </row>
    <row r="88" spans="2:6" x14ac:dyDescent="0.25">
      <c r="B88" t="s">
        <v>9</v>
      </c>
      <c r="C88" t="s">
        <v>36</v>
      </c>
      <c r="D88" t="s">
        <v>27</v>
      </c>
      <c r="E88" s="4">
        <v>11522</v>
      </c>
      <c r="F88" s="5">
        <v>204</v>
      </c>
    </row>
    <row r="89" spans="2:6" x14ac:dyDescent="0.25">
      <c r="B89" t="s">
        <v>10</v>
      </c>
      <c r="C89" t="s">
        <v>34</v>
      </c>
      <c r="D89" t="s">
        <v>19</v>
      </c>
      <c r="E89" s="4">
        <v>5355</v>
      </c>
      <c r="F89" s="5">
        <v>204</v>
      </c>
    </row>
    <row r="90" spans="2:6" x14ac:dyDescent="0.25">
      <c r="B90" t="s">
        <v>9</v>
      </c>
      <c r="C90" t="s">
        <v>39</v>
      </c>
      <c r="D90" t="s">
        <v>18</v>
      </c>
      <c r="E90" s="4">
        <v>2639</v>
      </c>
      <c r="F90" s="5">
        <v>204</v>
      </c>
    </row>
    <row r="91" spans="2:6" x14ac:dyDescent="0.25">
      <c r="B91" t="s">
        <v>8</v>
      </c>
      <c r="C91" t="s">
        <v>37</v>
      </c>
      <c r="D91" t="s">
        <v>19</v>
      </c>
      <c r="E91" s="4">
        <v>1771</v>
      </c>
      <c r="F91" s="5">
        <v>204</v>
      </c>
    </row>
    <row r="92" spans="2:6" x14ac:dyDescent="0.25">
      <c r="B92" t="s">
        <v>41</v>
      </c>
      <c r="C92" t="s">
        <v>36</v>
      </c>
      <c r="D92" t="s">
        <v>26</v>
      </c>
      <c r="E92" s="4">
        <v>98</v>
      </c>
      <c r="F92" s="5">
        <v>204</v>
      </c>
    </row>
    <row r="93" spans="2:6" x14ac:dyDescent="0.25">
      <c r="B93" t="s">
        <v>5</v>
      </c>
      <c r="C93" t="s">
        <v>35</v>
      </c>
      <c r="D93" t="s">
        <v>15</v>
      </c>
      <c r="E93" s="4">
        <v>13391</v>
      </c>
      <c r="F93" s="5">
        <v>201</v>
      </c>
    </row>
    <row r="94" spans="2:6" x14ac:dyDescent="0.25">
      <c r="B94" t="s">
        <v>2</v>
      </c>
      <c r="C94" t="s">
        <v>37</v>
      </c>
      <c r="D94" t="s">
        <v>17</v>
      </c>
      <c r="E94" s="4">
        <v>9926</v>
      </c>
      <c r="F94" s="5">
        <v>201</v>
      </c>
    </row>
    <row r="95" spans="2:6" x14ac:dyDescent="0.25">
      <c r="B95" t="s">
        <v>5</v>
      </c>
      <c r="C95" t="s">
        <v>34</v>
      </c>
      <c r="D95" t="s">
        <v>15</v>
      </c>
      <c r="E95" s="4">
        <v>7280</v>
      </c>
      <c r="F95" s="5">
        <v>201</v>
      </c>
    </row>
    <row r="96" spans="2:6" x14ac:dyDescent="0.25">
      <c r="B96" t="s">
        <v>40</v>
      </c>
      <c r="C96" t="s">
        <v>36</v>
      </c>
      <c r="D96" t="s">
        <v>13</v>
      </c>
      <c r="E96" s="4">
        <v>4424</v>
      </c>
      <c r="F96" s="5">
        <v>201</v>
      </c>
    </row>
    <row r="97" spans="2:6" x14ac:dyDescent="0.25">
      <c r="B97" t="s">
        <v>7</v>
      </c>
      <c r="C97" t="s">
        <v>39</v>
      </c>
      <c r="D97" t="s">
        <v>27</v>
      </c>
      <c r="E97" s="4">
        <v>966</v>
      </c>
      <c r="F97" s="5">
        <v>198</v>
      </c>
    </row>
    <row r="98" spans="2:6" x14ac:dyDescent="0.25">
      <c r="B98" t="s">
        <v>10</v>
      </c>
      <c r="C98" t="s">
        <v>35</v>
      </c>
      <c r="D98" t="s">
        <v>20</v>
      </c>
      <c r="E98" s="4">
        <v>1974</v>
      </c>
      <c r="F98" s="5">
        <v>195</v>
      </c>
    </row>
    <row r="99" spans="2:6" x14ac:dyDescent="0.25">
      <c r="B99" t="s">
        <v>8</v>
      </c>
      <c r="C99" t="s">
        <v>37</v>
      </c>
      <c r="D99" t="s">
        <v>22</v>
      </c>
      <c r="E99" s="4">
        <v>1890</v>
      </c>
      <c r="F99" s="5">
        <v>195</v>
      </c>
    </row>
    <row r="100" spans="2:6" x14ac:dyDescent="0.25">
      <c r="B100" t="s">
        <v>5</v>
      </c>
      <c r="C100" t="s">
        <v>34</v>
      </c>
      <c r="D100" t="s">
        <v>19</v>
      </c>
      <c r="E100" s="4">
        <v>861</v>
      </c>
      <c r="F100" s="5">
        <v>195</v>
      </c>
    </row>
    <row r="101" spans="2:6" x14ac:dyDescent="0.25">
      <c r="B101" t="s">
        <v>41</v>
      </c>
      <c r="C101" t="s">
        <v>36</v>
      </c>
      <c r="D101" t="s">
        <v>19</v>
      </c>
      <c r="E101" s="4">
        <v>1925</v>
      </c>
      <c r="F101" s="5">
        <v>192</v>
      </c>
    </row>
    <row r="102" spans="2:6" x14ac:dyDescent="0.25">
      <c r="B102" t="s">
        <v>7</v>
      </c>
      <c r="C102" t="s">
        <v>34</v>
      </c>
      <c r="D102" t="s">
        <v>24</v>
      </c>
      <c r="E102" s="4">
        <v>8862</v>
      </c>
      <c r="F102" s="5">
        <v>189</v>
      </c>
    </row>
    <row r="103" spans="2:6" x14ac:dyDescent="0.25">
      <c r="B103" t="s">
        <v>6</v>
      </c>
      <c r="C103" t="s">
        <v>37</v>
      </c>
      <c r="D103" t="s">
        <v>23</v>
      </c>
      <c r="E103" s="4">
        <v>4949</v>
      </c>
      <c r="F103" s="5">
        <v>189</v>
      </c>
    </row>
    <row r="104" spans="2:6" x14ac:dyDescent="0.25">
      <c r="B104" t="s">
        <v>9</v>
      </c>
      <c r="C104" t="s">
        <v>36</v>
      </c>
      <c r="D104" t="s">
        <v>32</v>
      </c>
      <c r="E104" s="4">
        <v>2954</v>
      </c>
      <c r="F104" s="5">
        <v>189</v>
      </c>
    </row>
    <row r="105" spans="2:6" x14ac:dyDescent="0.25">
      <c r="B105" t="s">
        <v>9</v>
      </c>
      <c r="C105" t="s">
        <v>34</v>
      </c>
      <c r="D105" t="s">
        <v>16</v>
      </c>
      <c r="E105" s="4">
        <v>938</v>
      </c>
      <c r="F105" s="5">
        <v>189</v>
      </c>
    </row>
    <row r="106" spans="2:6" x14ac:dyDescent="0.25">
      <c r="B106" t="s">
        <v>41</v>
      </c>
      <c r="C106" t="s">
        <v>35</v>
      </c>
      <c r="D106" t="s">
        <v>15</v>
      </c>
      <c r="E106" s="4">
        <v>2114</v>
      </c>
      <c r="F106" s="5">
        <v>186</v>
      </c>
    </row>
    <row r="107" spans="2:6" x14ac:dyDescent="0.25">
      <c r="B107" t="s">
        <v>8</v>
      </c>
      <c r="C107" t="s">
        <v>39</v>
      </c>
      <c r="D107" t="s">
        <v>30</v>
      </c>
      <c r="E107" s="4">
        <v>7021</v>
      </c>
      <c r="F107" s="5">
        <v>183</v>
      </c>
    </row>
    <row r="108" spans="2:6" x14ac:dyDescent="0.25">
      <c r="B108" t="s">
        <v>2</v>
      </c>
      <c r="C108" t="s">
        <v>38</v>
      </c>
      <c r="D108" t="s">
        <v>28</v>
      </c>
      <c r="E108" s="4">
        <v>6580</v>
      </c>
      <c r="F108" s="5">
        <v>183</v>
      </c>
    </row>
    <row r="109" spans="2:6" x14ac:dyDescent="0.25">
      <c r="B109" t="s">
        <v>6</v>
      </c>
      <c r="C109" t="s">
        <v>35</v>
      </c>
      <c r="D109" t="s">
        <v>27</v>
      </c>
      <c r="E109" s="4">
        <v>3864</v>
      </c>
      <c r="F109" s="5">
        <v>177</v>
      </c>
    </row>
    <row r="110" spans="2:6" x14ac:dyDescent="0.25">
      <c r="B110" t="s">
        <v>7</v>
      </c>
      <c r="C110" t="s">
        <v>36</v>
      </c>
      <c r="D110" t="s">
        <v>18</v>
      </c>
      <c r="E110" s="4">
        <v>2646</v>
      </c>
      <c r="F110" s="5">
        <v>177</v>
      </c>
    </row>
    <row r="111" spans="2:6" x14ac:dyDescent="0.25">
      <c r="B111" t="s">
        <v>41</v>
      </c>
      <c r="C111" t="s">
        <v>37</v>
      </c>
      <c r="D111" t="s">
        <v>26</v>
      </c>
      <c r="E111" s="4">
        <v>2324</v>
      </c>
      <c r="F111" s="5">
        <v>177</v>
      </c>
    </row>
    <row r="112" spans="2:6" x14ac:dyDescent="0.25">
      <c r="B112" t="s">
        <v>41</v>
      </c>
      <c r="C112" t="s">
        <v>34</v>
      </c>
      <c r="D112" t="s">
        <v>33</v>
      </c>
      <c r="E112" s="4">
        <v>7847</v>
      </c>
      <c r="F112" s="5">
        <v>174</v>
      </c>
    </row>
    <row r="113" spans="2:6" x14ac:dyDescent="0.25">
      <c r="B113" t="s">
        <v>41</v>
      </c>
      <c r="C113" t="s">
        <v>36</v>
      </c>
      <c r="D113" t="s">
        <v>30</v>
      </c>
      <c r="E113" s="4">
        <v>6118</v>
      </c>
      <c r="F113" s="5">
        <v>174</v>
      </c>
    </row>
    <row r="114" spans="2:6" x14ac:dyDescent="0.25">
      <c r="B114" t="s">
        <v>40</v>
      </c>
      <c r="C114" t="s">
        <v>35</v>
      </c>
      <c r="D114" t="s">
        <v>16</v>
      </c>
      <c r="E114" s="4">
        <v>4725</v>
      </c>
      <c r="F114" s="5">
        <v>174</v>
      </c>
    </row>
    <row r="115" spans="2:6" x14ac:dyDescent="0.25">
      <c r="B115" t="s">
        <v>9</v>
      </c>
      <c r="C115" t="s">
        <v>34</v>
      </c>
      <c r="D115" t="s">
        <v>17</v>
      </c>
      <c r="E115" s="4">
        <v>707</v>
      </c>
      <c r="F115" s="5">
        <v>174</v>
      </c>
    </row>
    <row r="116" spans="2:6" x14ac:dyDescent="0.25">
      <c r="B116" t="s">
        <v>3</v>
      </c>
      <c r="C116" t="s">
        <v>39</v>
      </c>
      <c r="D116" t="s">
        <v>26</v>
      </c>
      <c r="E116" s="4">
        <v>4956</v>
      </c>
      <c r="F116" s="5">
        <v>171</v>
      </c>
    </row>
    <row r="117" spans="2:6" x14ac:dyDescent="0.25">
      <c r="B117" t="s">
        <v>5</v>
      </c>
      <c r="C117" t="s">
        <v>39</v>
      </c>
      <c r="D117" t="s">
        <v>24</v>
      </c>
      <c r="E117" s="4">
        <v>4018</v>
      </c>
      <c r="F117" s="5">
        <v>171</v>
      </c>
    </row>
    <row r="118" spans="2:6" x14ac:dyDescent="0.25">
      <c r="B118" t="s">
        <v>5</v>
      </c>
      <c r="C118" t="s">
        <v>38</v>
      </c>
      <c r="D118" t="s">
        <v>19</v>
      </c>
      <c r="E118" s="4">
        <v>5474</v>
      </c>
      <c r="F118" s="5">
        <v>168</v>
      </c>
    </row>
    <row r="119" spans="2:6" x14ac:dyDescent="0.25">
      <c r="B119" t="s">
        <v>8</v>
      </c>
      <c r="C119" t="s">
        <v>35</v>
      </c>
      <c r="D119" t="s">
        <v>29</v>
      </c>
      <c r="E119" s="4">
        <v>2023</v>
      </c>
      <c r="F119" s="5">
        <v>168</v>
      </c>
    </row>
    <row r="120" spans="2:6" x14ac:dyDescent="0.25">
      <c r="B120" t="s">
        <v>3</v>
      </c>
      <c r="C120" t="s">
        <v>39</v>
      </c>
      <c r="D120" t="s">
        <v>16</v>
      </c>
      <c r="E120" s="4">
        <v>21</v>
      </c>
      <c r="F120" s="5">
        <v>168</v>
      </c>
    </row>
    <row r="121" spans="2:6" x14ac:dyDescent="0.25">
      <c r="B121" t="s">
        <v>3</v>
      </c>
      <c r="C121" t="s">
        <v>36</v>
      </c>
      <c r="D121" t="s">
        <v>23</v>
      </c>
      <c r="E121" s="4">
        <v>3773</v>
      </c>
      <c r="F121" s="5">
        <v>165</v>
      </c>
    </row>
    <row r="122" spans="2:6" x14ac:dyDescent="0.25">
      <c r="B122" t="s">
        <v>2</v>
      </c>
      <c r="C122" t="s">
        <v>39</v>
      </c>
      <c r="D122" t="s">
        <v>20</v>
      </c>
      <c r="E122" s="4">
        <v>9443</v>
      </c>
      <c r="F122" s="5">
        <v>162</v>
      </c>
    </row>
    <row r="123" spans="2:6" x14ac:dyDescent="0.25">
      <c r="B123" t="s">
        <v>40</v>
      </c>
      <c r="C123" t="s">
        <v>34</v>
      </c>
      <c r="D123" t="s">
        <v>19</v>
      </c>
      <c r="E123" s="4">
        <v>4018</v>
      </c>
      <c r="F123" s="5">
        <v>162</v>
      </c>
    </row>
    <row r="124" spans="2:6" x14ac:dyDescent="0.25">
      <c r="B124" t="s">
        <v>3</v>
      </c>
      <c r="C124" t="s">
        <v>36</v>
      </c>
      <c r="D124" t="s">
        <v>28</v>
      </c>
      <c r="E124" s="4">
        <v>973</v>
      </c>
      <c r="F124" s="5">
        <v>162</v>
      </c>
    </row>
    <row r="125" spans="2:6" x14ac:dyDescent="0.25">
      <c r="B125" t="s">
        <v>40</v>
      </c>
      <c r="C125" t="s">
        <v>34</v>
      </c>
      <c r="D125" t="s">
        <v>33</v>
      </c>
      <c r="E125" s="4">
        <v>3794</v>
      </c>
      <c r="F125" s="5">
        <v>159</v>
      </c>
    </row>
    <row r="126" spans="2:6" x14ac:dyDescent="0.25">
      <c r="B126" t="s">
        <v>9</v>
      </c>
      <c r="C126" t="s">
        <v>35</v>
      </c>
      <c r="D126" t="s">
        <v>26</v>
      </c>
      <c r="E126" s="4">
        <v>98</v>
      </c>
      <c r="F126" s="5">
        <v>159</v>
      </c>
    </row>
    <row r="127" spans="2:6" x14ac:dyDescent="0.25">
      <c r="B127" t="s">
        <v>40</v>
      </c>
      <c r="C127" t="s">
        <v>34</v>
      </c>
      <c r="D127" t="s">
        <v>17</v>
      </c>
      <c r="E127" s="4">
        <v>5019</v>
      </c>
      <c r="F127" s="5">
        <v>156</v>
      </c>
    </row>
    <row r="128" spans="2:6" x14ac:dyDescent="0.25">
      <c r="B128" t="s">
        <v>6</v>
      </c>
      <c r="C128" t="s">
        <v>36</v>
      </c>
      <c r="D128" t="s">
        <v>17</v>
      </c>
      <c r="E128" s="4">
        <v>4970</v>
      </c>
      <c r="F128" s="5">
        <v>156</v>
      </c>
    </row>
    <row r="129" spans="2:6" x14ac:dyDescent="0.25">
      <c r="B129" t="s">
        <v>9</v>
      </c>
      <c r="C129" t="s">
        <v>37</v>
      </c>
      <c r="D129" t="s">
        <v>25</v>
      </c>
      <c r="E129" s="4">
        <v>4305</v>
      </c>
      <c r="F129" s="5">
        <v>156</v>
      </c>
    </row>
    <row r="130" spans="2:6" x14ac:dyDescent="0.25">
      <c r="B130" t="s">
        <v>2</v>
      </c>
      <c r="C130" t="s">
        <v>38</v>
      </c>
      <c r="D130" t="s">
        <v>23</v>
      </c>
      <c r="E130" s="4">
        <v>4417</v>
      </c>
      <c r="F130" s="5">
        <v>153</v>
      </c>
    </row>
    <row r="131" spans="2:6" x14ac:dyDescent="0.25">
      <c r="B131" t="s">
        <v>9</v>
      </c>
      <c r="C131" t="s">
        <v>34</v>
      </c>
      <c r="D131" t="s">
        <v>28</v>
      </c>
      <c r="E131" s="4">
        <v>14329</v>
      </c>
      <c r="F131" s="5">
        <v>150</v>
      </c>
    </row>
    <row r="132" spans="2:6" x14ac:dyDescent="0.25">
      <c r="B132" t="s">
        <v>8</v>
      </c>
      <c r="C132" t="s">
        <v>36</v>
      </c>
      <c r="D132" t="s">
        <v>23</v>
      </c>
      <c r="E132" s="4">
        <v>5019</v>
      </c>
      <c r="F132" s="5">
        <v>150</v>
      </c>
    </row>
    <row r="133" spans="2:6" x14ac:dyDescent="0.25">
      <c r="B133" t="s">
        <v>6</v>
      </c>
      <c r="C133" t="s">
        <v>34</v>
      </c>
      <c r="D133" t="s">
        <v>17</v>
      </c>
      <c r="E133" s="4">
        <v>3759</v>
      </c>
      <c r="F133" s="5">
        <v>150</v>
      </c>
    </row>
    <row r="134" spans="2:6" x14ac:dyDescent="0.25">
      <c r="B134" t="s">
        <v>8</v>
      </c>
      <c r="C134" t="s">
        <v>37</v>
      </c>
      <c r="D134" t="s">
        <v>30</v>
      </c>
      <c r="E134" s="4">
        <v>42</v>
      </c>
      <c r="F134" s="5">
        <v>150</v>
      </c>
    </row>
    <row r="135" spans="2:6" x14ac:dyDescent="0.25">
      <c r="B135" t="s">
        <v>9</v>
      </c>
      <c r="C135" t="s">
        <v>35</v>
      </c>
      <c r="D135" t="s">
        <v>4</v>
      </c>
      <c r="E135" s="4">
        <v>959</v>
      </c>
      <c r="F135" s="5">
        <v>147</v>
      </c>
    </row>
    <row r="136" spans="2:6" x14ac:dyDescent="0.25">
      <c r="B136" t="s">
        <v>2</v>
      </c>
      <c r="C136" t="s">
        <v>39</v>
      </c>
      <c r="D136" t="s">
        <v>28</v>
      </c>
      <c r="E136" s="4">
        <v>6027</v>
      </c>
      <c r="F136" s="5">
        <v>144</v>
      </c>
    </row>
    <row r="137" spans="2:6" x14ac:dyDescent="0.25">
      <c r="B137" t="s">
        <v>3</v>
      </c>
      <c r="C137" t="s">
        <v>37</v>
      </c>
      <c r="D137" t="s">
        <v>17</v>
      </c>
      <c r="E137" s="4">
        <v>3983</v>
      </c>
      <c r="F137" s="5">
        <v>144</v>
      </c>
    </row>
    <row r="138" spans="2:6" x14ac:dyDescent="0.25">
      <c r="B138" t="s">
        <v>9</v>
      </c>
      <c r="C138" t="s">
        <v>35</v>
      </c>
      <c r="D138" t="s">
        <v>27</v>
      </c>
      <c r="E138" s="4">
        <v>2429</v>
      </c>
      <c r="F138" s="5">
        <v>144</v>
      </c>
    </row>
    <row r="139" spans="2:6" x14ac:dyDescent="0.25">
      <c r="B139" t="s">
        <v>41</v>
      </c>
      <c r="C139" t="s">
        <v>34</v>
      </c>
      <c r="D139" t="s">
        <v>22</v>
      </c>
      <c r="E139" s="4">
        <v>336</v>
      </c>
      <c r="F139" s="5">
        <v>144</v>
      </c>
    </row>
    <row r="140" spans="2:6" x14ac:dyDescent="0.25">
      <c r="B140" t="s">
        <v>10</v>
      </c>
      <c r="C140" t="s">
        <v>38</v>
      </c>
      <c r="D140" t="s">
        <v>22</v>
      </c>
      <c r="E140" s="4">
        <v>2205</v>
      </c>
      <c r="F140" s="5">
        <v>141</v>
      </c>
    </row>
    <row r="141" spans="2:6" x14ac:dyDescent="0.25">
      <c r="B141" t="s">
        <v>2</v>
      </c>
      <c r="C141" t="s">
        <v>39</v>
      </c>
      <c r="D141" t="s">
        <v>22</v>
      </c>
      <c r="E141" s="4">
        <v>1568</v>
      </c>
      <c r="F141" s="5">
        <v>141</v>
      </c>
    </row>
    <row r="142" spans="2:6" x14ac:dyDescent="0.25">
      <c r="B142" t="s">
        <v>2</v>
      </c>
      <c r="C142" t="s">
        <v>37</v>
      </c>
      <c r="D142" t="s">
        <v>18</v>
      </c>
      <c r="E142" s="4">
        <v>11571</v>
      </c>
      <c r="F142" s="5">
        <v>138</v>
      </c>
    </row>
    <row r="143" spans="2:6" x14ac:dyDescent="0.25">
      <c r="B143" t="s">
        <v>7</v>
      </c>
      <c r="C143" t="s">
        <v>34</v>
      </c>
      <c r="D143" t="s">
        <v>20</v>
      </c>
      <c r="E143" s="4">
        <v>2205</v>
      </c>
      <c r="F143" s="5">
        <v>138</v>
      </c>
    </row>
    <row r="144" spans="2:6" x14ac:dyDescent="0.25">
      <c r="B144" t="s">
        <v>40</v>
      </c>
      <c r="C144" t="s">
        <v>34</v>
      </c>
      <c r="D144" t="s">
        <v>27</v>
      </c>
      <c r="E144" s="4">
        <v>2289</v>
      </c>
      <c r="F144" s="5">
        <v>135</v>
      </c>
    </row>
    <row r="145" spans="2:6" x14ac:dyDescent="0.25">
      <c r="B145" t="s">
        <v>6</v>
      </c>
      <c r="C145" t="s">
        <v>36</v>
      </c>
      <c r="D145" t="s">
        <v>29</v>
      </c>
      <c r="E145" s="4">
        <v>1400</v>
      </c>
      <c r="F145" s="5">
        <v>135</v>
      </c>
    </row>
    <row r="146" spans="2:6" x14ac:dyDescent="0.25">
      <c r="B146" t="s">
        <v>6</v>
      </c>
      <c r="C146" t="s">
        <v>38</v>
      </c>
      <c r="D146" t="s">
        <v>33</v>
      </c>
      <c r="E146" s="4">
        <v>959</v>
      </c>
      <c r="F146" s="5">
        <v>135</v>
      </c>
    </row>
    <row r="147" spans="2:6" x14ac:dyDescent="0.25">
      <c r="B147" t="s">
        <v>40</v>
      </c>
      <c r="C147" t="s">
        <v>39</v>
      </c>
      <c r="D147" t="s">
        <v>29</v>
      </c>
      <c r="E147" s="4">
        <v>0</v>
      </c>
      <c r="F147" s="5">
        <v>135</v>
      </c>
    </row>
    <row r="148" spans="2:6" x14ac:dyDescent="0.25">
      <c r="B148" t="s">
        <v>41</v>
      </c>
      <c r="C148" t="s">
        <v>35</v>
      </c>
      <c r="D148" t="s">
        <v>27</v>
      </c>
      <c r="E148" s="4">
        <v>847</v>
      </c>
      <c r="F148" s="5">
        <v>129</v>
      </c>
    </row>
    <row r="149" spans="2:6" x14ac:dyDescent="0.25">
      <c r="B149" t="s">
        <v>10</v>
      </c>
      <c r="C149" t="s">
        <v>38</v>
      </c>
      <c r="D149" t="s">
        <v>4</v>
      </c>
      <c r="E149" s="4">
        <v>6860</v>
      </c>
      <c r="F149" s="5">
        <v>126</v>
      </c>
    </row>
    <row r="150" spans="2:6" x14ac:dyDescent="0.25">
      <c r="B150" t="s">
        <v>41</v>
      </c>
      <c r="C150" t="s">
        <v>34</v>
      </c>
      <c r="D150" t="s">
        <v>23</v>
      </c>
      <c r="E150" s="4">
        <v>4935</v>
      </c>
      <c r="F150" s="5">
        <v>126</v>
      </c>
    </row>
    <row r="151" spans="2:6" x14ac:dyDescent="0.25">
      <c r="B151" t="s">
        <v>2</v>
      </c>
      <c r="C151" t="s">
        <v>39</v>
      </c>
      <c r="D151" t="s">
        <v>33</v>
      </c>
      <c r="E151" s="4">
        <v>4018</v>
      </c>
      <c r="F151" s="5">
        <v>126</v>
      </c>
    </row>
    <row r="152" spans="2:6" x14ac:dyDescent="0.25">
      <c r="B152" t="s">
        <v>40</v>
      </c>
      <c r="C152" t="s">
        <v>35</v>
      </c>
      <c r="D152" t="s">
        <v>29</v>
      </c>
      <c r="E152" s="4">
        <v>1617</v>
      </c>
      <c r="F152" s="5">
        <v>126</v>
      </c>
    </row>
    <row r="153" spans="2:6" x14ac:dyDescent="0.25">
      <c r="B153" t="s">
        <v>8</v>
      </c>
      <c r="C153" t="s">
        <v>35</v>
      </c>
      <c r="D153" t="s">
        <v>33</v>
      </c>
      <c r="E153" s="4">
        <v>357</v>
      </c>
      <c r="F153" s="5">
        <v>126</v>
      </c>
    </row>
    <row r="154" spans="2:6" x14ac:dyDescent="0.25">
      <c r="B154" t="s">
        <v>6</v>
      </c>
      <c r="C154" t="s">
        <v>34</v>
      </c>
      <c r="D154" t="s">
        <v>32</v>
      </c>
      <c r="E154" s="4">
        <v>6734</v>
      </c>
      <c r="F154" s="5">
        <v>123</v>
      </c>
    </row>
    <row r="155" spans="2:6" x14ac:dyDescent="0.25">
      <c r="B155" t="s">
        <v>6</v>
      </c>
      <c r="C155" t="s">
        <v>35</v>
      </c>
      <c r="D155" t="s">
        <v>30</v>
      </c>
      <c r="E155" s="4">
        <v>4781</v>
      </c>
      <c r="F155" s="5">
        <v>123</v>
      </c>
    </row>
    <row r="156" spans="2:6" x14ac:dyDescent="0.25">
      <c r="B156" t="s">
        <v>41</v>
      </c>
      <c r="C156" t="s">
        <v>37</v>
      </c>
      <c r="D156" t="s">
        <v>20</v>
      </c>
      <c r="E156" s="4">
        <v>3388</v>
      </c>
      <c r="F156" s="5">
        <v>123</v>
      </c>
    </row>
    <row r="157" spans="2:6" x14ac:dyDescent="0.25">
      <c r="B157" t="s">
        <v>6</v>
      </c>
      <c r="C157" t="s">
        <v>38</v>
      </c>
      <c r="D157" t="s">
        <v>13</v>
      </c>
      <c r="E157" s="4">
        <v>2317</v>
      </c>
      <c r="F157" s="5">
        <v>123</v>
      </c>
    </row>
    <row r="158" spans="2:6" x14ac:dyDescent="0.25">
      <c r="B158" t="s">
        <v>10</v>
      </c>
      <c r="C158" t="s">
        <v>38</v>
      </c>
      <c r="D158" t="s">
        <v>13</v>
      </c>
      <c r="E158" s="4">
        <v>63</v>
      </c>
      <c r="F158" s="5">
        <v>123</v>
      </c>
    </row>
    <row r="159" spans="2:6" x14ac:dyDescent="0.25">
      <c r="B159" t="s">
        <v>6</v>
      </c>
      <c r="C159" t="s">
        <v>36</v>
      </c>
      <c r="D159" t="s">
        <v>4</v>
      </c>
      <c r="E159" s="4">
        <v>10073</v>
      </c>
      <c r="F159" s="5">
        <v>120</v>
      </c>
    </row>
    <row r="160" spans="2:6" x14ac:dyDescent="0.25">
      <c r="B160" t="s">
        <v>2</v>
      </c>
      <c r="C160" t="s">
        <v>34</v>
      </c>
      <c r="D160" t="s">
        <v>19</v>
      </c>
      <c r="E160" s="4">
        <v>7511</v>
      </c>
      <c r="F160" s="5">
        <v>120</v>
      </c>
    </row>
    <row r="161" spans="2:6" x14ac:dyDescent="0.25">
      <c r="B161" t="s">
        <v>9</v>
      </c>
      <c r="C161" t="s">
        <v>38</v>
      </c>
      <c r="D161" t="s">
        <v>16</v>
      </c>
      <c r="E161" s="4">
        <v>2646</v>
      </c>
      <c r="F161" s="5">
        <v>120</v>
      </c>
    </row>
    <row r="162" spans="2:6" x14ac:dyDescent="0.25">
      <c r="B162" t="s">
        <v>3</v>
      </c>
      <c r="C162" t="s">
        <v>34</v>
      </c>
      <c r="D162" t="s">
        <v>23</v>
      </c>
      <c r="E162" s="4">
        <v>2212</v>
      </c>
      <c r="F162" s="5">
        <v>117</v>
      </c>
    </row>
    <row r="163" spans="2:6" x14ac:dyDescent="0.25">
      <c r="B163" t="s">
        <v>7</v>
      </c>
      <c r="C163" t="s">
        <v>36</v>
      </c>
      <c r="D163" t="s">
        <v>31</v>
      </c>
      <c r="E163" s="4">
        <v>2149</v>
      </c>
      <c r="F163" s="5">
        <v>117</v>
      </c>
    </row>
    <row r="164" spans="2:6" x14ac:dyDescent="0.25">
      <c r="B164" t="s">
        <v>2</v>
      </c>
      <c r="C164" t="s">
        <v>39</v>
      </c>
      <c r="D164" t="s">
        <v>16</v>
      </c>
      <c r="E164" s="4">
        <v>2016</v>
      </c>
      <c r="F164" s="5">
        <v>117</v>
      </c>
    </row>
    <row r="165" spans="2:6" x14ac:dyDescent="0.25">
      <c r="B165" t="s">
        <v>7</v>
      </c>
      <c r="C165" t="s">
        <v>35</v>
      </c>
      <c r="D165" t="s">
        <v>24</v>
      </c>
      <c r="E165" s="4">
        <v>2793</v>
      </c>
      <c r="F165" s="5">
        <v>114</v>
      </c>
    </row>
    <row r="166" spans="2:6" x14ac:dyDescent="0.25">
      <c r="B166" t="s">
        <v>9</v>
      </c>
      <c r="C166" t="s">
        <v>36</v>
      </c>
      <c r="D166" t="s">
        <v>25</v>
      </c>
      <c r="E166" s="4">
        <v>2142</v>
      </c>
      <c r="F166" s="5">
        <v>114</v>
      </c>
    </row>
    <row r="167" spans="2:6" x14ac:dyDescent="0.25">
      <c r="B167" t="s">
        <v>40</v>
      </c>
      <c r="C167" t="s">
        <v>37</v>
      </c>
      <c r="D167" t="s">
        <v>30</v>
      </c>
      <c r="E167" s="4">
        <v>1624</v>
      </c>
      <c r="F167" s="5">
        <v>114</v>
      </c>
    </row>
    <row r="168" spans="2:6" x14ac:dyDescent="0.25">
      <c r="B168" t="s">
        <v>7</v>
      </c>
      <c r="C168" t="s">
        <v>37</v>
      </c>
      <c r="D168" t="s">
        <v>17</v>
      </c>
      <c r="E168" s="4">
        <v>4487</v>
      </c>
      <c r="F168" s="5">
        <v>111</v>
      </c>
    </row>
    <row r="169" spans="2:6" x14ac:dyDescent="0.25">
      <c r="B169" t="s">
        <v>5</v>
      </c>
      <c r="C169" t="s">
        <v>36</v>
      </c>
      <c r="D169" t="s">
        <v>30</v>
      </c>
      <c r="E169" s="4">
        <v>1526</v>
      </c>
      <c r="F169" s="5">
        <v>105</v>
      </c>
    </row>
    <row r="170" spans="2:6" x14ac:dyDescent="0.25">
      <c r="B170" t="s">
        <v>41</v>
      </c>
      <c r="C170" t="s">
        <v>37</v>
      </c>
      <c r="D170" t="s">
        <v>24</v>
      </c>
      <c r="E170" s="4">
        <v>6398</v>
      </c>
      <c r="F170" s="5">
        <v>102</v>
      </c>
    </row>
    <row r="171" spans="2:6" x14ac:dyDescent="0.25">
      <c r="B171" t="s">
        <v>40</v>
      </c>
      <c r="C171" t="s">
        <v>38</v>
      </c>
      <c r="D171" t="s">
        <v>4</v>
      </c>
      <c r="E171" s="4">
        <v>6125</v>
      </c>
      <c r="F171" s="5">
        <v>102</v>
      </c>
    </row>
    <row r="172" spans="2:6" x14ac:dyDescent="0.25">
      <c r="B172" t="s">
        <v>9</v>
      </c>
      <c r="C172" t="s">
        <v>38</v>
      </c>
      <c r="D172" t="s">
        <v>25</v>
      </c>
      <c r="E172" s="4">
        <v>3850</v>
      </c>
      <c r="F172" s="5">
        <v>102</v>
      </c>
    </row>
    <row r="173" spans="2:6" x14ac:dyDescent="0.25">
      <c r="B173" t="s">
        <v>5</v>
      </c>
      <c r="C173" t="s">
        <v>34</v>
      </c>
      <c r="D173" t="s">
        <v>29</v>
      </c>
      <c r="E173" s="4">
        <v>2891</v>
      </c>
      <c r="F173" s="5">
        <v>102</v>
      </c>
    </row>
    <row r="174" spans="2:6" x14ac:dyDescent="0.25">
      <c r="B174" t="s">
        <v>3</v>
      </c>
      <c r="C174" t="s">
        <v>39</v>
      </c>
      <c r="D174" t="s">
        <v>28</v>
      </c>
      <c r="E174" s="4">
        <v>1652</v>
      </c>
      <c r="F174" s="5">
        <v>102</v>
      </c>
    </row>
    <row r="175" spans="2:6" x14ac:dyDescent="0.25">
      <c r="B175" t="s">
        <v>6</v>
      </c>
      <c r="C175" t="s">
        <v>37</v>
      </c>
      <c r="D175" t="s">
        <v>18</v>
      </c>
      <c r="E175" s="4">
        <v>1505</v>
      </c>
      <c r="F175" s="5">
        <v>102</v>
      </c>
    </row>
    <row r="176" spans="2:6" x14ac:dyDescent="0.25">
      <c r="B176" t="s">
        <v>9</v>
      </c>
      <c r="C176" t="s">
        <v>38</v>
      </c>
      <c r="D176" t="s">
        <v>26</v>
      </c>
      <c r="E176" s="4">
        <v>2436</v>
      </c>
      <c r="F176" s="5">
        <v>99</v>
      </c>
    </row>
    <row r="177" spans="2:6" x14ac:dyDescent="0.25">
      <c r="B177" t="s">
        <v>41</v>
      </c>
      <c r="C177" t="s">
        <v>35</v>
      </c>
      <c r="D177" t="s">
        <v>19</v>
      </c>
      <c r="E177" s="4">
        <v>609</v>
      </c>
      <c r="F177" s="5">
        <v>99</v>
      </c>
    </row>
    <row r="178" spans="2:6" x14ac:dyDescent="0.25">
      <c r="B178" t="s">
        <v>9</v>
      </c>
      <c r="C178" t="s">
        <v>37</v>
      </c>
      <c r="D178" t="s">
        <v>20</v>
      </c>
      <c r="E178" s="4">
        <v>7273</v>
      </c>
      <c r="F178" s="5">
        <v>96</v>
      </c>
    </row>
    <row r="179" spans="2:6" x14ac:dyDescent="0.25">
      <c r="B179" t="s">
        <v>10</v>
      </c>
      <c r="C179" t="s">
        <v>35</v>
      </c>
      <c r="D179" t="s">
        <v>14</v>
      </c>
      <c r="E179" s="4">
        <v>3472</v>
      </c>
      <c r="F179" s="5">
        <v>96</v>
      </c>
    </row>
    <row r="180" spans="2:6" x14ac:dyDescent="0.25">
      <c r="B180" t="s">
        <v>7</v>
      </c>
      <c r="C180" t="s">
        <v>34</v>
      </c>
      <c r="D180" t="s">
        <v>25</v>
      </c>
      <c r="E180" s="4">
        <v>1568</v>
      </c>
      <c r="F180" s="5">
        <v>96</v>
      </c>
    </row>
    <row r="181" spans="2:6" x14ac:dyDescent="0.25">
      <c r="B181" t="s">
        <v>40</v>
      </c>
      <c r="C181" t="s">
        <v>37</v>
      </c>
      <c r="D181" t="s">
        <v>27</v>
      </c>
      <c r="E181" s="4">
        <v>6132</v>
      </c>
      <c r="F181" s="5">
        <v>93</v>
      </c>
    </row>
    <row r="182" spans="2:6" x14ac:dyDescent="0.25">
      <c r="B182" t="s">
        <v>3</v>
      </c>
      <c r="C182" t="s">
        <v>34</v>
      </c>
      <c r="D182" t="s">
        <v>17</v>
      </c>
      <c r="E182" s="4">
        <v>2919</v>
      </c>
      <c r="F182" s="5">
        <v>93</v>
      </c>
    </row>
    <row r="183" spans="2:6" x14ac:dyDescent="0.25">
      <c r="B183" t="s">
        <v>9</v>
      </c>
      <c r="C183" t="s">
        <v>37</v>
      </c>
      <c r="D183" t="s">
        <v>23</v>
      </c>
      <c r="E183" s="4">
        <v>2737</v>
      </c>
      <c r="F183" s="5">
        <v>93</v>
      </c>
    </row>
    <row r="184" spans="2:6" x14ac:dyDescent="0.25">
      <c r="B184" t="s">
        <v>5</v>
      </c>
      <c r="C184" t="s">
        <v>34</v>
      </c>
      <c r="D184" t="s">
        <v>33</v>
      </c>
      <c r="E184" s="4">
        <v>1652</v>
      </c>
      <c r="F184" s="5">
        <v>93</v>
      </c>
    </row>
    <row r="185" spans="2:6" x14ac:dyDescent="0.25">
      <c r="B185" t="s">
        <v>10</v>
      </c>
      <c r="C185" t="s">
        <v>34</v>
      </c>
      <c r="D185" t="s">
        <v>25</v>
      </c>
      <c r="E185" s="4">
        <v>1428</v>
      </c>
      <c r="F185" s="5">
        <v>93</v>
      </c>
    </row>
    <row r="186" spans="2:6" x14ac:dyDescent="0.25">
      <c r="B186" t="s">
        <v>40</v>
      </c>
      <c r="C186" t="s">
        <v>36</v>
      </c>
      <c r="D186" t="s">
        <v>33</v>
      </c>
      <c r="E186" s="4">
        <v>9772</v>
      </c>
      <c r="F186" s="5">
        <v>90</v>
      </c>
    </row>
    <row r="187" spans="2:6" x14ac:dyDescent="0.25">
      <c r="B187" t="s">
        <v>9</v>
      </c>
      <c r="C187" t="s">
        <v>34</v>
      </c>
      <c r="D187" t="s">
        <v>23</v>
      </c>
      <c r="E187" s="4">
        <v>8155</v>
      </c>
      <c r="F187" s="5">
        <v>90</v>
      </c>
    </row>
    <row r="188" spans="2:6" x14ac:dyDescent="0.25">
      <c r="B188" t="s">
        <v>40</v>
      </c>
      <c r="C188" t="s">
        <v>38</v>
      </c>
      <c r="D188" t="s">
        <v>25</v>
      </c>
      <c r="E188" s="4">
        <v>2541</v>
      </c>
      <c r="F188" s="5">
        <v>90</v>
      </c>
    </row>
    <row r="189" spans="2:6" x14ac:dyDescent="0.25">
      <c r="B189" t="s">
        <v>9</v>
      </c>
      <c r="C189" t="s">
        <v>38</v>
      </c>
      <c r="D189" t="s">
        <v>33</v>
      </c>
      <c r="E189" s="4">
        <v>9506</v>
      </c>
      <c r="F189" s="5">
        <v>87</v>
      </c>
    </row>
    <row r="190" spans="2:6" x14ac:dyDescent="0.25">
      <c r="B190" t="s">
        <v>6</v>
      </c>
      <c r="C190" t="s">
        <v>37</v>
      </c>
      <c r="D190" t="s">
        <v>31</v>
      </c>
      <c r="E190" s="4">
        <v>7693</v>
      </c>
      <c r="F190" s="5">
        <v>87</v>
      </c>
    </row>
    <row r="191" spans="2:6" x14ac:dyDescent="0.25">
      <c r="B191" t="s">
        <v>10</v>
      </c>
      <c r="C191" t="s">
        <v>34</v>
      </c>
      <c r="D191" t="s">
        <v>17</v>
      </c>
      <c r="E191" s="4">
        <v>700</v>
      </c>
      <c r="F191" s="5">
        <v>87</v>
      </c>
    </row>
    <row r="192" spans="2:6" x14ac:dyDescent="0.25">
      <c r="B192" t="s">
        <v>40</v>
      </c>
      <c r="C192" t="s">
        <v>38</v>
      </c>
      <c r="D192" t="s">
        <v>26</v>
      </c>
      <c r="E192" s="4">
        <v>609</v>
      </c>
      <c r="F192" s="5">
        <v>87</v>
      </c>
    </row>
    <row r="193" spans="2:6" x14ac:dyDescent="0.25">
      <c r="B193" t="s">
        <v>8</v>
      </c>
      <c r="C193" t="s">
        <v>37</v>
      </c>
      <c r="D193" t="s">
        <v>21</v>
      </c>
      <c r="E193" s="4">
        <v>434</v>
      </c>
      <c r="F193" s="5">
        <v>87</v>
      </c>
    </row>
    <row r="194" spans="2:6" x14ac:dyDescent="0.25">
      <c r="B194" t="s">
        <v>7</v>
      </c>
      <c r="C194" t="s">
        <v>36</v>
      </c>
      <c r="D194" t="s">
        <v>32</v>
      </c>
      <c r="E194" s="4">
        <v>280</v>
      </c>
      <c r="F194" s="5">
        <v>87</v>
      </c>
    </row>
    <row r="195" spans="2:6" x14ac:dyDescent="0.25">
      <c r="B195" t="s">
        <v>41</v>
      </c>
      <c r="C195" t="s">
        <v>36</v>
      </c>
      <c r="D195" t="s">
        <v>32</v>
      </c>
      <c r="E195" s="4">
        <v>10304</v>
      </c>
      <c r="F195" s="5">
        <v>84</v>
      </c>
    </row>
    <row r="196" spans="2:6" x14ac:dyDescent="0.25">
      <c r="B196" t="s">
        <v>5</v>
      </c>
      <c r="C196" t="s">
        <v>35</v>
      </c>
      <c r="D196" t="s">
        <v>22</v>
      </c>
      <c r="E196" s="4">
        <v>490</v>
      </c>
      <c r="F196" s="5">
        <v>84</v>
      </c>
    </row>
    <row r="197" spans="2:6" x14ac:dyDescent="0.25">
      <c r="B197" t="s">
        <v>8</v>
      </c>
      <c r="C197" t="s">
        <v>38</v>
      </c>
      <c r="D197" t="s">
        <v>22</v>
      </c>
      <c r="E197" s="4">
        <v>168</v>
      </c>
      <c r="F197" s="5">
        <v>84</v>
      </c>
    </row>
    <row r="198" spans="2:6" x14ac:dyDescent="0.25">
      <c r="B198" t="s">
        <v>2</v>
      </c>
      <c r="C198" t="s">
        <v>39</v>
      </c>
      <c r="D198" t="s">
        <v>27</v>
      </c>
      <c r="E198" s="4">
        <v>7812</v>
      </c>
      <c r="F198" s="5">
        <v>81</v>
      </c>
    </row>
    <row r="199" spans="2:6" x14ac:dyDescent="0.25">
      <c r="B199" t="s">
        <v>5</v>
      </c>
      <c r="C199" t="s">
        <v>39</v>
      </c>
      <c r="D199" t="s">
        <v>22</v>
      </c>
      <c r="E199" s="4">
        <v>6909</v>
      </c>
      <c r="F199" s="5">
        <v>81</v>
      </c>
    </row>
    <row r="200" spans="2:6" x14ac:dyDescent="0.25">
      <c r="B200" t="s">
        <v>8</v>
      </c>
      <c r="C200" t="s">
        <v>35</v>
      </c>
      <c r="D200" t="s">
        <v>30</v>
      </c>
      <c r="E200" s="4">
        <v>3598</v>
      </c>
      <c r="F200" s="5">
        <v>81</v>
      </c>
    </row>
    <row r="201" spans="2:6" x14ac:dyDescent="0.25">
      <c r="B201" t="s">
        <v>6</v>
      </c>
      <c r="C201" t="s">
        <v>37</v>
      </c>
      <c r="D201" t="s">
        <v>30</v>
      </c>
      <c r="E201" s="4">
        <v>560</v>
      </c>
      <c r="F201" s="5">
        <v>81</v>
      </c>
    </row>
    <row r="202" spans="2:6" x14ac:dyDescent="0.25">
      <c r="B202" t="s">
        <v>8</v>
      </c>
      <c r="C202" t="s">
        <v>38</v>
      </c>
      <c r="D202" t="s">
        <v>21</v>
      </c>
      <c r="E202" s="4">
        <v>6433</v>
      </c>
      <c r="F202" s="5">
        <v>78</v>
      </c>
    </row>
    <row r="203" spans="2:6" x14ac:dyDescent="0.25">
      <c r="B203" t="s">
        <v>3</v>
      </c>
      <c r="C203" t="s">
        <v>35</v>
      </c>
      <c r="D203" t="s">
        <v>23</v>
      </c>
      <c r="E203" s="4">
        <v>2023</v>
      </c>
      <c r="F203" s="5">
        <v>78</v>
      </c>
    </row>
    <row r="204" spans="2:6" x14ac:dyDescent="0.25">
      <c r="B204" t="s">
        <v>2</v>
      </c>
      <c r="C204" t="s">
        <v>36</v>
      </c>
      <c r="D204" t="s">
        <v>29</v>
      </c>
      <c r="E204" s="4">
        <v>8211</v>
      </c>
      <c r="F204" s="5">
        <v>75</v>
      </c>
    </row>
    <row r="205" spans="2:6" x14ac:dyDescent="0.25">
      <c r="B205" t="s">
        <v>6</v>
      </c>
      <c r="C205" t="s">
        <v>34</v>
      </c>
      <c r="D205" t="s">
        <v>29</v>
      </c>
      <c r="E205" s="4">
        <v>3339</v>
      </c>
      <c r="F205" s="5">
        <v>75</v>
      </c>
    </row>
    <row r="206" spans="2:6" x14ac:dyDescent="0.25">
      <c r="B206" t="s">
        <v>7</v>
      </c>
      <c r="C206" t="s">
        <v>34</v>
      </c>
      <c r="D206" t="s">
        <v>32</v>
      </c>
      <c r="E206" s="4">
        <v>3262</v>
      </c>
      <c r="F206" s="5">
        <v>75</v>
      </c>
    </row>
    <row r="207" spans="2:6" x14ac:dyDescent="0.25">
      <c r="B207" t="s">
        <v>40</v>
      </c>
      <c r="C207" t="s">
        <v>34</v>
      </c>
      <c r="D207" t="s">
        <v>23</v>
      </c>
      <c r="E207" s="4">
        <v>2779</v>
      </c>
      <c r="F207" s="5">
        <v>75</v>
      </c>
    </row>
    <row r="208" spans="2:6" x14ac:dyDescent="0.25">
      <c r="B208" t="s">
        <v>6</v>
      </c>
      <c r="C208" t="s">
        <v>34</v>
      </c>
      <c r="D208" t="s">
        <v>16</v>
      </c>
      <c r="E208" s="4">
        <v>2219</v>
      </c>
      <c r="F208" s="5">
        <v>75</v>
      </c>
    </row>
    <row r="209" spans="2:6" x14ac:dyDescent="0.25">
      <c r="B209" t="s">
        <v>7</v>
      </c>
      <c r="C209" t="s">
        <v>38</v>
      </c>
      <c r="D209" t="s">
        <v>14</v>
      </c>
      <c r="E209" s="4">
        <v>1281</v>
      </c>
      <c r="F209" s="5">
        <v>75</v>
      </c>
    </row>
    <row r="210" spans="2:6" x14ac:dyDescent="0.25">
      <c r="B210" t="s">
        <v>10</v>
      </c>
      <c r="C210" t="s">
        <v>36</v>
      </c>
      <c r="D210" t="s">
        <v>13</v>
      </c>
      <c r="E210" s="4">
        <v>945</v>
      </c>
      <c r="F210" s="5">
        <v>75</v>
      </c>
    </row>
    <row r="211" spans="2:6" x14ac:dyDescent="0.25">
      <c r="B211" t="s">
        <v>5</v>
      </c>
      <c r="C211" t="s">
        <v>37</v>
      </c>
      <c r="D211" t="s">
        <v>22</v>
      </c>
      <c r="E211" s="4">
        <v>518</v>
      </c>
      <c r="F211" s="5">
        <v>75</v>
      </c>
    </row>
    <row r="212" spans="2:6" x14ac:dyDescent="0.25">
      <c r="B212" t="s">
        <v>6</v>
      </c>
      <c r="C212" t="s">
        <v>38</v>
      </c>
      <c r="D212" t="s">
        <v>25</v>
      </c>
      <c r="E212" s="4">
        <v>469</v>
      </c>
      <c r="F212" s="5">
        <v>75</v>
      </c>
    </row>
    <row r="213" spans="2:6" x14ac:dyDescent="0.25">
      <c r="B213" t="s">
        <v>40</v>
      </c>
      <c r="C213" t="s">
        <v>37</v>
      </c>
      <c r="D213" t="s">
        <v>29</v>
      </c>
      <c r="E213" s="4">
        <v>9002</v>
      </c>
      <c r="F213" s="5">
        <v>72</v>
      </c>
    </row>
    <row r="214" spans="2:6" x14ac:dyDescent="0.25">
      <c r="B214" t="s">
        <v>41</v>
      </c>
      <c r="C214" t="s">
        <v>39</v>
      </c>
      <c r="D214" t="s">
        <v>14</v>
      </c>
      <c r="E214" s="4">
        <v>3976</v>
      </c>
      <c r="F214" s="5">
        <v>72</v>
      </c>
    </row>
    <row r="215" spans="2:6" x14ac:dyDescent="0.25">
      <c r="B215" t="s">
        <v>9</v>
      </c>
      <c r="C215" t="s">
        <v>39</v>
      </c>
      <c r="D215" t="s">
        <v>25</v>
      </c>
      <c r="E215" s="4">
        <v>3192</v>
      </c>
      <c r="F215" s="5">
        <v>72</v>
      </c>
    </row>
    <row r="216" spans="2:6" x14ac:dyDescent="0.25">
      <c r="B216" t="s">
        <v>10</v>
      </c>
      <c r="C216" t="s">
        <v>36</v>
      </c>
      <c r="D216" t="s">
        <v>27</v>
      </c>
      <c r="E216" s="4">
        <v>1407</v>
      </c>
      <c r="F216" s="5">
        <v>72</v>
      </c>
    </row>
    <row r="217" spans="2:6" x14ac:dyDescent="0.25">
      <c r="B217" t="s">
        <v>41</v>
      </c>
      <c r="C217" t="s">
        <v>35</v>
      </c>
      <c r="D217" t="s">
        <v>13</v>
      </c>
      <c r="E217" s="4">
        <v>4760</v>
      </c>
      <c r="F217" s="5">
        <v>69</v>
      </c>
    </row>
    <row r="218" spans="2:6" x14ac:dyDescent="0.25">
      <c r="B218" t="s">
        <v>3</v>
      </c>
      <c r="C218" t="s">
        <v>35</v>
      </c>
      <c r="D218" t="s">
        <v>29</v>
      </c>
      <c r="E218" s="4">
        <v>2114</v>
      </c>
      <c r="F218" s="5">
        <v>66</v>
      </c>
    </row>
    <row r="219" spans="2:6" x14ac:dyDescent="0.25">
      <c r="B219" t="s">
        <v>5</v>
      </c>
      <c r="C219" t="s">
        <v>36</v>
      </c>
      <c r="D219" t="s">
        <v>13</v>
      </c>
      <c r="E219" s="4">
        <v>6146</v>
      </c>
      <c r="F219" s="5">
        <v>63</v>
      </c>
    </row>
    <row r="220" spans="2:6" x14ac:dyDescent="0.25">
      <c r="B220" t="s">
        <v>7</v>
      </c>
      <c r="C220" t="s">
        <v>35</v>
      </c>
      <c r="D220" t="s">
        <v>14</v>
      </c>
      <c r="E220" s="4">
        <v>4606</v>
      </c>
      <c r="F220" s="5">
        <v>63</v>
      </c>
    </row>
    <row r="221" spans="2:6" x14ac:dyDescent="0.25">
      <c r="B221" t="s">
        <v>8</v>
      </c>
      <c r="C221" t="s">
        <v>38</v>
      </c>
      <c r="D221" t="s">
        <v>27</v>
      </c>
      <c r="E221" s="4">
        <v>2268</v>
      </c>
      <c r="F221" s="5">
        <v>63</v>
      </c>
    </row>
    <row r="222" spans="2:6" x14ac:dyDescent="0.25">
      <c r="B222" t="s">
        <v>6</v>
      </c>
      <c r="C222" t="s">
        <v>39</v>
      </c>
      <c r="D222" t="s">
        <v>30</v>
      </c>
      <c r="E222" s="4">
        <v>1638</v>
      </c>
      <c r="F222" s="5">
        <v>63</v>
      </c>
    </row>
    <row r="223" spans="2:6" x14ac:dyDescent="0.25">
      <c r="B223" t="s">
        <v>6</v>
      </c>
      <c r="C223" t="s">
        <v>36</v>
      </c>
      <c r="D223" t="s">
        <v>21</v>
      </c>
      <c r="E223" s="4">
        <v>497</v>
      </c>
      <c r="F223" s="5">
        <v>63</v>
      </c>
    </row>
    <row r="224" spans="2:6" x14ac:dyDescent="0.25">
      <c r="B224" t="s">
        <v>9</v>
      </c>
      <c r="C224" t="s">
        <v>38</v>
      </c>
      <c r="D224" t="s">
        <v>24</v>
      </c>
      <c r="E224" s="4">
        <v>4137</v>
      </c>
      <c r="F224" s="5">
        <v>60</v>
      </c>
    </row>
    <row r="225" spans="2:6" x14ac:dyDescent="0.25">
      <c r="B225" t="s">
        <v>9</v>
      </c>
      <c r="C225" t="s">
        <v>36</v>
      </c>
      <c r="D225" t="s">
        <v>30</v>
      </c>
      <c r="E225" s="4">
        <v>9051</v>
      </c>
      <c r="F225" s="5">
        <v>57</v>
      </c>
    </row>
    <row r="226" spans="2:6" x14ac:dyDescent="0.25">
      <c r="B226" t="s">
        <v>5</v>
      </c>
      <c r="C226" t="s">
        <v>38</v>
      </c>
      <c r="D226" t="s">
        <v>13</v>
      </c>
      <c r="E226" s="4">
        <v>7189</v>
      </c>
      <c r="F226" s="5">
        <v>54</v>
      </c>
    </row>
    <row r="227" spans="2:6" x14ac:dyDescent="0.25">
      <c r="B227" t="s">
        <v>7</v>
      </c>
      <c r="C227" t="s">
        <v>37</v>
      </c>
      <c r="D227" t="s">
        <v>30</v>
      </c>
      <c r="E227" s="4">
        <v>6454</v>
      </c>
      <c r="F227" s="5">
        <v>54</v>
      </c>
    </row>
    <row r="228" spans="2:6" x14ac:dyDescent="0.25">
      <c r="B228" t="s">
        <v>3</v>
      </c>
      <c r="C228" t="s">
        <v>34</v>
      </c>
      <c r="D228" t="s">
        <v>26</v>
      </c>
      <c r="E228" s="4">
        <v>3108</v>
      </c>
      <c r="F228" s="5">
        <v>54</v>
      </c>
    </row>
    <row r="229" spans="2:6" x14ac:dyDescent="0.25">
      <c r="B229" t="s">
        <v>6</v>
      </c>
      <c r="C229" t="s">
        <v>38</v>
      </c>
      <c r="D229" t="s">
        <v>31</v>
      </c>
      <c r="E229" s="4">
        <v>2681</v>
      </c>
      <c r="F229" s="5">
        <v>54</v>
      </c>
    </row>
    <row r="230" spans="2:6" x14ac:dyDescent="0.25">
      <c r="B230" t="s">
        <v>2</v>
      </c>
      <c r="C230" t="s">
        <v>37</v>
      </c>
      <c r="D230" t="s">
        <v>14</v>
      </c>
      <c r="E230" s="4">
        <v>1057</v>
      </c>
      <c r="F230" s="5">
        <v>54</v>
      </c>
    </row>
    <row r="231" spans="2:6" x14ac:dyDescent="0.25">
      <c r="B231" t="s">
        <v>2</v>
      </c>
      <c r="C231" t="s">
        <v>34</v>
      </c>
      <c r="D231" t="s">
        <v>13</v>
      </c>
      <c r="E231" s="4">
        <v>252</v>
      </c>
      <c r="F231" s="5">
        <v>54</v>
      </c>
    </row>
    <row r="232" spans="2:6" x14ac:dyDescent="0.25">
      <c r="B232" t="s">
        <v>5</v>
      </c>
      <c r="C232" t="s">
        <v>39</v>
      </c>
      <c r="D232" t="s">
        <v>26</v>
      </c>
      <c r="E232" s="4">
        <v>5236</v>
      </c>
      <c r="F232" s="5">
        <v>51</v>
      </c>
    </row>
    <row r="233" spans="2:6" x14ac:dyDescent="0.25">
      <c r="B233" t="s">
        <v>3</v>
      </c>
      <c r="C233" t="s">
        <v>39</v>
      </c>
      <c r="D233" t="s">
        <v>29</v>
      </c>
      <c r="E233" s="4">
        <v>3640</v>
      </c>
      <c r="F233" s="5">
        <v>51</v>
      </c>
    </row>
    <row r="234" spans="2:6" x14ac:dyDescent="0.25">
      <c r="B234" t="s">
        <v>40</v>
      </c>
      <c r="C234" t="s">
        <v>38</v>
      </c>
      <c r="D234" t="s">
        <v>24</v>
      </c>
      <c r="E234" s="4">
        <v>623</v>
      </c>
      <c r="F234" s="5">
        <v>51</v>
      </c>
    </row>
    <row r="235" spans="2:6" x14ac:dyDescent="0.25">
      <c r="B235" t="s">
        <v>2</v>
      </c>
      <c r="C235" t="s">
        <v>38</v>
      </c>
      <c r="D235" t="s">
        <v>13</v>
      </c>
      <c r="E235" s="4">
        <v>56</v>
      </c>
      <c r="F235" s="5">
        <v>51</v>
      </c>
    </row>
    <row r="236" spans="2:6" x14ac:dyDescent="0.25">
      <c r="B236" t="s">
        <v>40</v>
      </c>
      <c r="C236" t="s">
        <v>34</v>
      </c>
      <c r="D236" t="s">
        <v>26</v>
      </c>
      <c r="E236" s="4">
        <v>6748</v>
      </c>
      <c r="F236" s="5">
        <v>48</v>
      </c>
    </row>
    <row r="237" spans="2:6" x14ac:dyDescent="0.25">
      <c r="B237" t="s">
        <v>7</v>
      </c>
      <c r="C237" t="s">
        <v>37</v>
      </c>
      <c r="D237" t="s">
        <v>33</v>
      </c>
      <c r="E237" s="4">
        <v>6391</v>
      </c>
      <c r="F237" s="5">
        <v>48</v>
      </c>
    </row>
    <row r="238" spans="2:6" x14ac:dyDescent="0.25">
      <c r="B238" t="s">
        <v>7</v>
      </c>
      <c r="C238" t="s">
        <v>34</v>
      </c>
      <c r="D238" t="s">
        <v>33</v>
      </c>
      <c r="E238" s="4">
        <v>2226</v>
      </c>
      <c r="F238" s="5">
        <v>48</v>
      </c>
    </row>
    <row r="239" spans="2:6" x14ac:dyDescent="0.25">
      <c r="B239" t="s">
        <v>40</v>
      </c>
      <c r="C239" t="s">
        <v>35</v>
      </c>
      <c r="D239" t="s">
        <v>24</v>
      </c>
      <c r="E239" s="4">
        <v>1638</v>
      </c>
      <c r="F239" s="5">
        <v>48</v>
      </c>
    </row>
    <row r="240" spans="2:6" x14ac:dyDescent="0.25">
      <c r="B240" t="s">
        <v>6</v>
      </c>
      <c r="C240" t="s">
        <v>34</v>
      </c>
      <c r="D240" t="s">
        <v>4</v>
      </c>
      <c r="E240" s="4">
        <v>525</v>
      </c>
      <c r="F240" s="5">
        <v>48</v>
      </c>
    </row>
    <row r="241" spans="2:6" x14ac:dyDescent="0.25">
      <c r="B241" t="s">
        <v>2</v>
      </c>
      <c r="C241" t="s">
        <v>36</v>
      </c>
      <c r="D241" t="s">
        <v>17</v>
      </c>
      <c r="E241" s="4">
        <v>189</v>
      </c>
      <c r="F241" s="5">
        <v>48</v>
      </c>
    </row>
    <row r="242" spans="2:6" x14ac:dyDescent="0.25">
      <c r="B242" t="s">
        <v>5</v>
      </c>
      <c r="C242" t="s">
        <v>37</v>
      </c>
      <c r="D242" t="s">
        <v>31</v>
      </c>
      <c r="E242" s="4">
        <v>182</v>
      </c>
      <c r="F242" s="5">
        <v>48</v>
      </c>
    </row>
    <row r="243" spans="2:6" x14ac:dyDescent="0.25">
      <c r="B243" t="s">
        <v>5</v>
      </c>
      <c r="C243" t="s">
        <v>38</v>
      </c>
      <c r="D243" t="s">
        <v>25</v>
      </c>
      <c r="E243" s="4">
        <v>7483</v>
      </c>
      <c r="F243" s="5">
        <v>45</v>
      </c>
    </row>
    <row r="244" spans="2:6" x14ac:dyDescent="0.25">
      <c r="B244" t="s">
        <v>8</v>
      </c>
      <c r="C244" t="s">
        <v>37</v>
      </c>
      <c r="D244" t="s">
        <v>26</v>
      </c>
      <c r="E244" s="4">
        <v>6279</v>
      </c>
      <c r="F244" s="5">
        <v>45</v>
      </c>
    </row>
    <row r="245" spans="2:6" x14ac:dyDescent="0.25">
      <c r="B245" t="s">
        <v>9</v>
      </c>
      <c r="C245" t="s">
        <v>37</v>
      </c>
      <c r="D245" t="s">
        <v>28</v>
      </c>
      <c r="E245" s="4">
        <v>2919</v>
      </c>
      <c r="F245" s="5">
        <v>45</v>
      </c>
    </row>
    <row r="246" spans="2:6" x14ac:dyDescent="0.25">
      <c r="B246" t="s">
        <v>40</v>
      </c>
      <c r="C246" t="s">
        <v>38</v>
      </c>
      <c r="D246" t="s">
        <v>29</v>
      </c>
      <c r="E246" s="4">
        <v>2541</v>
      </c>
      <c r="F246" s="5">
        <v>45</v>
      </c>
    </row>
    <row r="247" spans="2:6" x14ac:dyDescent="0.25">
      <c r="B247" t="s">
        <v>7</v>
      </c>
      <c r="C247" t="s">
        <v>36</v>
      </c>
      <c r="D247" t="s">
        <v>22</v>
      </c>
      <c r="E247" s="4">
        <v>8435</v>
      </c>
      <c r="F247" s="5">
        <v>42</v>
      </c>
    </row>
    <row r="248" spans="2:6" x14ac:dyDescent="0.25">
      <c r="B248" t="s">
        <v>3</v>
      </c>
      <c r="C248" t="s">
        <v>34</v>
      </c>
      <c r="D248" t="s">
        <v>25</v>
      </c>
      <c r="E248" s="4">
        <v>6300</v>
      </c>
      <c r="F248" s="5">
        <v>42</v>
      </c>
    </row>
    <row r="249" spans="2:6" x14ac:dyDescent="0.25">
      <c r="B249" t="s">
        <v>40</v>
      </c>
      <c r="C249" t="s">
        <v>39</v>
      </c>
      <c r="D249" t="s">
        <v>15</v>
      </c>
      <c r="E249" s="4">
        <v>5775</v>
      </c>
      <c r="F249" s="5">
        <v>42</v>
      </c>
    </row>
    <row r="250" spans="2:6" x14ac:dyDescent="0.25">
      <c r="B250" t="s">
        <v>2</v>
      </c>
      <c r="C250" t="s">
        <v>37</v>
      </c>
      <c r="D250" t="s">
        <v>15</v>
      </c>
      <c r="E250" s="4">
        <v>2863</v>
      </c>
      <c r="F250" s="5">
        <v>42</v>
      </c>
    </row>
    <row r="251" spans="2:6" x14ac:dyDescent="0.25">
      <c r="B251" t="s">
        <v>5</v>
      </c>
      <c r="C251" t="s">
        <v>36</v>
      </c>
      <c r="D251" t="s">
        <v>16</v>
      </c>
      <c r="E251" s="4">
        <v>16184</v>
      </c>
      <c r="F251" s="5">
        <v>39</v>
      </c>
    </row>
    <row r="252" spans="2:6" x14ac:dyDescent="0.25">
      <c r="B252" t="s">
        <v>7</v>
      </c>
      <c r="C252" t="s">
        <v>34</v>
      </c>
      <c r="D252" t="s">
        <v>17</v>
      </c>
      <c r="E252" s="4">
        <v>7777</v>
      </c>
      <c r="F252" s="5">
        <v>39</v>
      </c>
    </row>
    <row r="253" spans="2:6" x14ac:dyDescent="0.25">
      <c r="B253" t="s">
        <v>3</v>
      </c>
      <c r="C253" t="s">
        <v>36</v>
      </c>
      <c r="D253" t="s">
        <v>25</v>
      </c>
      <c r="E253" s="4">
        <v>3339</v>
      </c>
      <c r="F253" s="5">
        <v>39</v>
      </c>
    </row>
    <row r="254" spans="2:6" x14ac:dyDescent="0.25">
      <c r="B254" t="s">
        <v>40</v>
      </c>
      <c r="C254" t="s">
        <v>38</v>
      </c>
      <c r="D254" t="s">
        <v>31</v>
      </c>
      <c r="E254" s="4">
        <v>1988</v>
      </c>
      <c r="F254" s="5">
        <v>39</v>
      </c>
    </row>
    <row r="255" spans="2:6" x14ac:dyDescent="0.25">
      <c r="B255" t="s">
        <v>41</v>
      </c>
      <c r="C255" t="s">
        <v>34</v>
      </c>
      <c r="D255" t="s">
        <v>17</v>
      </c>
      <c r="E255" s="4">
        <v>1463</v>
      </c>
      <c r="F255" s="5">
        <v>39</v>
      </c>
    </row>
    <row r="256" spans="2:6" x14ac:dyDescent="0.25">
      <c r="B256" t="s">
        <v>3</v>
      </c>
      <c r="C256" t="s">
        <v>36</v>
      </c>
      <c r="D256" t="s">
        <v>16</v>
      </c>
      <c r="E256" s="4">
        <v>9198</v>
      </c>
      <c r="F256" s="5">
        <v>36</v>
      </c>
    </row>
    <row r="257" spans="2:6" x14ac:dyDescent="0.25">
      <c r="B257" t="s">
        <v>6</v>
      </c>
      <c r="C257" t="s">
        <v>38</v>
      </c>
      <c r="D257" t="s">
        <v>21</v>
      </c>
      <c r="E257" s="4">
        <v>7322</v>
      </c>
      <c r="F257" s="5">
        <v>36</v>
      </c>
    </row>
    <row r="258" spans="2:6" x14ac:dyDescent="0.25">
      <c r="B258" t="s">
        <v>2</v>
      </c>
      <c r="C258" t="s">
        <v>39</v>
      </c>
      <c r="D258" t="s">
        <v>15</v>
      </c>
      <c r="E258" s="4">
        <v>4802</v>
      </c>
      <c r="F258" s="5">
        <v>36</v>
      </c>
    </row>
    <row r="259" spans="2:6" x14ac:dyDescent="0.25">
      <c r="B259" t="s">
        <v>2</v>
      </c>
      <c r="C259" t="s">
        <v>39</v>
      </c>
      <c r="D259" t="s">
        <v>23</v>
      </c>
      <c r="E259" s="4">
        <v>630</v>
      </c>
      <c r="F259" s="5">
        <v>36</v>
      </c>
    </row>
    <row r="260" spans="2:6" x14ac:dyDescent="0.25">
      <c r="B260" t="s">
        <v>40</v>
      </c>
      <c r="C260" t="s">
        <v>36</v>
      </c>
      <c r="D260" t="s">
        <v>4</v>
      </c>
      <c r="E260" s="4">
        <v>217</v>
      </c>
      <c r="F260" s="5">
        <v>36</v>
      </c>
    </row>
    <row r="261" spans="2:6" x14ac:dyDescent="0.25">
      <c r="B261" t="s">
        <v>10</v>
      </c>
      <c r="C261" t="s">
        <v>39</v>
      </c>
      <c r="D261" t="s">
        <v>33</v>
      </c>
      <c r="E261" s="4">
        <v>12950</v>
      </c>
      <c r="F261" s="5">
        <v>30</v>
      </c>
    </row>
    <row r="262" spans="2:6" x14ac:dyDescent="0.25">
      <c r="B262" t="s">
        <v>8</v>
      </c>
      <c r="C262" t="s">
        <v>37</v>
      </c>
      <c r="D262" t="s">
        <v>15</v>
      </c>
      <c r="E262" s="4">
        <v>9709</v>
      </c>
      <c r="F262" s="5">
        <v>30</v>
      </c>
    </row>
    <row r="263" spans="2:6" x14ac:dyDescent="0.25">
      <c r="B263" t="s">
        <v>40</v>
      </c>
      <c r="C263" t="s">
        <v>39</v>
      </c>
      <c r="D263" t="s">
        <v>27</v>
      </c>
      <c r="E263" s="4">
        <v>6370</v>
      </c>
      <c r="F263" s="5">
        <v>30</v>
      </c>
    </row>
    <row r="264" spans="2:6" x14ac:dyDescent="0.25">
      <c r="B264" t="s">
        <v>40</v>
      </c>
      <c r="C264" t="s">
        <v>36</v>
      </c>
      <c r="D264" t="s">
        <v>25</v>
      </c>
      <c r="E264" s="4">
        <v>5439</v>
      </c>
      <c r="F264" s="5">
        <v>30</v>
      </c>
    </row>
    <row r="265" spans="2:6" x14ac:dyDescent="0.25">
      <c r="B265" t="s">
        <v>10</v>
      </c>
      <c r="C265" t="s">
        <v>37</v>
      </c>
      <c r="D265" t="s">
        <v>23</v>
      </c>
      <c r="E265" s="4">
        <v>4683</v>
      </c>
      <c r="F265" s="5">
        <v>30</v>
      </c>
    </row>
    <row r="266" spans="2:6" x14ac:dyDescent="0.25">
      <c r="B266" t="s">
        <v>6</v>
      </c>
      <c r="C266" t="s">
        <v>36</v>
      </c>
      <c r="D266" t="s">
        <v>13</v>
      </c>
      <c r="E266" s="4">
        <v>4319</v>
      </c>
      <c r="F266" s="5">
        <v>30</v>
      </c>
    </row>
    <row r="267" spans="2:6" x14ac:dyDescent="0.25">
      <c r="B267" t="s">
        <v>8</v>
      </c>
      <c r="C267" t="s">
        <v>39</v>
      </c>
      <c r="D267" t="s">
        <v>18</v>
      </c>
      <c r="E267" s="4">
        <v>9660</v>
      </c>
      <c r="F267" s="5">
        <v>27</v>
      </c>
    </row>
    <row r="268" spans="2:6" x14ac:dyDescent="0.25">
      <c r="B268" t="s">
        <v>9</v>
      </c>
      <c r="C268" t="s">
        <v>34</v>
      </c>
      <c r="D268" t="s">
        <v>21</v>
      </c>
      <c r="E268" s="4">
        <v>6832</v>
      </c>
      <c r="F268" s="5">
        <v>27</v>
      </c>
    </row>
    <row r="269" spans="2:6" x14ac:dyDescent="0.25">
      <c r="B269" t="s">
        <v>6</v>
      </c>
      <c r="C269" t="s">
        <v>39</v>
      </c>
      <c r="D269" t="s">
        <v>17</v>
      </c>
      <c r="E269" s="4">
        <v>6048</v>
      </c>
      <c r="F269" s="5">
        <v>27</v>
      </c>
    </row>
    <row r="270" spans="2:6" x14ac:dyDescent="0.25">
      <c r="B270" t="s">
        <v>10</v>
      </c>
      <c r="C270" t="s">
        <v>37</v>
      </c>
      <c r="D270" t="s">
        <v>28</v>
      </c>
      <c r="E270" s="4">
        <v>3059</v>
      </c>
      <c r="F270" s="5">
        <v>27</v>
      </c>
    </row>
    <row r="271" spans="2:6" x14ac:dyDescent="0.25">
      <c r="B271" t="s">
        <v>7</v>
      </c>
      <c r="C271" t="s">
        <v>35</v>
      </c>
      <c r="D271" t="s">
        <v>16</v>
      </c>
      <c r="E271" s="4">
        <v>2135</v>
      </c>
      <c r="F271" s="5">
        <v>27</v>
      </c>
    </row>
    <row r="272" spans="2:6" x14ac:dyDescent="0.25">
      <c r="B272" t="s">
        <v>8</v>
      </c>
      <c r="C272" t="s">
        <v>39</v>
      </c>
      <c r="D272" t="s">
        <v>26</v>
      </c>
      <c r="E272" s="4">
        <v>1561</v>
      </c>
      <c r="F272" s="5">
        <v>27</v>
      </c>
    </row>
    <row r="273" spans="2:6" x14ac:dyDescent="0.25">
      <c r="B273" t="s">
        <v>10</v>
      </c>
      <c r="C273" t="s">
        <v>34</v>
      </c>
      <c r="D273" t="s">
        <v>22</v>
      </c>
      <c r="E273" s="4">
        <v>4053</v>
      </c>
      <c r="F273" s="5">
        <v>24</v>
      </c>
    </row>
    <row r="274" spans="2:6" x14ac:dyDescent="0.25">
      <c r="B274" t="s">
        <v>7</v>
      </c>
      <c r="C274" t="s">
        <v>34</v>
      </c>
      <c r="D274" t="s">
        <v>15</v>
      </c>
      <c r="E274" s="4">
        <v>3829</v>
      </c>
      <c r="F274" s="5">
        <v>24</v>
      </c>
    </row>
    <row r="275" spans="2:6" x14ac:dyDescent="0.25">
      <c r="B275" t="s">
        <v>2</v>
      </c>
      <c r="C275" t="s">
        <v>36</v>
      </c>
      <c r="D275" t="s">
        <v>16</v>
      </c>
      <c r="E275" s="4">
        <v>11417</v>
      </c>
      <c r="F275" s="5">
        <v>21</v>
      </c>
    </row>
    <row r="276" spans="2:6" x14ac:dyDescent="0.25">
      <c r="B276" t="s">
        <v>5</v>
      </c>
      <c r="C276" t="s">
        <v>37</v>
      </c>
      <c r="D276" t="s">
        <v>25</v>
      </c>
      <c r="E276" s="4">
        <v>8813</v>
      </c>
      <c r="F276" s="5">
        <v>21</v>
      </c>
    </row>
    <row r="277" spans="2:6" x14ac:dyDescent="0.25">
      <c r="B277" t="s">
        <v>40</v>
      </c>
      <c r="C277" t="s">
        <v>37</v>
      </c>
      <c r="D277" t="s">
        <v>19</v>
      </c>
      <c r="E277" s="4">
        <v>7693</v>
      </c>
      <c r="F277" s="5">
        <v>21</v>
      </c>
    </row>
    <row r="278" spans="2:6" x14ac:dyDescent="0.25">
      <c r="B278" t="s">
        <v>5</v>
      </c>
      <c r="C278" t="s">
        <v>34</v>
      </c>
      <c r="D278" t="s">
        <v>27</v>
      </c>
      <c r="E278" s="4">
        <v>6986</v>
      </c>
      <c r="F278" s="5">
        <v>21</v>
      </c>
    </row>
    <row r="279" spans="2:6" x14ac:dyDescent="0.25">
      <c r="B279" t="s">
        <v>5</v>
      </c>
      <c r="C279" t="s">
        <v>38</v>
      </c>
      <c r="D279" t="s">
        <v>32</v>
      </c>
      <c r="E279" s="4">
        <v>5075</v>
      </c>
      <c r="F279" s="5">
        <v>21</v>
      </c>
    </row>
    <row r="280" spans="2:6" x14ac:dyDescent="0.25">
      <c r="B280" t="s">
        <v>7</v>
      </c>
      <c r="C280" t="s">
        <v>35</v>
      </c>
      <c r="D280" t="s">
        <v>27</v>
      </c>
      <c r="E280" s="4">
        <v>2478</v>
      </c>
      <c r="F280" s="5">
        <v>21</v>
      </c>
    </row>
    <row r="281" spans="2:6" x14ac:dyDescent="0.25">
      <c r="B281" t="s">
        <v>41</v>
      </c>
      <c r="C281" t="s">
        <v>38</v>
      </c>
      <c r="D281" t="s">
        <v>25</v>
      </c>
      <c r="E281" s="4">
        <v>154</v>
      </c>
      <c r="F281" s="5">
        <v>21</v>
      </c>
    </row>
    <row r="282" spans="2:6" x14ac:dyDescent="0.25">
      <c r="B282" t="s">
        <v>3</v>
      </c>
      <c r="C282" t="s">
        <v>34</v>
      </c>
      <c r="D282" t="s">
        <v>20</v>
      </c>
      <c r="E282" s="4">
        <v>2583</v>
      </c>
      <c r="F282" s="5">
        <v>18</v>
      </c>
    </row>
    <row r="283" spans="2:6" x14ac:dyDescent="0.25">
      <c r="B283" t="s">
        <v>3</v>
      </c>
      <c r="C283" t="s">
        <v>36</v>
      </c>
      <c r="D283" t="s">
        <v>19</v>
      </c>
      <c r="E283" s="4">
        <v>1281</v>
      </c>
      <c r="F283" s="5">
        <v>18</v>
      </c>
    </row>
    <row r="284" spans="2:6" x14ac:dyDescent="0.25">
      <c r="B284" t="s">
        <v>2</v>
      </c>
      <c r="C284" t="s">
        <v>37</v>
      </c>
      <c r="D284" t="s">
        <v>19</v>
      </c>
      <c r="E284" s="4">
        <v>238</v>
      </c>
      <c r="F284" s="5">
        <v>18</v>
      </c>
    </row>
    <row r="285" spans="2:6" x14ac:dyDescent="0.25">
      <c r="B285" t="s">
        <v>5</v>
      </c>
      <c r="C285" t="s">
        <v>36</v>
      </c>
      <c r="D285" t="s">
        <v>23</v>
      </c>
      <c r="E285" s="4">
        <v>6314</v>
      </c>
      <c r="F285" s="5">
        <v>15</v>
      </c>
    </row>
    <row r="286" spans="2:6" x14ac:dyDescent="0.25">
      <c r="B286" t="s">
        <v>5</v>
      </c>
      <c r="C286" t="s">
        <v>35</v>
      </c>
      <c r="D286" t="s">
        <v>18</v>
      </c>
      <c r="E286" s="4">
        <v>2415</v>
      </c>
      <c r="F286" s="5">
        <v>15</v>
      </c>
    </row>
    <row r="287" spans="2:6" x14ac:dyDescent="0.25">
      <c r="B287" t="s">
        <v>6</v>
      </c>
      <c r="C287" t="s">
        <v>34</v>
      </c>
      <c r="D287" t="s">
        <v>15</v>
      </c>
      <c r="E287" s="4">
        <v>1442</v>
      </c>
      <c r="F287" s="5">
        <v>15</v>
      </c>
    </row>
    <row r="288" spans="2:6" x14ac:dyDescent="0.25">
      <c r="B288" t="s">
        <v>2</v>
      </c>
      <c r="C288" t="s">
        <v>35</v>
      </c>
      <c r="D288" t="s">
        <v>19</v>
      </c>
      <c r="E288" s="4">
        <v>553</v>
      </c>
      <c r="F288" s="5">
        <v>15</v>
      </c>
    </row>
    <row r="289" spans="2:6" x14ac:dyDescent="0.25">
      <c r="B289" t="s">
        <v>40</v>
      </c>
      <c r="C289" t="s">
        <v>39</v>
      </c>
      <c r="D289" t="s">
        <v>22</v>
      </c>
      <c r="E289" s="4">
        <v>5817</v>
      </c>
      <c r="F289" s="5">
        <v>12</v>
      </c>
    </row>
    <row r="290" spans="2:6" x14ac:dyDescent="0.25">
      <c r="B290" t="s">
        <v>5</v>
      </c>
      <c r="C290" t="s">
        <v>37</v>
      </c>
      <c r="D290" t="s">
        <v>14</v>
      </c>
      <c r="E290" s="4">
        <v>4991</v>
      </c>
      <c r="F290" s="5">
        <v>12</v>
      </c>
    </row>
    <row r="291" spans="2:6" x14ac:dyDescent="0.25">
      <c r="B291" t="s">
        <v>6</v>
      </c>
      <c r="C291" t="s">
        <v>36</v>
      </c>
      <c r="D291" t="s">
        <v>32</v>
      </c>
      <c r="E291" s="4">
        <v>6118</v>
      </c>
      <c r="F291" s="5">
        <v>9</v>
      </c>
    </row>
    <row r="292" spans="2:6" x14ac:dyDescent="0.25">
      <c r="B292" t="s">
        <v>10</v>
      </c>
      <c r="C292" t="s">
        <v>34</v>
      </c>
      <c r="D292" t="s">
        <v>26</v>
      </c>
      <c r="E292" s="4">
        <v>4991</v>
      </c>
      <c r="F292" s="5">
        <v>9</v>
      </c>
    </row>
    <row r="293" spans="2:6" x14ac:dyDescent="0.25">
      <c r="B293" t="s">
        <v>41</v>
      </c>
      <c r="C293" t="s">
        <v>37</v>
      </c>
      <c r="D293" t="s">
        <v>21</v>
      </c>
      <c r="E293" s="4">
        <v>2933</v>
      </c>
      <c r="F293" s="5">
        <v>9</v>
      </c>
    </row>
    <row r="294" spans="2:6" x14ac:dyDescent="0.25">
      <c r="B294" t="s">
        <v>5</v>
      </c>
      <c r="C294" t="s">
        <v>35</v>
      </c>
      <c r="D294" t="s">
        <v>4</v>
      </c>
      <c r="E294" s="4">
        <v>2744</v>
      </c>
      <c r="F294" s="5">
        <v>9</v>
      </c>
    </row>
    <row r="295" spans="2:6" x14ac:dyDescent="0.25">
      <c r="B295" t="s">
        <v>9</v>
      </c>
      <c r="C295" t="s">
        <v>38</v>
      </c>
      <c r="D295" t="s">
        <v>17</v>
      </c>
      <c r="E295" s="4">
        <v>2408</v>
      </c>
      <c r="F295" s="5">
        <v>9</v>
      </c>
    </row>
    <row r="296" spans="2:6" x14ac:dyDescent="0.25">
      <c r="B296" t="s">
        <v>6</v>
      </c>
      <c r="C296" t="s">
        <v>37</v>
      </c>
      <c r="D296" t="s">
        <v>26</v>
      </c>
      <c r="E296" s="4">
        <v>6818</v>
      </c>
      <c r="F296" s="5">
        <v>6</v>
      </c>
    </row>
    <row r="297" spans="2:6" x14ac:dyDescent="0.25">
      <c r="B297" t="s">
        <v>10</v>
      </c>
      <c r="C297" t="s">
        <v>35</v>
      </c>
      <c r="D297" t="s">
        <v>15</v>
      </c>
      <c r="E297" s="4">
        <v>2562</v>
      </c>
      <c r="F297" s="5">
        <v>6</v>
      </c>
    </row>
    <row r="298" spans="2:6" x14ac:dyDescent="0.25">
      <c r="B298" t="s">
        <v>6</v>
      </c>
      <c r="C298" t="s">
        <v>38</v>
      </c>
      <c r="D298" t="s">
        <v>16</v>
      </c>
      <c r="E298" s="4">
        <v>938</v>
      </c>
      <c r="F298" s="5">
        <v>6</v>
      </c>
    </row>
    <row r="299" spans="2:6" x14ac:dyDescent="0.25">
      <c r="B299" t="s">
        <v>5</v>
      </c>
      <c r="C299" t="s">
        <v>36</v>
      </c>
      <c r="D299" t="s">
        <v>18</v>
      </c>
      <c r="E299" s="4">
        <v>6111</v>
      </c>
      <c r="F299" s="5">
        <v>3</v>
      </c>
    </row>
    <row r="300" spans="2:6" x14ac:dyDescent="0.25">
      <c r="B300" t="s">
        <v>41</v>
      </c>
      <c r="C300" t="s">
        <v>38</v>
      </c>
      <c r="D300" t="s">
        <v>22</v>
      </c>
      <c r="E300" s="4">
        <v>5915</v>
      </c>
      <c r="F300" s="5">
        <v>3</v>
      </c>
    </row>
    <row r="301" spans="2:6" x14ac:dyDescent="0.25">
      <c r="B301" t="s">
        <v>2</v>
      </c>
      <c r="C301" t="s">
        <v>38</v>
      </c>
      <c r="D301" t="s">
        <v>4</v>
      </c>
      <c r="E301" s="4">
        <v>3549</v>
      </c>
      <c r="F301" s="5">
        <v>3</v>
      </c>
    </row>
    <row r="302" spans="2:6" x14ac:dyDescent="0.25">
      <c r="B302" t="s">
        <v>6</v>
      </c>
      <c r="C302" t="s">
        <v>39</v>
      </c>
      <c r="D302" t="s">
        <v>24</v>
      </c>
      <c r="E302" s="4">
        <v>2989</v>
      </c>
      <c r="F302" s="5">
        <v>3</v>
      </c>
    </row>
    <row r="303" spans="2:6" x14ac:dyDescent="0.25">
      <c r="B303" t="s">
        <v>7</v>
      </c>
      <c r="C303" t="s">
        <v>37</v>
      </c>
      <c r="D303" t="s">
        <v>26</v>
      </c>
      <c r="E303" s="4">
        <v>5306</v>
      </c>
      <c r="F303" s="5">
        <v>0</v>
      </c>
    </row>
  </sheetData>
  <conditionalFormatting sqref="E3">
    <cfRule type="colorScale" priority="9">
      <colorScale>
        <cfvo type="min"/>
        <cfvo type="percentile" val="50"/>
        <cfvo type="max"/>
        <color rgb="FFF8696B"/>
        <color rgb="FFFFEB84"/>
        <color rgb="FF63BE7B"/>
      </colorScale>
    </cfRule>
  </conditionalFormatting>
  <conditionalFormatting sqref="E4:E303">
    <cfRule type="top10" dxfId="2" priority="3" rank="10"/>
  </conditionalFormatting>
  <conditionalFormatting sqref="F4:F303">
    <cfRule type="duplicateValues" dxfId="1" priority="1"/>
    <cfRule type="cellIs" dxfId="0" priority="2" operator="equal">
      <formula>263</formula>
    </cfRule>
  </conditionalFormatting>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workbookViewId="0">
      <selection activeCell="G17" sqref="C17:G19"/>
    </sheetView>
  </sheetViews>
  <sheetFormatPr defaultRowHeight="15" x14ac:dyDescent="0.25"/>
  <cols>
    <col min="2" max="2" width="17.140625" customWidth="1"/>
    <col min="3" max="3" width="13.42578125" customWidth="1"/>
    <col min="4" max="4" width="7.85546875" customWidth="1"/>
    <col min="9" max="9" width="12.42578125" customWidth="1"/>
    <col min="10" max="10" width="12.85546875" customWidth="1"/>
  </cols>
  <sheetData>
    <row r="1" spans="1:11" s="14" customFormat="1" ht="46.5" x14ac:dyDescent="0.7">
      <c r="A1" s="12">
        <v>3</v>
      </c>
      <c r="B1" s="13" t="s">
        <v>45</v>
      </c>
    </row>
    <row r="3" spans="1:11" x14ac:dyDescent="0.25">
      <c r="B3" s="19" t="s">
        <v>65</v>
      </c>
      <c r="C3" s="19" t="s">
        <v>66</v>
      </c>
      <c r="D3" s="18"/>
      <c r="E3" s="23" t="s">
        <v>50</v>
      </c>
      <c r="I3" t="s">
        <v>65</v>
      </c>
      <c r="J3" t="s">
        <v>66</v>
      </c>
      <c r="K3" t="s">
        <v>50</v>
      </c>
    </row>
    <row r="4" spans="1:11" x14ac:dyDescent="0.25">
      <c r="B4" s="20" t="s">
        <v>34</v>
      </c>
      <c r="C4" s="21">
        <f>SUMIFS(Data[Amount], Data[Geography], B4)</f>
        <v>252469</v>
      </c>
      <c r="D4" s="22">
        <f>C4</f>
        <v>252469</v>
      </c>
      <c r="E4" s="24">
        <f>SUMIFS(Data[Units], Data[Geography], B4)</f>
        <v>8760</v>
      </c>
      <c r="I4" s="15" t="s">
        <v>37</v>
      </c>
      <c r="J4" s="16">
        <f>SUMIFS(Data[Amount], Data[Geography], I4)</f>
        <v>218813</v>
      </c>
      <c r="K4" s="17">
        <f>SUMIFS(Data[Units], Data[Geography], I4)</f>
        <v>7431</v>
      </c>
    </row>
    <row r="5" spans="1:11" x14ac:dyDescent="0.25">
      <c r="B5" s="20" t="s">
        <v>36</v>
      </c>
      <c r="C5" s="21">
        <f>SUMIFS(Data[Amount], Data[Geography], B5)</f>
        <v>237944</v>
      </c>
      <c r="D5" s="22">
        <f t="shared" ref="D5:D9" si="0">C5</f>
        <v>237944</v>
      </c>
      <c r="E5" s="24">
        <f>SUMIFS(Data[Units], Data[Geography], B5)</f>
        <v>7302</v>
      </c>
      <c r="I5" s="15" t="s">
        <v>35</v>
      </c>
      <c r="J5" s="16">
        <f>SUMIFS(Data[Amount], Data[Geography], I5)</f>
        <v>189434</v>
      </c>
      <c r="K5" s="17">
        <f>SUMIFS(Data[Units], Data[Geography], I5)</f>
        <v>10158</v>
      </c>
    </row>
    <row r="6" spans="1:11" x14ac:dyDescent="0.25">
      <c r="B6" s="20" t="s">
        <v>37</v>
      </c>
      <c r="C6" s="21">
        <f>SUMIFS(Data[Amount], Data[Geography], B6)</f>
        <v>218813</v>
      </c>
      <c r="D6" s="22">
        <f t="shared" si="0"/>
        <v>218813</v>
      </c>
      <c r="E6" s="24">
        <f>SUMIFS(Data[Units], Data[Geography], B6)</f>
        <v>7431</v>
      </c>
      <c r="I6" s="15" t="s">
        <v>36</v>
      </c>
      <c r="J6" s="16">
        <f>SUMIFS(Data[Amount], Data[Geography], I6)</f>
        <v>237944</v>
      </c>
      <c r="K6" s="17">
        <f>SUMIFS(Data[Units], Data[Geography], I6)</f>
        <v>7302</v>
      </c>
    </row>
    <row r="7" spans="1:11" x14ac:dyDescent="0.25">
      <c r="B7" s="20" t="s">
        <v>35</v>
      </c>
      <c r="C7" s="21">
        <f>SUMIFS(Data[Amount], Data[Geography], B7)</f>
        <v>189434</v>
      </c>
      <c r="D7" s="22">
        <f t="shared" si="0"/>
        <v>189434</v>
      </c>
      <c r="E7" s="24">
        <f>SUMIFS(Data[Units], Data[Geography], B7)</f>
        <v>10158</v>
      </c>
      <c r="I7" s="15" t="s">
        <v>39</v>
      </c>
      <c r="J7" s="16">
        <f>SUMIFS(Data[Amount], Data[Geography], I7)</f>
        <v>173530</v>
      </c>
      <c r="K7" s="17">
        <f>SUMIFS(Data[Units], Data[Geography], I7)</f>
        <v>5745</v>
      </c>
    </row>
    <row r="8" spans="1:11" x14ac:dyDescent="0.25">
      <c r="B8" s="20" t="s">
        <v>39</v>
      </c>
      <c r="C8" s="21">
        <f>SUMIFS(Data[Amount], Data[Geography], B8)</f>
        <v>173530</v>
      </c>
      <c r="D8" s="22">
        <f t="shared" si="0"/>
        <v>173530</v>
      </c>
      <c r="E8" s="24">
        <f>SUMIFS(Data[Units], Data[Geography], B8)</f>
        <v>5745</v>
      </c>
      <c r="I8" s="15" t="s">
        <v>38</v>
      </c>
      <c r="J8" s="16">
        <f>SUMIFS(Data[Amount], Data[Geography], I8)</f>
        <v>168679</v>
      </c>
      <c r="K8" s="17">
        <f>SUMIFS(Data[Units], Data[Geography], I8)</f>
        <v>6264</v>
      </c>
    </row>
    <row r="9" spans="1:11" x14ac:dyDescent="0.25">
      <c r="B9" s="20" t="s">
        <v>38</v>
      </c>
      <c r="C9" s="21">
        <f>SUMIFS(Data[Amount], Data[Geography], B9)</f>
        <v>168679</v>
      </c>
      <c r="D9" s="22">
        <f t="shared" si="0"/>
        <v>168679</v>
      </c>
      <c r="E9" s="24">
        <f>SUMIFS(Data[Units], Data[Geography], B9)</f>
        <v>6264</v>
      </c>
      <c r="I9" s="15" t="s">
        <v>34</v>
      </c>
      <c r="J9" s="16">
        <f>SUMIFS(Data[Amount], Data[Geography], I9)</f>
        <v>252469</v>
      </c>
      <c r="K9" s="17">
        <f>SUMIFS(Data[Units], Data[Geography], I9)</f>
        <v>8760</v>
      </c>
    </row>
  </sheetData>
  <conditionalFormatting sqref="D4:D9">
    <cfRule type="dataBar" priority="1">
      <dataBar showValue="0">
        <cfvo type="min"/>
        <cfvo type="max"/>
        <color rgb="FF638EC6"/>
      </dataBar>
      <extLst>
        <ext xmlns:x14="http://schemas.microsoft.com/office/spreadsheetml/2009/9/main" uri="{B025F937-C7B1-47D3-B67F-A62EFF666E3E}">
          <x14:id>{A9F37DA2-8DF4-4ECE-B23D-D72CC1662110}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9F37DA2-8DF4-4ECE-B23D-D72CC1662110}">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87" zoomScaleNormal="87" workbookViewId="0">
      <selection activeCell="B4" sqref="B4"/>
    </sheetView>
  </sheetViews>
  <sheetFormatPr defaultRowHeight="15" x14ac:dyDescent="0.25"/>
  <cols>
    <col min="2" max="2" width="13.7109375" customWidth="1"/>
    <col min="3" max="3" width="14.85546875" customWidth="1"/>
    <col min="4" max="4" width="1.5703125" customWidth="1"/>
    <col min="5" max="5" width="12.42578125" customWidth="1"/>
  </cols>
  <sheetData>
    <row r="1" spans="1:5" s="14" customFormat="1" ht="46.5" x14ac:dyDescent="0.7">
      <c r="A1" s="12">
        <v>4</v>
      </c>
      <c r="B1" s="13" t="s">
        <v>46</v>
      </c>
    </row>
    <row r="3" spans="1:5" x14ac:dyDescent="0.25">
      <c r="B3" s="31" t="s">
        <v>67</v>
      </c>
      <c r="C3" s="29" t="s">
        <v>69</v>
      </c>
      <c r="D3" s="29" t="s">
        <v>71</v>
      </c>
      <c r="E3" s="29" t="s">
        <v>70</v>
      </c>
    </row>
    <row r="4" spans="1:5" x14ac:dyDescent="0.25">
      <c r="B4" s="32" t="s">
        <v>36</v>
      </c>
      <c r="C4" s="25">
        <v>39242</v>
      </c>
      <c r="D4" s="33">
        <v>39242</v>
      </c>
      <c r="E4" s="33">
        <v>1482</v>
      </c>
    </row>
    <row r="5" spans="1:5" x14ac:dyDescent="0.25">
      <c r="B5" s="32" t="s">
        <v>37</v>
      </c>
      <c r="C5" s="25">
        <v>17283</v>
      </c>
      <c r="D5" s="33">
        <v>17283</v>
      </c>
      <c r="E5" s="33">
        <v>882</v>
      </c>
    </row>
    <row r="6" spans="1:5" x14ac:dyDescent="0.25">
      <c r="B6" s="32" t="s">
        <v>34</v>
      </c>
      <c r="C6" s="25">
        <v>15855</v>
      </c>
      <c r="D6" s="33">
        <v>15855</v>
      </c>
      <c r="E6" s="33">
        <v>708</v>
      </c>
    </row>
    <row r="7" spans="1:5" x14ac:dyDescent="0.25">
      <c r="B7" s="32" t="s">
        <v>35</v>
      </c>
      <c r="C7" s="25">
        <v>15785</v>
      </c>
      <c r="D7" s="33">
        <v>15785</v>
      </c>
      <c r="E7" s="33">
        <v>699</v>
      </c>
    </row>
    <row r="8" spans="1:5" x14ac:dyDescent="0.25">
      <c r="B8" s="32" t="s">
        <v>38</v>
      </c>
      <c r="C8" s="25">
        <v>6069</v>
      </c>
      <c r="D8" s="33">
        <v>6069</v>
      </c>
      <c r="E8" s="33">
        <v>24</v>
      </c>
    </row>
    <row r="9" spans="1:5" x14ac:dyDescent="0.25">
      <c r="B9" s="32" t="s">
        <v>39</v>
      </c>
      <c r="C9" s="25">
        <v>3976</v>
      </c>
      <c r="D9" s="33">
        <v>3976</v>
      </c>
      <c r="E9" s="33">
        <v>72</v>
      </c>
    </row>
  </sheetData>
  <conditionalFormatting pivot="1" sqref="D4:D9">
    <cfRule type="dataBar" priority="1">
      <dataBar showValue="0">
        <cfvo type="min"/>
        <cfvo type="max"/>
        <color rgb="FF63C384"/>
      </dataBar>
      <extLst>
        <ext xmlns:x14="http://schemas.microsoft.com/office/spreadsheetml/2009/9/main" uri="{B025F937-C7B1-47D3-B67F-A62EFF666E3E}">
          <x14:id>{D33ACDA4-F521-4915-B4DD-5F80FCE472E0}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33ACDA4-F521-4915-B4DD-5F80FCE472E0}">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E5" sqref="E5"/>
    </sheetView>
  </sheetViews>
  <sheetFormatPr defaultRowHeight="15" x14ac:dyDescent="0.25"/>
  <cols>
    <col min="2" max="2" width="19.42578125" customWidth="1"/>
    <col min="3" max="3" width="20.140625" customWidth="1"/>
    <col min="4" max="5" width="20.140625" bestFit="1" customWidth="1"/>
  </cols>
  <sheetData>
    <row r="1" spans="1:3" s="14" customFormat="1" ht="46.5" x14ac:dyDescent="0.7">
      <c r="A1" s="12">
        <v>5</v>
      </c>
      <c r="B1" s="13" t="s">
        <v>54</v>
      </c>
    </row>
    <row r="3" spans="1:3" x14ac:dyDescent="0.25">
      <c r="B3" s="31" t="s">
        <v>67</v>
      </c>
      <c r="C3" t="s">
        <v>87</v>
      </c>
    </row>
    <row r="4" spans="1:3" x14ac:dyDescent="0.25">
      <c r="B4" s="32" t="s">
        <v>24</v>
      </c>
      <c r="C4" s="22">
        <v>33.88697318007663</v>
      </c>
    </row>
    <row r="5" spans="1:3" x14ac:dyDescent="0.25">
      <c r="B5" s="32" t="s">
        <v>22</v>
      </c>
      <c r="C5" s="22">
        <v>32.301656920077974</v>
      </c>
    </row>
    <row r="6" spans="1:3" x14ac:dyDescent="0.25">
      <c r="B6" s="32" t="s">
        <v>26</v>
      </c>
      <c r="C6" s="22">
        <v>32.807189542483663</v>
      </c>
    </row>
    <row r="7" spans="1:3" x14ac:dyDescent="0.25">
      <c r="B7" s="32" t="s">
        <v>33</v>
      </c>
      <c r="C7" s="22">
        <v>37.303128371089535</v>
      </c>
    </row>
    <row r="8" spans="1:3" x14ac:dyDescent="0.25">
      <c r="B8" s="32" t="s">
        <v>15</v>
      </c>
      <c r="C8" s="22">
        <v>44.990867579908674</v>
      </c>
    </row>
    <row r="9" spans="1:3" x14ac:dyDescent="0.25">
      <c r="B9" s="32" t="s">
        <v>68</v>
      </c>
      <c r="C9"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3"/>
  <sheetViews>
    <sheetView workbookViewId="0">
      <selection activeCell="J4" sqref="J4"/>
    </sheetView>
  </sheetViews>
  <sheetFormatPr defaultRowHeight="15" x14ac:dyDescent="0.25"/>
  <sheetData>
    <row r="1" spans="1:12" s="14" customFormat="1" ht="46.5" x14ac:dyDescent="0.7">
      <c r="A1" s="12">
        <v>6</v>
      </c>
      <c r="B1" s="13" t="s">
        <v>55</v>
      </c>
    </row>
    <row r="3" spans="1:12" x14ac:dyDescent="0.25">
      <c r="H3" s="6" t="s">
        <v>11</v>
      </c>
      <c r="I3" s="6" t="s">
        <v>12</v>
      </c>
      <c r="J3" s="6" t="s">
        <v>0</v>
      </c>
      <c r="K3" s="10" t="s">
        <v>1</v>
      </c>
      <c r="L3" s="10" t="s">
        <v>50</v>
      </c>
    </row>
    <row r="4" spans="1:12" x14ac:dyDescent="0.25">
      <c r="H4" t="s">
        <v>40</v>
      </c>
      <c r="I4" t="s">
        <v>37</v>
      </c>
      <c r="J4" t="s">
        <v>30</v>
      </c>
      <c r="K4" s="4">
        <v>1624</v>
      </c>
      <c r="L4" s="5">
        <v>114</v>
      </c>
    </row>
    <row r="5" spans="1:12" x14ac:dyDescent="0.25">
      <c r="H5" t="s">
        <v>8</v>
      </c>
      <c r="I5" t="s">
        <v>35</v>
      </c>
      <c r="J5" t="s">
        <v>32</v>
      </c>
      <c r="K5" s="4">
        <v>6706</v>
      </c>
      <c r="L5" s="5">
        <v>459</v>
      </c>
    </row>
    <row r="6" spans="1:12" x14ac:dyDescent="0.25">
      <c r="H6" t="s">
        <v>9</v>
      </c>
      <c r="I6" t="s">
        <v>35</v>
      </c>
      <c r="J6" t="s">
        <v>4</v>
      </c>
      <c r="K6" s="4">
        <v>959</v>
      </c>
      <c r="L6" s="5">
        <v>147</v>
      </c>
    </row>
    <row r="7" spans="1:12" x14ac:dyDescent="0.25">
      <c r="H7" t="s">
        <v>41</v>
      </c>
      <c r="I7" t="s">
        <v>36</v>
      </c>
      <c r="J7" t="s">
        <v>18</v>
      </c>
      <c r="K7" s="4">
        <v>9632</v>
      </c>
      <c r="L7" s="5">
        <v>288</v>
      </c>
    </row>
    <row r="8" spans="1:12" x14ac:dyDescent="0.25">
      <c r="H8" t="s">
        <v>6</v>
      </c>
      <c r="I8" t="s">
        <v>39</v>
      </c>
      <c r="J8" t="s">
        <v>25</v>
      </c>
      <c r="K8" s="4">
        <v>2100</v>
      </c>
      <c r="L8" s="5">
        <v>414</v>
      </c>
    </row>
    <row r="9" spans="1:12" x14ac:dyDescent="0.25">
      <c r="H9" t="s">
        <v>40</v>
      </c>
      <c r="I9" t="s">
        <v>35</v>
      </c>
      <c r="J9" t="s">
        <v>33</v>
      </c>
      <c r="K9" s="4">
        <v>8869</v>
      </c>
      <c r="L9" s="5">
        <v>432</v>
      </c>
    </row>
    <row r="10" spans="1:12" x14ac:dyDescent="0.25">
      <c r="H10" t="s">
        <v>6</v>
      </c>
      <c r="I10" t="s">
        <v>38</v>
      </c>
      <c r="J10" t="s">
        <v>31</v>
      </c>
      <c r="K10" s="4">
        <v>2681</v>
      </c>
      <c r="L10" s="5">
        <v>54</v>
      </c>
    </row>
    <row r="11" spans="1:12" x14ac:dyDescent="0.25">
      <c r="H11" t="s">
        <v>8</v>
      </c>
      <c r="I11" t="s">
        <v>35</v>
      </c>
      <c r="J11" t="s">
        <v>22</v>
      </c>
      <c r="K11" s="4">
        <v>5012</v>
      </c>
      <c r="L11" s="5">
        <v>210</v>
      </c>
    </row>
    <row r="12" spans="1:12" x14ac:dyDescent="0.25">
      <c r="H12" t="s">
        <v>7</v>
      </c>
      <c r="I12" t="s">
        <v>38</v>
      </c>
      <c r="J12" t="s">
        <v>14</v>
      </c>
      <c r="K12" s="4">
        <v>1281</v>
      </c>
      <c r="L12" s="5">
        <v>75</v>
      </c>
    </row>
    <row r="13" spans="1:12" x14ac:dyDescent="0.25">
      <c r="H13" t="s">
        <v>5</v>
      </c>
      <c r="I13" t="s">
        <v>37</v>
      </c>
      <c r="J13" t="s">
        <v>14</v>
      </c>
      <c r="K13" s="4">
        <v>4991</v>
      </c>
      <c r="L13" s="5">
        <v>12</v>
      </c>
    </row>
    <row r="14" spans="1:12" x14ac:dyDescent="0.25">
      <c r="H14" t="s">
        <v>2</v>
      </c>
      <c r="I14" t="s">
        <v>39</v>
      </c>
      <c r="J14" t="s">
        <v>25</v>
      </c>
      <c r="K14" s="4">
        <v>1785</v>
      </c>
      <c r="L14" s="5">
        <v>462</v>
      </c>
    </row>
    <row r="15" spans="1:12" x14ac:dyDescent="0.25">
      <c r="H15" t="s">
        <v>3</v>
      </c>
      <c r="I15" t="s">
        <v>37</v>
      </c>
      <c r="J15" t="s">
        <v>17</v>
      </c>
      <c r="K15" s="4">
        <v>3983</v>
      </c>
      <c r="L15" s="5">
        <v>144</v>
      </c>
    </row>
    <row r="16" spans="1:12" x14ac:dyDescent="0.25">
      <c r="H16" t="s">
        <v>9</v>
      </c>
      <c r="I16" t="s">
        <v>38</v>
      </c>
      <c r="J16" t="s">
        <v>16</v>
      </c>
      <c r="K16" s="4">
        <v>2646</v>
      </c>
      <c r="L16" s="5">
        <v>120</v>
      </c>
    </row>
    <row r="17" spans="8:12" x14ac:dyDescent="0.25">
      <c r="H17" t="s">
        <v>2</v>
      </c>
      <c r="I17" t="s">
        <v>34</v>
      </c>
      <c r="J17" t="s">
        <v>13</v>
      </c>
      <c r="K17" s="4">
        <v>252</v>
      </c>
      <c r="L17" s="5">
        <v>54</v>
      </c>
    </row>
    <row r="18" spans="8:12" x14ac:dyDescent="0.25">
      <c r="H18" t="s">
        <v>3</v>
      </c>
      <c r="I18" t="s">
        <v>35</v>
      </c>
      <c r="J18" t="s">
        <v>25</v>
      </c>
      <c r="K18" s="4">
        <v>2464</v>
      </c>
      <c r="L18" s="5">
        <v>234</v>
      </c>
    </row>
    <row r="19" spans="8:12" x14ac:dyDescent="0.25">
      <c r="H19" t="s">
        <v>3</v>
      </c>
      <c r="I19" t="s">
        <v>35</v>
      </c>
      <c r="J19" t="s">
        <v>29</v>
      </c>
      <c r="K19" s="4">
        <v>2114</v>
      </c>
      <c r="L19" s="5">
        <v>66</v>
      </c>
    </row>
    <row r="20" spans="8:12" x14ac:dyDescent="0.25">
      <c r="H20" t="s">
        <v>6</v>
      </c>
      <c r="I20" t="s">
        <v>37</v>
      </c>
      <c r="J20" t="s">
        <v>31</v>
      </c>
      <c r="K20" s="4">
        <v>7693</v>
      </c>
      <c r="L20" s="5">
        <v>87</v>
      </c>
    </row>
    <row r="21" spans="8:12" x14ac:dyDescent="0.25">
      <c r="H21" t="s">
        <v>5</v>
      </c>
      <c r="I21" t="s">
        <v>34</v>
      </c>
      <c r="J21" t="s">
        <v>20</v>
      </c>
      <c r="K21" s="4">
        <v>15610</v>
      </c>
      <c r="L21" s="5">
        <v>339</v>
      </c>
    </row>
    <row r="22" spans="8:12" x14ac:dyDescent="0.25">
      <c r="H22" t="s">
        <v>41</v>
      </c>
      <c r="I22" t="s">
        <v>34</v>
      </c>
      <c r="J22" t="s">
        <v>22</v>
      </c>
      <c r="K22" s="4">
        <v>336</v>
      </c>
      <c r="L22" s="5">
        <v>144</v>
      </c>
    </row>
    <row r="23" spans="8:12" x14ac:dyDescent="0.25">
      <c r="H23" t="s">
        <v>2</v>
      </c>
      <c r="I23" t="s">
        <v>39</v>
      </c>
      <c r="J23" t="s">
        <v>20</v>
      </c>
      <c r="K23" s="4">
        <v>9443</v>
      </c>
      <c r="L23" s="5">
        <v>162</v>
      </c>
    </row>
    <row r="24" spans="8:12" x14ac:dyDescent="0.25">
      <c r="H24" t="s">
        <v>9</v>
      </c>
      <c r="I24" t="s">
        <v>34</v>
      </c>
      <c r="J24" t="s">
        <v>23</v>
      </c>
      <c r="K24" s="4">
        <v>8155</v>
      </c>
      <c r="L24" s="5">
        <v>90</v>
      </c>
    </row>
    <row r="25" spans="8:12" x14ac:dyDescent="0.25">
      <c r="H25" t="s">
        <v>8</v>
      </c>
      <c r="I25" t="s">
        <v>38</v>
      </c>
      <c r="J25" t="s">
        <v>23</v>
      </c>
      <c r="K25" s="4">
        <v>1701</v>
      </c>
      <c r="L25" s="5">
        <v>234</v>
      </c>
    </row>
    <row r="26" spans="8:12" x14ac:dyDescent="0.25">
      <c r="H26" t="s">
        <v>10</v>
      </c>
      <c r="I26" t="s">
        <v>38</v>
      </c>
      <c r="J26" t="s">
        <v>22</v>
      </c>
      <c r="K26" s="4">
        <v>2205</v>
      </c>
      <c r="L26" s="5">
        <v>141</v>
      </c>
    </row>
    <row r="27" spans="8:12" x14ac:dyDescent="0.25">
      <c r="H27" t="s">
        <v>8</v>
      </c>
      <c r="I27" t="s">
        <v>37</v>
      </c>
      <c r="J27" t="s">
        <v>19</v>
      </c>
      <c r="K27" s="4">
        <v>1771</v>
      </c>
      <c r="L27" s="5">
        <v>204</v>
      </c>
    </row>
    <row r="28" spans="8:12" x14ac:dyDescent="0.25">
      <c r="H28" t="s">
        <v>41</v>
      </c>
      <c r="I28" t="s">
        <v>35</v>
      </c>
      <c r="J28" t="s">
        <v>15</v>
      </c>
      <c r="K28" s="4">
        <v>2114</v>
      </c>
      <c r="L28" s="5">
        <v>186</v>
      </c>
    </row>
    <row r="29" spans="8:12" x14ac:dyDescent="0.25">
      <c r="H29" t="s">
        <v>41</v>
      </c>
      <c r="I29" t="s">
        <v>36</v>
      </c>
      <c r="J29" t="s">
        <v>13</v>
      </c>
      <c r="K29" s="4">
        <v>10311</v>
      </c>
      <c r="L29" s="5">
        <v>231</v>
      </c>
    </row>
    <row r="30" spans="8:12" x14ac:dyDescent="0.25">
      <c r="H30" t="s">
        <v>3</v>
      </c>
      <c r="I30" t="s">
        <v>39</v>
      </c>
      <c r="J30" t="s">
        <v>16</v>
      </c>
      <c r="K30" s="4">
        <v>21</v>
      </c>
      <c r="L30" s="5">
        <v>168</v>
      </c>
    </row>
    <row r="31" spans="8:12" x14ac:dyDescent="0.25">
      <c r="H31" t="s">
        <v>10</v>
      </c>
      <c r="I31" t="s">
        <v>35</v>
      </c>
      <c r="J31" t="s">
        <v>20</v>
      </c>
      <c r="K31" s="4">
        <v>1974</v>
      </c>
      <c r="L31" s="5">
        <v>195</v>
      </c>
    </row>
    <row r="32" spans="8:12" x14ac:dyDescent="0.25">
      <c r="H32" t="s">
        <v>5</v>
      </c>
      <c r="I32" t="s">
        <v>36</v>
      </c>
      <c r="J32" t="s">
        <v>23</v>
      </c>
      <c r="K32" s="4">
        <v>6314</v>
      </c>
      <c r="L32" s="5">
        <v>15</v>
      </c>
    </row>
    <row r="33" spans="8:12" x14ac:dyDescent="0.25">
      <c r="H33" t="s">
        <v>10</v>
      </c>
      <c r="I33" t="s">
        <v>37</v>
      </c>
      <c r="J33" t="s">
        <v>23</v>
      </c>
      <c r="K33" s="4">
        <v>4683</v>
      </c>
      <c r="L33" s="5">
        <v>30</v>
      </c>
    </row>
    <row r="34" spans="8:12" x14ac:dyDescent="0.25">
      <c r="H34" t="s">
        <v>41</v>
      </c>
      <c r="I34" t="s">
        <v>37</v>
      </c>
      <c r="J34" t="s">
        <v>24</v>
      </c>
      <c r="K34" s="4">
        <v>6398</v>
      </c>
      <c r="L34" s="5">
        <v>102</v>
      </c>
    </row>
    <row r="35" spans="8:12" x14ac:dyDescent="0.25">
      <c r="H35" t="s">
        <v>2</v>
      </c>
      <c r="I35" t="s">
        <v>35</v>
      </c>
      <c r="J35" t="s">
        <v>19</v>
      </c>
      <c r="K35" s="4">
        <v>553</v>
      </c>
      <c r="L35" s="5">
        <v>15</v>
      </c>
    </row>
    <row r="36" spans="8:12" x14ac:dyDescent="0.25">
      <c r="H36" t="s">
        <v>8</v>
      </c>
      <c r="I36" t="s">
        <v>39</v>
      </c>
      <c r="J36" t="s">
        <v>30</v>
      </c>
      <c r="K36" s="4">
        <v>7021</v>
      </c>
      <c r="L36" s="5">
        <v>183</v>
      </c>
    </row>
    <row r="37" spans="8:12" x14ac:dyDescent="0.25">
      <c r="H37" t="s">
        <v>40</v>
      </c>
      <c r="I37" t="s">
        <v>39</v>
      </c>
      <c r="J37" t="s">
        <v>22</v>
      </c>
      <c r="K37" s="4">
        <v>5817</v>
      </c>
      <c r="L37" s="5">
        <v>12</v>
      </c>
    </row>
    <row r="38" spans="8:12" x14ac:dyDescent="0.25">
      <c r="H38" t="s">
        <v>41</v>
      </c>
      <c r="I38" t="s">
        <v>39</v>
      </c>
      <c r="J38" t="s">
        <v>14</v>
      </c>
      <c r="K38" s="4">
        <v>3976</v>
      </c>
      <c r="L38" s="5">
        <v>72</v>
      </c>
    </row>
    <row r="39" spans="8:12" x14ac:dyDescent="0.25">
      <c r="H39" t="s">
        <v>6</v>
      </c>
      <c r="I39" t="s">
        <v>38</v>
      </c>
      <c r="J39" t="s">
        <v>27</v>
      </c>
      <c r="K39" s="4">
        <v>1134</v>
      </c>
      <c r="L39" s="5">
        <v>282</v>
      </c>
    </row>
    <row r="40" spans="8:12" x14ac:dyDescent="0.25">
      <c r="H40" t="s">
        <v>2</v>
      </c>
      <c r="I40" t="s">
        <v>39</v>
      </c>
      <c r="J40" t="s">
        <v>28</v>
      </c>
      <c r="K40" s="4">
        <v>6027</v>
      </c>
      <c r="L40" s="5">
        <v>144</v>
      </c>
    </row>
    <row r="41" spans="8:12" x14ac:dyDescent="0.25">
      <c r="H41" t="s">
        <v>6</v>
      </c>
      <c r="I41" t="s">
        <v>37</v>
      </c>
      <c r="J41" t="s">
        <v>16</v>
      </c>
      <c r="K41" s="4">
        <v>1904</v>
      </c>
      <c r="L41" s="5">
        <v>405</v>
      </c>
    </row>
    <row r="42" spans="8:12" x14ac:dyDescent="0.25">
      <c r="H42" t="s">
        <v>7</v>
      </c>
      <c r="I42" t="s">
        <v>34</v>
      </c>
      <c r="J42" t="s">
        <v>32</v>
      </c>
      <c r="K42" s="4">
        <v>3262</v>
      </c>
      <c r="L42" s="5">
        <v>75</v>
      </c>
    </row>
    <row r="43" spans="8:12" x14ac:dyDescent="0.25">
      <c r="H43" t="s">
        <v>40</v>
      </c>
      <c r="I43" t="s">
        <v>34</v>
      </c>
      <c r="J43" t="s">
        <v>27</v>
      </c>
      <c r="K43" s="4">
        <v>2289</v>
      </c>
      <c r="L43" s="5">
        <v>135</v>
      </c>
    </row>
    <row r="44" spans="8:12" x14ac:dyDescent="0.25">
      <c r="H44" t="s">
        <v>5</v>
      </c>
      <c r="I44" t="s">
        <v>34</v>
      </c>
      <c r="J44" t="s">
        <v>27</v>
      </c>
      <c r="K44" s="4">
        <v>6986</v>
      </c>
      <c r="L44" s="5">
        <v>21</v>
      </c>
    </row>
    <row r="45" spans="8:12" x14ac:dyDescent="0.25">
      <c r="H45" t="s">
        <v>2</v>
      </c>
      <c r="I45" t="s">
        <v>38</v>
      </c>
      <c r="J45" t="s">
        <v>23</v>
      </c>
      <c r="K45" s="4">
        <v>4417</v>
      </c>
      <c r="L45" s="5">
        <v>153</v>
      </c>
    </row>
    <row r="46" spans="8:12" x14ac:dyDescent="0.25">
      <c r="H46" t="s">
        <v>6</v>
      </c>
      <c r="I46" t="s">
        <v>34</v>
      </c>
      <c r="J46" t="s">
        <v>15</v>
      </c>
      <c r="K46" s="4">
        <v>1442</v>
      </c>
      <c r="L46" s="5">
        <v>15</v>
      </c>
    </row>
    <row r="47" spans="8:12" x14ac:dyDescent="0.25">
      <c r="H47" t="s">
        <v>3</v>
      </c>
      <c r="I47" t="s">
        <v>35</v>
      </c>
      <c r="J47" t="s">
        <v>14</v>
      </c>
      <c r="K47" s="4">
        <v>2415</v>
      </c>
      <c r="L47" s="5">
        <v>255</v>
      </c>
    </row>
    <row r="48" spans="8:12" x14ac:dyDescent="0.25">
      <c r="H48" t="s">
        <v>2</v>
      </c>
      <c r="I48" t="s">
        <v>37</v>
      </c>
      <c r="J48" t="s">
        <v>19</v>
      </c>
      <c r="K48" s="4">
        <v>238</v>
      </c>
      <c r="L48" s="5">
        <v>18</v>
      </c>
    </row>
    <row r="49" spans="8:12" x14ac:dyDescent="0.25">
      <c r="H49" t="s">
        <v>6</v>
      </c>
      <c r="I49" t="s">
        <v>37</v>
      </c>
      <c r="J49" t="s">
        <v>23</v>
      </c>
      <c r="K49" s="4">
        <v>4949</v>
      </c>
      <c r="L49" s="5">
        <v>189</v>
      </c>
    </row>
    <row r="50" spans="8:12" x14ac:dyDescent="0.25">
      <c r="H50" t="s">
        <v>5</v>
      </c>
      <c r="I50" t="s">
        <v>38</v>
      </c>
      <c r="J50" t="s">
        <v>32</v>
      </c>
      <c r="K50" s="4">
        <v>5075</v>
      </c>
      <c r="L50" s="5">
        <v>21</v>
      </c>
    </row>
    <row r="51" spans="8:12" x14ac:dyDescent="0.25">
      <c r="H51" t="s">
        <v>3</v>
      </c>
      <c r="I51" t="s">
        <v>36</v>
      </c>
      <c r="J51" t="s">
        <v>16</v>
      </c>
      <c r="K51" s="4">
        <v>9198</v>
      </c>
      <c r="L51" s="5">
        <v>36</v>
      </c>
    </row>
    <row r="52" spans="8:12" x14ac:dyDescent="0.25">
      <c r="H52" t="s">
        <v>6</v>
      </c>
      <c r="I52" t="s">
        <v>34</v>
      </c>
      <c r="J52" t="s">
        <v>29</v>
      </c>
      <c r="K52" s="4">
        <v>3339</v>
      </c>
      <c r="L52" s="5">
        <v>75</v>
      </c>
    </row>
    <row r="53" spans="8:12" x14ac:dyDescent="0.25">
      <c r="H53" t="s">
        <v>40</v>
      </c>
      <c r="I53" t="s">
        <v>34</v>
      </c>
      <c r="J53" t="s">
        <v>17</v>
      </c>
      <c r="K53" s="4">
        <v>5019</v>
      </c>
      <c r="L53" s="5">
        <v>156</v>
      </c>
    </row>
    <row r="54" spans="8:12" x14ac:dyDescent="0.25">
      <c r="H54" t="s">
        <v>5</v>
      </c>
      <c r="I54" t="s">
        <v>36</v>
      </c>
      <c r="J54" t="s">
        <v>16</v>
      </c>
      <c r="K54" s="4">
        <v>16184</v>
      </c>
      <c r="L54" s="5">
        <v>39</v>
      </c>
    </row>
    <row r="55" spans="8:12" x14ac:dyDescent="0.25">
      <c r="H55" t="s">
        <v>6</v>
      </c>
      <c r="I55" t="s">
        <v>36</v>
      </c>
      <c r="J55" t="s">
        <v>21</v>
      </c>
      <c r="K55" s="4">
        <v>497</v>
      </c>
      <c r="L55" s="5">
        <v>63</v>
      </c>
    </row>
    <row r="56" spans="8:12" x14ac:dyDescent="0.25">
      <c r="H56" t="s">
        <v>2</v>
      </c>
      <c r="I56" t="s">
        <v>36</v>
      </c>
      <c r="J56" t="s">
        <v>29</v>
      </c>
      <c r="K56" s="4">
        <v>8211</v>
      </c>
      <c r="L56" s="5">
        <v>75</v>
      </c>
    </row>
    <row r="57" spans="8:12" x14ac:dyDescent="0.25">
      <c r="H57" t="s">
        <v>2</v>
      </c>
      <c r="I57" t="s">
        <v>38</v>
      </c>
      <c r="J57" t="s">
        <v>28</v>
      </c>
      <c r="K57" s="4">
        <v>6580</v>
      </c>
      <c r="L57" s="5">
        <v>183</v>
      </c>
    </row>
    <row r="58" spans="8:12" x14ac:dyDescent="0.25">
      <c r="H58" t="s">
        <v>41</v>
      </c>
      <c r="I58" t="s">
        <v>35</v>
      </c>
      <c r="J58" t="s">
        <v>13</v>
      </c>
      <c r="K58" s="4">
        <v>4760</v>
      </c>
      <c r="L58" s="5">
        <v>69</v>
      </c>
    </row>
    <row r="59" spans="8:12" x14ac:dyDescent="0.25">
      <c r="H59" t="s">
        <v>40</v>
      </c>
      <c r="I59" t="s">
        <v>36</v>
      </c>
      <c r="J59" t="s">
        <v>25</v>
      </c>
      <c r="K59" s="4">
        <v>5439</v>
      </c>
      <c r="L59" s="5">
        <v>30</v>
      </c>
    </row>
    <row r="60" spans="8:12" x14ac:dyDescent="0.25">
      <c r="H60" t="s">
        <v>41</v>
      </c>
      <c r="I60" t="s">
        <v>34</v>
      </c>
      <c r="J60" t="s">
        <v>17</v>
      </c>
      <c r="K60" s="4">
        <v>1463</v>
      </c>
      <c r="L60" s="5">
        <v>39</v>
      </c>
    </row>
    <row r="61" spans="8:12" x14ac:dyDescent="0.25">
      <c r="H61" t="s">
        <v>3</v>
      </c>
      <c r="I61" t="s">
        <v>34</v>
      </c>
      <c r="J61" t="s">
        <v>32</v>
      </c>
      <c r="K61" s="4">
        <v>7777</v>
      </c>
      <c r="L61" s="5">
        <v>504</v>
      </c>
    </row>
    <row r="62" spans="8:12" x14ac:dyDescent="0.25">
      <c r="H62" t="s">
        <v>9</v>
      </c>
      <c r="I62" t="s">
        <v>37</v>
      </c>
      <c r="J62" t="s">
        <v>29</v>
      </c>
      <c r="K62" s="4">
        <v>1085</v>
      </c>
      <c r="L62" s="5">
        <v>273</v>
      </c>
    </row>
    <row r="63" spans="8:12" x14ac:dyDescent="0.25">
      <c r="H63" t="s">
        <v>5</v>
      </c>
      <c r="I63" t="s">
        <v>37</v>
      </c>
      <c r="J63" t="s">
        <v>31</v>
      </c>
      <c r="K63" s="4">
        <v>182</v>
      </c>
      <c r="L63" s="5">
        <v>48</v>
      </c>
    </row>
    <row r="64" spans="8:12" x14ac:dyDescent="0.25">
      <c r="H64" t="s">
        <v>6</v>
      </c>
      <c r="I64" t="s">
        <v>34</v>
      </c>
      <c r="J64" t="s">
        <v>27</v>
      </c>
      <c r="K64" s="4">
        <v>4242</v>
      </c>
      <c r="L64" s="5">
        <v>207</v>
      </c>
    </row>
    <row r="65" spans="8:12" x14ac:dyDescent="0.25">
      <c r="H65" t="s">
        <v>6</v>
      </c>
      <c r="I65" t="s">
        <v>36</v>
      </c>
      <c r="J65" t="s">
        <v>32</v>
      </c>
      <c r="K65" s="4">
        <v>6118</v>
      </c>
      <c r="L65" s="5">
        <v>9</v>
      </c>
    </row>
    <row r="66" spans="8:12" x14ac:dyDescent="0.25">
      <c r="H66" t="s">
        <v>10</v>
      </c>
      <c r="I66" t="s">
        <v>36</v>
      </c>
      <c r="J66" t="s">
        <v>23</v>
      </c>
      <c r="K66" s="4">
        <v>2317</v>
      </c>
      <c r="L66" s="5">
        <v>261</v>
      </c>
    </row>
    <row r="67" spans="8:12" x14ac:dyDescent="0.25">
      <c r="H67" t="s">
        <v>6</v>
      </c>
      <c r="I67" t="s">
        <v>38</v>
      </c>
      <c r="J67" t="s">
        <v>16</v>
      </c>
      <c r="K67" s="4">
        <v>938</v>
      </c>
      <c r="L67" s="5">
        <v>6</v>
      </c>
    </row>
    <row r="68" spans="8:12" x14ac:dyDescent="0.25">
      <c r="H68" t="s">
        <v>8</v>
      </c>
      <c r="I68" t="s">
        <v>37</v>
      </c>
      <c r="J68" t="s">
        <v>15</v>
      </c>
      <c r="K68" s="4">
        <v>9709</v>
      </c>
      <c r="L68" s="5">
        <v>30</v>
      </c>
    </row>
    <row r="69" spans="8:12" x14ac:dyDescent="0.25">
      <c r="H69" t="s">
        <v>7</v>
      </c>
      <c r="I69" t="s">
        <v>34</v>
      </c>
      <c r="J69" t="s">
        <v>20</v>
      </c>
      <c r="K69" s="4">
        <v>2205</v>
      </c>
      <c r="L69" s="5">
        <v>138</v>
      </c>
    </row>
    <row r="70" spans="8:12" x14ac:dyDescent="0.25">
      <c r="H70" t="s">
        <v>7</v>
      </c>
      <c r="I70" t="s">
        <v>37</v>
      </c>
      <c r="J70" t="s">
        <v>17</v>
      </c>
      <c r="K70" s="4">
        <v>4487</v>
      </c>
      <c r="L70" s="5">
        <v>111</v>
      </c>
    </row>
    <row r="71" spans="8:12" x14ac:dyDescent="0.25">
      <c r="H71" t="s">
        <v>5</v>
      </c>
      <c r="I71" t="s">
        <v>35</v>
      </c>
      <c r="J71" t="s">
        <v>18</v>
      </c>
      <c r="K71" s="4">
        <v>2415</v>
      </c>
      <c r="L71" s="5">
        <v>15</v>
      </c>
    </row>
    <row r="72" spans="8:12" x14ac:dyDescent="0.25">
      <c r="H72" t="s">
        <v>40</v>
      </c>
      <c r="I72" t="s">
        <v>34</v>
      </c>
      <c r="J72" t="s">
        <v>19</v>
      </c>
      <c r="K72" s="4">
        <v>4018</v>
      </c>
      <c r="L72" s="5">
        <v>162</v>
      </c>
    </row>
    <row r="73" spans="8:12" x14ac:dyDescent="0.25">
      <c r="H73" t="s">
        <v>5</v>
      </c>
      <c r="I73" t="s">
        <v>34</v>
      </c>
      <c r="J73" t="s">
        <v>19</v>
      </c>
      <c r="K73" s="4">
        <v>861</v>
      </c>
      <c r="L73" s="5">
        <v>195</v>
      </c>
    </row>
    <row r="74" spans="8:12" x14ac:dyDescent="0.25">
      <c r="H74" t="s">
        <v>10</v>
      </c>
      <c r="I74" t="s">
        <v>38</v>
      </c>
      <c r="J74" t="s">
        <v>14</v>
      </c>
      <c r="K74" s="4">
        <v>5586</v>
      </c>
      <c r="L74" s="5">
        <v>525</v>
      </c>
    </row>
    <row r="75" spans="8:12" x14ac:dyDescent="0.25">
      <c r="H75" t="s">
        <v>7</v>
      </c>
      <c r="I75" t="s">
        <v>34</v>
      </c>
      <c r="J75" t="s">
        <v>33</v>
      </c>
      <c r="K75" s="4">
        <v>2226</v>
      </c>
      <c r="L75" s="5">
        <v>48</v>
      </c>
    </row>
    <row r="76" spans="8:12" x14ac:dyDescent="0.25">
      <c r="H76" t="s">
        <v>9</v>
      </c>
      <c r="I76" t="s">
        <v>34</v>
      </c>
      <c r="J76" t="s">
        <v>28</v>
      </c>
      <c r="K76" s="4">
        <v>14329</v>
      </c>
      <c r="L76" s="5">
        <v>150</v>
      </c>
    </row>
    <row r="77" spans="8:12" x14ac:dyDescent="0.25">
      <c r="H77" t="s">
        <v>9</v>
      </c>
      <c r="I77" t="s">
        <v>34</v>
      </c>
      <c r="J77" t="s">
        <v>20</v>
      </c>
      <c r="K77" s="4">
        <v>8463</v>
      </c>
      <c r="L77" s="5">
        <v>492</v>
      </c>
    </row>
    <row r="78" spans="8:12" x14ac:dyDescent="0.25">
      <c r="H78" t="s">
        <v>5</v>
      </c>
      <c r="I78" t="s">
        <v>34</v>
      </c>
      <c r="J78" t="s">
        <v>29</v>
      </c>
      <c r="K78" s="4">
        <v>2891</v>
      </c>
      <c r="L78" s="5">
        <v>102</v>
      </c>
    </row>
    <row r="79" spans="8:12" x14ac:dyDescent="0.25">
      <c r="H79" t="s">
        <v>3</v>
      </c>
      <c r="I79" t="s">
        <v>36</v>
      </c>
      <c r="J79" t="s">
        <v>23</v>
      </c>
      <c r="K79" s="4">
        <v>3773</v>
      </c>
      <c r="L79" s="5">
        <v>165</v>
      </c>
    </row>
    <row r="80" spans="8:12" x14ac:dyDescent="0.25">
      <c r="H80" t="s">
        <v>41</v>
      </c>
      <c r="I80" t="s">
        <v>36</v>
      </c>
      <c r="J80" t="s">
        <v>28</v>
      </c>
      <c r="K80" s="4">
        <v>854</v>
      </c>
      <c r="L80" s="5">
        <v>309</v>
      </c>
    </row>
    <row r="81" spans="8:12" x14ac:dyDescent="0.25">
      <c r="H81" t="s">
        <v>6</v>
      </c>
      <c r="I81" t="s">
        <v>36</v>
      </c>
      <c r="J81" t="s">
        <v>17</v>
      </c>
      <c r="K81" s="4">
        <v>4970</v>
      </c>
      <c r="L81" s="5">
        <v>156</v>
      </c>
    </row>
    <row r="82" spans="8:12" x14ac:dyDescent="0.25">
      <c r="H82" t="s">
        <v>9</v>
      </c>
      <c r="I82" t="s">
        <v>35</v>
      </c>
      <c r="J82" t="s">
        <v>26</v>
      </c>
      <c r="K82" s="4">
        <v>98</v>
      </c>
      <c r="L82" s="5">
        <v>159</v>
      </c>
    </row>
    <row r="83" spans="8:12" x14ac:dyDescent="0.25">
      <c r="H83" t="s">
        <v>5</v>
      </c>
      <c r="I83" t="s">
        <v>35</v>
      </c>
      <c r="J83" t="s">
        <v>15</v>
      </c>
      <c r="K83" s="4">
        <v>13391</v>
      </c>
      <c r="L83" s="5">
        <v>201</v>
      </c>
    </row>
    <row r="84" spans="8:12" x14ac:dyDescent="0.25">
      <c r="H84" t="s">
        <v>8</v>
      </c>
      <c r="I84" t="s">
        <v>39</v>
      </c>
      <c r="J84" t="s">
        <v>31</v>
      </c>
      <c r="K84" s="4">
        <v>8890</v>
      </c>
      <c r="L84" s="5">
        <v>210</v>
      </c>
    </row>
    <row r="85" spans="8:12" x14ac:dyDescent="0.25">
      <c r="H85" t="s">
        <v>2</v>
      </c>
      <c r="I85" t="s">
        <v>38</v>
      </c>
      <c r="J85" t="s">
        <v>13</v>
      </c>
      <c r="K85" s="4">
        <v>56</v>
      </c>
      <c r="L85" s="5">
        <v>51</v>
      </c>
    </row>
    <row r="86" spans="8:12" x14ac:dyDescent="0.25">
      <c r="H86" t="s">
        <v>3</v>
      </c>
      <c r="I86" t="s">
        <v>36</v>
      </c>
      <c r="J86" t="s">
        <v>25</v>
      </c>
      <c r="K86" s="4">
        <v>3339</v>
      </c>
      <c r="L86" s="5">
        <v>39</v>
      </c>
    </row>
    <row r="87" spans="8:12" x14ac:dyDescent="0.25">
      <c r="H87" t="s">
        <v>10</v>
      </c>
      <c r="I87" t="s">
        <v>35</v>
      </c>
      <c r="J87" t="s">
        <v>18</v>
      </c>
      <c r="K87" s="4">
        <v>3808</v>
      </c>
      <c r="L87" s="5">
        <v>279</v>
      </c>
    </row>
    <row r="88" spans="8:12" x14ac:dyDescent="0.25">
      <c r="H88" t="s">
        <v>10</v>
      </c>
      <c r="I88" t="s">
        <v>38</v>
      </c>
      <c r="J88" t="s">
        <v>13</v>
      </c>
      <c r="K88" s="4">
        <v>63</v>
      </c>
      <c r="L88" s="5">
        <v>123</v>
      </c>
    </row>
    <row r="89" spans="8:12" x14ac:dyDescent="0.25">
      <c r="H89" t="s">
        <v>2</v>
      </c>
      <c r="I89" t="s">
        <v>39</v>
      </c>
      <c r="J89" t="s">
        <v>27</v>
      </c>
      <c r="K89" s="4">
        <v>7812</v>
      </c>
      <c r="L89" s="5">
        <v>81</v>
      </c>
    </row>
    <row r="90" spans="8:12" x14ac:dyDescent="0.25">
      <c r="H90" t="s">
        <v>40</v>
      </c>
      <c r="I90" t="s">
        <v>37</v>
      </c>
      <c r="J90" t="s">
        <v>19</v>
      </c>
      <c r="K90" s="4">
        <v>7693</v>
      </c>
      <c r="L90" s="5">
        <v>21</v>
      </c>
    </row>
    <row r="91" spans="8:12" x14ac:dyDescent="0.25">
      <c r="H91" t="s">
        <v>3</v>
      </c>
      <c r="I91" t="s">
        <v>36</v>
      </c>
      <c r="J91" t="s">
        <v>28</v>
      </c>
      <c r="K91" s="4">
        <v>973</v>
      </c>
      <c r="L91" s="5">
        <v>162</v>
      </c>
    </row>
    <row r="92" spans="8:12" x14ac:dyDescent="0.25">
      <c r="H92" t="s">
        <v>10</v>
      </c>
      <c r="I92" t="s">
        <v>35</v>
      </c>
      <c r="J92" t="s">
        <v>21</v>
      </c>
      <c r="K92" s="4">
        <v>567</v>
      </c>
      <c r="L92" s="5">
        <v>228</v>
      </c>
    </row>
    <row r="93" spans="8:12" x14ac:dyDescent="0.25">
      <c r="H93" t="s">
        <v>10</v>
      </c>
      <c r="I93" t="s">
        <v>36</v>
      </c>
      <c r="J93" t="s">
        <v>29</v>
      </c>
      <c r="K93" s="4">
        <v>2471</v>
      </c>
      <c r="L93" s="5">
        <v>342</v>
      </c>
    </row>
    <row r="94" spans="8:12" x14ac:dyDescent="0.25">
      <c r="H94" t="s">
        <v>5</v>
      </c>
      <c r="I94" t="s">
        <v>38</v>
      </c>
      <c r="J94" t="s">
        <v>13</v>
      </c>
      <c r="K94" s="4">
        <v>7189</v>
      </c>
      <c r="L94" s="5">
        <v>54</v>
      </c>
    </row>
    <row r="95" spans="8:12" x14ac:dyDescent="0.25">
      <c r="H95" t="s">
        <v>41</v>
      </c>
      <c r="I95" t="s">
        <v>35</v>
      </c>
      <c r="J95" t="s">
        <v>28</v>
      </c>
      <c r="K95" s="4">
        <v>7455</v>
      </c>
      <c r="L95" s="5">
        <v>216</v>
      </c>
    </row>
    <row r="96" spans="8:12" x14ac:dyDescent="0.25">
      <c r="H96" t="s">
        <v>3</v>
      </c>
      <c r="I96" t="s">
        <v>34</v>
      </c>
      <c r="J96" t="s">
        <v>26</v>
      </c>
      <c r="K96" s="4">
        <v>3108</v>
      </c>
      <c r="L96" s="5">
        <v>54</v>
      </c>
    </row>
    <row r="97" spans="8:12" x14ac:dyDescent="0.25">
      <c r="H97" t="s">
        <v>6</v>
      </c>
      <c r="I97" t="s">
        <v>38</v>
      </c>
      <c r="J97" t="s">
        <v>25</v>
      </c>
      <c r="K97" s="4">
        <v>469</v>
      </c>
      <c r="L97" s="5">
        <v>75</v>
      </c>
    </row>
    <row r="98" spans="8:12" x14ac:dyDescent="0.25">
      <c r="H98" t="s">
        <v>9</v>
      </c>
      <c r="I98" t="s">
        <v>37</v>
      </c>
      <c r="J98" t="s">
        <v>23</v>
      </c>
      <c r="K98" s="4">
        <v>2737</v>
      </c>
      <c r="L98" s="5">
        <v>93</v>
      </c>
    </row>
    <row r="99" spans="8:12" x14ac:dyDescent="0.25">
      <c r="H99" t="s">
        <v>9</v>
      </c>
      <c r="I99" t="s">
        <v>37</v>
      </c>
      <c r="J99" t="s">
        <v>25</v>
      </c>
      <c r="K99" s="4">
        <v>4305</v>
      </c>
      <c r="L99" s="5">
        <v>156</v>
      </c>
    </row>
    <row r="100" spans="8:12" x14ac:dyDescent="0.25">
      <c r="H100" t="s">
        <v>9</v>
      </c>
      <c r="I100" t="s">
        <v>38</v>
      </c>
      <c r="J100" t="s">
        <v>17</v>
      </c>
      <c r="K100" s="4">
        <v>2408</v>
      </c>
      <c r="L100" s="5">
        <v>9</v>
      </c>
    </row>
    <row r="101" spans="8:12" x14ac:dyDescent="0.25">
      <c r="H101" t="s">
        <v>3</v>
      </c>
      <c r="I101" t="s">
        <v>36</v>
      </c>
      <c r="J101" t="s">
        <v>19</v>
      </c>
      <c r="K101" s="4">
        <v>1281</v>
      </c>
      <c r="L101" s="5">
        <v>18</v>
      </c>
    </row>
    <row r="102" spans="8:12" x14ac:dyDescent="0.25">
      <c r="H102" t="s">
        <v>40</v>
      </c>
      <c r="I102" t="s">
        <v>35</v>
      </c>
      <c r="J102" t="s">
        <v>32</v>
      </c>
      <c r="K102" s="4">
        <v>12348</v>
      </c>
      <c r="L102" s="5">
        <v>234</v>
      </c>
    </row>
    <row r="103" spans="8:12" x14ac:dyDescent="0.25">
      <c r="H103" t="s">
        <v>3</v>
      </c>
      <c r="I103" t="s">
        <v>34</v>
      </c>
      <c r="J103" t="s">
        <v>28</v>
      </c>
      <c r="K103" s="4">
        <v>3689</v>
      </c>
      <c r="L103" s="5">
        <v>312</v>
      </c>
    </row>
    <row r="104" spans="8:12" x14ac:dyDescent="0.25">
      <c r="H104" t="s">
        <v>7</v>
      </c>
      <c r="I104" t="s">
        <v>36</v>
      </c>
      <c r="J104" t="s">
        <v>19</v>
      </c>
      <c r="K104" s="4">
        <v>2870</v>
      </c>
      <c r="L104" s="5">
        <v>300</v>
      </c>
    </row>
    <row r="105" spans="8:12" x14ac:dyDescent="0.25">
      <c r="H105" t="s">
        <v>2</v>
      </c>
      <c r="I105" t="s">
        <v>36</v>
      </c>
      <c r="J105" t="s">
        <v>27</v>
      </c>
      <c r="K105" s="4">
        <v>798</v>
      </c>
      <c r="L105" s="5">
        <v>519</v>
      </c>
    </row>
    <row r="106" spans="8:12" x14ac:dyDescent="0.25">
      <c r="H106" t="s">
        <v>41</v>
      </c>
      <c r="I106" t="s">
        <v>37</v>
      </c>
      <c r="J106" t="s">
        <v>21</v>
      </c>
      <c r="K106" s="4">
        <v>2933</v>
      </c>
      <c r="L106" s="5">
        <v>9</v>
      </c>
    </row>
    <row r="107" spans="8:12" x14ac:dyDescent="0.25">
      <c r="H107" t="s">
        <v>5</v>
      </c>
      <c r="I107" t="s">
        <v>35</v>
      </c>
      <c r="J107" t="s">
        <v>4</v>
      </c>
      <c r="K107" s="4">
        <v>2744</v>
      </c>
      <c r="L107" s="5">
        <v>9</v>
      </c>
    </row>
    <row r="108" spans="8:12" x14ac:dyDescent="0.25">
      <c r="H108" t="s">
        <v>40</v>
      </c>
      <c r="I108" t="s">
        <v>36</v>
      </c>
      <c r="J108" t="s">
        <v>33</v>
      </c>
      <c r="K108" s="4">
        <v>9772</v>
      </c>
      <c r="L108" s="5">
        <v>90</v>
      </c>
    </row>
    <row r="109" spans="8:12" x14ac:dyDescent="0.25">
      <c r="H109" t="s">
        <v>7</v>
      </c>
      <c r="I109" t="s">
        <v>34</v>
      </c>
      <c r="J109" t="s">
        <v>25</v>
      </c>
      <c r="K109" s="4">
        <v>1568</v>
      </c>
      <c r="L109" s="5">
        <v>96</v>
      </c>
    </row>
    <row r="110" spans="8:12" x14ac:dyDescent="0.25">
      <c r="H110" t="s">
        <v>2</v>
      </c>
      <c r="I110" t="s">
        <v>36</v>
      </c>
      <c r="J110" t="s">
        <v>16</v>
      </c>
      <c r="K110" s="4">
        <v>11417</v>
      </c>
      <c r="L110" s="5">
        <v>21</v>
      </c>
    </row>
    <row r="111" spans="8:12" x14ac:dyDescent="0.25">
      <c r="H111" t="s">
        <v>40</v>
      </c>
      <c r="I111" t="s">
        <v>34</v>
      </c>
      <c r="J111" t="s">
        <v>26</v>
      </c>
      <c r="K111" s="4">
        <v>6748</v>
      </c>
      <c r="L111" s="5">
        <v>48</v>
      </c>
    </row>
    <row r="112" spans="8:12" x14ac:dyDescent="0.25">
      <c r="H112" t="s">
        <v>10</v>
      </c>
      <c r="I112" t="s">
        <v>36</v>
      </c>
      <c r="J112" t="s">
        <v>27</v>
      </c>
      <c r="K112" s="4">
        <v>1407</v>
      </c>
      <c r="L112" s="5">
        <v>72</v>
      </c>
    </row>
    <row r="113" spans="8:12" x14ac:dyDescent="0.25">
      <c r="H113" t="s">
        <v>8</v>
      </c>
      <c r="I113" t="s">
        <v>35</v>
      </c>
      <c r="J113" t="s">
        <v>29</v>
      </c>
      <c r="K113" s="4">
        <v>2023</v>
      </c>
      <c r="L113" s="5">
        <v>168</v>
      </c>
    </row>
    <row r="114" spans="8:12" x14ac:dyDescent="0.25">
      <c r="H114" t="s">
        <v>5</v>
      </c>
      <c r="I114" t="s">
        <v>39</v>
      </c>
      <c r="J114" t="s">
        <v>26</v>
      </c>
      <c r="K114" s="4">
        <v>5236</v>
      </c>
      <c r="L114" s="5">
        <v>51</v>
      </c>
    </row>
    <row r="115" spans="8:12" x14ac:dyDescent="0.25">
      <c r="H115" t="s">
        <v>41</v>
      </c>
      <c r="I115" t="s">
        <v>36</v>
      </c>
      <c r="J115" t="s">
        <v>19</v>
      </c>
      <c r="K115" s="4">
        <v>1925</v>
      </c>
      <c r="L115" s="5">
        <v>192</v>
      </c>
    </row>
    <row r="116" spans="8:12" x14ac:dyDescent="0.25">
      <c r="H116" t="s">
        <v>7</v>
      </c>
      <c r="I116" t="s">
        <v>37</v>
      </c>
      <c r="J116" t="s">
        <v>14</v>
      </c>
      <c r="K116" s="4">
        <v>6608</v>
      </c>
      <c r="L116" s="5">
        <v>225</v>
      </c>
    </row>
    <row r="117" spans="8:12" x14ac:dyDescent="0.25">
      <c r="H117" t="s">
        <v>6</v>
      </c>
      <c r="I117" t="s">
        <v>34</v>
      </c>
      <c r="J117" t="s">
        <v>26</v>
      </c>
      <c r="K117" s="4">
        <v>8008</v>
      </c>
      <c r="L117" s="5">
        <v>456</v>
      </c>
    </row>
    <row r="118" spans="8:12" x14ac:dyDescent="0.25">
      <c r="H118" t="s">
        <v>10</v>
      </c>
      <c r="I118" t="s">
        <v>34</v>
      </c>
      <c r="J118" t="s">
        <v>25</v>
      </c>
      <c r="K118" s="4">
        <v>1428</v>
      </c>
      <c r="L118" s="5">
        <v>93</v>
      </c>
    </row>
    <row r="119" spans="8:12" x14ac:dyDescent="0.25">
      <c r="H119" t="s">
        <v>6</v>
      </c>
      <c r="I119" t="s">
        <v>34</v>
      </c>
      <c r="J119" t="s">
        <v>4</v>
      </c>
      <c r="K119" s="4">
        <v>525</v>
      </c>
      <c r="L119" s="5">
        <v>48</v>
      </c>
    </row>
    <row r="120" spans="8:12" x14ac:dyDescent="0.25">
      <c r="H120" t="s">
        <v>6</v>
      </c>
      <c r="I120" t="s">
        <v>37</v>
      </c>
      <c r="J120" t="s">
        <v>18</v>
      </c>
      <c r="K120" s="4">
        <v>1505</v>
      </c>
      <c r="L120" s="5">
        <v>102</v>
      </c>
    </row>
    <row r="121" spans="8:12" x14ac:dyDescent="0.25">
      <c r="H121" t="s">
        <v>7</v>
      </c>
      <c r="I121" t="s">
        <v>35</v>
      </c>
      <c r="J121" t="s">
        <v>30</v>
      </c>
      <c r="K121" s="4">
        <v>6755</v>
      </c>
      <c r="L121" s="5">
        <v>252</v>
      </c>
    </row>
    <row r="122" spans="8:12" x14ac:dyDescent="0.25">
      <c r="H122" t="s">
        <v>2</v>
      </c>
      <c r="I122" t="s">
        <v>37</v>
      </c>
      <c r="J122" t="s">
        <v>18</v>
      </c>
      <c r="K122" s="4">
        <v>11571</v>
      </c>
      <c r="L122" s="5">
        <v>138</v>
      </c>
    </row>
    <row r="123" spans="8:12" x14ac:dyDescent="0.25">
      <c r="H123" t="s">
        <v>40</v>
      </c>
      <c r="I123" t="s">
        <v>38</v>
      </c>
      <c r="J123" t="s">
        <v>25</v>
      </c>
      <c r="K123" s="4">
        <v>2541</v>
      </c>
      <c r="L123" s="5">
        <v>90</v>
      </c>
    </row>
    <row r="124" spans="8:12" x14ac:dyDescent="0.25">
      <c r="H124" t="s">
        <v>41</v>
      </c>
      <c r="I124" t="s">
        <v>37</v>
      </c>
      <c r="J124" t="s">
        <v>30</v>
      </c>
      <c r="K124" s="4">
        <v>1526</v>
      </c>
      <c r="L124" s="5">
        <v>240</v>
      </c>
    </row>
    <row r="125" spans="8:12" x14ac:dyDescent="0.25">
      <c r="H125" t="s">
        <v>40</v>
      </c>
      <c r="I125" t="s">
        <v>38</v>
      </c>
      <c r="J125" t="s">
        <v>4</v>
      </c>
      <c r="K125" s="4">
        <v>6125</v>
      </c>
      <c r="L125" s="5">
        <v>102</v>
      </c>
    </row>
    <row r="126" spans="8:12" x14ac:dyDescent="0.25">
      <c r="H126" t="s">
        <v>41</v>
      </c>
      <c r="I126" t="s">
        <v>35</v>
      </c>
      <c r="J126" t="s">
        <v>27</v>
      </c>
      <c r="K126" s="4">
        <v>847</v>
      </c>
      <c r="L126" s="5">
        <v>129</v>
      </c>
    </row>
    <row r="127" spans="8:12" x14ac:dyDescent="0.25">
      <c r="H127" t="s">
        <v>8</v>
      </c>
      <c r="I127" t="s">
        <v>35</v>
      </c>
      <c r="J127" t="s">
        <v>27</v>
      </c>
      <c r="K127" s="4">
        <v>4753</v>
      </c>
      <c r="L127" s="5">
        <v>300</v>
      </c>
    </row>
    <row r="128" spans="8:12" x14ac:dyDescent="0.25">
      <c r="H128" t="s">
        <v>6</v>
      </c>
      <c r="I128" t="s">
        <v>38</v>
      </c>
      <c r="J128" t="s">
        <v>33</v>
      </c>
      <c r="K128" s="4">
        <v>959</v>
      </c>
      <c r="L128" s="5">
        <v>135</v>
      </c>
    </row>
    <row r="129" spans="8:12" x14ac:dyDescent="0.25">
      <c r="H129" t="s">
        <v>7</v>
      </c>
      <c r="I129" t="s">
        <v>35</v>
      </c>
      <c r="J129" t="s">
        <v>24</v>
      </c>
      <c r="K129" s="4">
        <v>2793</v>
      </c>
      <c r="L129" s="5">
        <v>114</v>
      </c>
    </row>
    <row r="130" spans="8:12" x14ac:dyDescent="0.25">
      <c r="H130" t="s">
        <v>7</v>
      </c>
      <c r="I130" t="s">
        <v>35</v>
      </c>
      <c r="J130" t="s">
        <v>14</v>
      </c>
      <c r="K130" s="4">
        <v>4606</v>
      </c>
      <c r="L130" s="5">
        <v>63</v>
      </c>
    </row>
    <row r="131" spans="8:12" x14ac:dyDescent="0.25">
      <c r="H131" t="s">
        <v>7</v>
      </c>
      <c r="I131" t="s">
        <v>36</v>
      </c>
      <c r="J131" t="s">
        <v>29</v>
      </c>
      <c r="K131" s="4">
        <v>5551</v>
      </c>
      <c r="L131" s="5">
        <v>252</v>
      </c>
    </row>
    <row r="132" spans="8:12" x14ac:dyDescent="0.25">
      <c r="H132" t="s">
        <v>10</v>
      </c>
      <c r="I132" t="s">
        <v>36</v>
      </c>
      <c r="J132" t="s">
        <v>32</v>
      </c>
      <c r="K132" s="4">
        <v>6657</v>
      </c>
      <c r="L132" s="5">
        <v>303</v>
      </c>
    </row>
    <row r="133" spans="8:12" x14ac:dyDescent="0.25">
      <c r="H133" t="s">
        <v>7</v>
      </c>
      <c r="I133" t="s">
        <v>39</v>
      </c>
      <c r="J133" t="s">
        <v>17</v>
      </c>
      <c r="K133" s="4">
        <v>4438</v>
      </c>
      <c r="L133" s="5">
        <v>246</v>
      </c>
    </row>
    <row r="134" spans="8:12" x14ac:dyDescent="0.25">
      <c r="H134" t="s">
        <v>8</v>
      </c>
      <c r="I134" t="s">
        <v>38</v>
      </c>
      <c r="J134" t="s">
        <v>22</v>
      </c>
      <c r="K134" s="4">
        <v>168</v>
      </c>
      <c r="L134" s="5">
        <v>84</v>
      </c>
    </row>
    <row r="135" spans="8:12" x14ac:dyDescent="0.25">
      <c r="H135" t="s">
        <v>7</v>
      </c>
      <c r="I135" t="s">
        <v>34</v>
      </c>
      <c r="J135" t="s">
        <v>17</v>
      </c>
      <c r="K135" s="4">
        <v>7777</v>
      </c>
      <c r="L135" s="5">
        <v>39</v>
      </c>
    </row>
    <row r="136" spans="8:12" x14ac:dyDescent="0.25">
      <c r="H136" t="s">
        <v>5</v>
      </c>
      <c r="I136" t="s">
        <v>36</v>
      </c>
      <c r="J136" t="s">
        <v>17</v>
      </c>
      <c r="K136" s="4">
        <v>3339</v>
      </c>
      <c r="L136" s="5">
        <v>348</v>
      </c>
    </row>
    <row r="137" spans="8:12" x14ac:dyDescent="0.25">
      <c r="H137" t="s">
        <v>7</v>
      </c>
      <c r="I137" t="s">
        <v>37</v>
      </c>
      <c r="J137" t="s">
        <v>33</v>
      </c>
      <c r="K137" s="4">
        <v>6391</v>
      </c>
      <c r="L137" s="5">
        <v>48</v>
      </c>
    </row>
    <row r="138" spans="8:12" x14ac:dyDescent="0.25">
      <c r="H138" t="s">
        <v>5</v>
      </c>
      <c r="I138" t="s">
        <v>37</v>
      </c>
      <c r="J138" t="s">
        <v>22</v>
      </c>
      <c r="K138" s="4">
        <v>518</v>
      </c>
      <c r="L138" s="5">
        <v>75</v>
      </c>
    </row>
    <row r="139" spans="8:12" x14ac:dyDescent="0.25">
      <c r="H139" t="s">
        <v>7</v>
      </c>
      <c r="I139" t="s">
        <v>38</v>
      </c>
      <c r="J139" t="s">
        <v>28</v>
      </c>
      <c r="K139" s="4">
        <v>5677</v>
      </c>
      <c r="L139" s="5">
        <v>258</v>
      </c>
    </row>
    <row r="140" spans="8:12" x14ac:dyDescent="0.25">
      <c r="H140" t="s">
        <v>6</v>
      </c>
      <c r="I140" t="s">
        <v>39</v>
      </c>
      <c r="J140" t="s">
        <v>17</v>
      </c>
      <c r="K140" s="4">
        <v>6048</v>
      </c>
      <c r="L140" s="5">
        <v>27</v>
      </c>
    </row>
    <row r="141" spans="8:12" x14ac:dyDescent="0.25">
      <c r="H141" t="s">
        <v>8</v>
      </c>
      <c r="I141" t="s">
        <v>38</v>
      </c>
      <c r="J141" t="s">
        <v>32</v>
      </c>
      <c r="K141" s="4">
        <v>3752</v>
      </c>
      <c r="L141" s="5">
        <v>213</v>
      </c>
    </row>
    <row r="142" spans="8:12" x14ac:dyDescent="0.25">
      <c r="H142" t="s">
        <v>5</v>
      </c>
      <c r="I142" t="s">
        <v>35</v>
      </c>
      <c r="J142" t="s">
        <v>29</v>
      </c>
      <c r="K142" s="4">
        <v>4480</v>
      </c>
      <c r="L142" s="5">
        <v>357</v>
      </c>
    </row>
    <row r="143" spans="8:12" x14ac:dyDescent="0.25">
      <c r="H143" t="s">
        <v>9</v>
      </c>
      <c r="I143" t="s">
        <v>37</v>
      </c>
      <c r="J143" t="s">
        <v>4</v>
      </c>
      <c r="K143" s="4">
        <v>259</v>
      </c>
      <c r="L143" s="5">
        <v>207</v>
      </c>
    </row>
    <row r="144" spans="8:12" x14ac:dyDescent="0.25">
      <c r="H144" t="s">
        <v>8</v>
      </c>
      <c r="I144" t="s">
        <v>37</v>
      </c>
      <c r="J144" t="s">
        <v>30</v>
      </c>
      <c r="K144" s="4">
        <v>42</v>
      </c>
      <c r="L144" s="5">
        <v>150</v>
      </c>
    </row>
    <row r="145" spans="8:12" x14ac:dyDescent="0.25">
      <c r="H145" t="s">
        <v>41</v>
      </c>
      <c r="I145" t="s">
        <v>36</v>
      </c>
      <c r="J145" t="s">
        <v>26</v>
      </c>
      <c r="K145" s="4">
        <v>98</v>
      </c>
      <c r="L145" s="5">
        <v>204</v>
      </c>
    </row>
    <row r="146" spans="8:12" x14ac:dyDescent="0.25">
      <c r="H146" t="s">
        <v>7</v>
      </c>
      <c r="I146" t="s">
        <v>35</v>
      </c>
      <c r="J146" t="s">
        <v>27</v>
      </c>
      <c r="K146" s="4">
        <v>2478</v>
      </c>
      <c r="L146" s="5">
        <v>21</v>
      </c>
    </row>
    <row r="147" spans="8:12" x14ac:dyDescent="0.25">
      <c r="H147" t="s">
        <v>41</v>
      </c>
      <c r="I147" t="s">
        <v>34</v>
      </c>
      <c r="J147" t="s">
        <v>33</v>
      </c>
      <c r="K147" s="4">
        <v>7847</v>
      </c>
      <c r="L147" s="5">
        <v>174</v>
      </c>
    </row>
    <row r="148" spans="8:12" x14ac:dyDescent="0.25">
      <c r="H148" t="s">
        <v>2</v>
      </c>
      <c r="I148" t="s">
        <v>37</v>
      </c>
      <c r="J148" t="s">
        <v>17</v>
      </c>
      <c r="K148" s="4">
        <v>9926</v>
      </c>
      <c r="L148" s="5">
        <v>201</v>
      </c>
    </row>
    <row r="149" spans="8:12" x14ac:dyDescent="0.25">
      <c r="H149" t="s">
        <v>8</v>
      </c>
      <c r="I149" t="s">
        <v>38</v>
      </c>
      <c r="J149" t="s">
        <v>13</v>
      </c>
      <c r="K149" s="4">
        <v>819</v>
      </c>
      <c r="L149" s="5">
        <v>510</v>
      </c>
    </row>
    <row r="150" spans="8:12" x14ac:dyDescent="0.25">
      <c r="H150" t="s">
        <v>6</v>
      </c>
      <c r="I150" t="s">
        <v>39</v>
      </c>
      <c r="J150" t="s">
        <v>29</v>
      </c>
      <c r="K150" s="4">
        <v>3052</v>
      </c>
      <c r="L150" s="5">
        <v>378</v>
      </c>
    </row>
    <row r="151" spans="8:12" x14ac:dyDescent="0.25">
      <c r="H151" t="s">
        <v>9</v>
      </c>
      <c r="I151" t="s">
        <v>34</v>
      </c>
      <c r="J151" t="s">
        <v>21</v>
      </c>
      <c r="K151" s="4">
        <v>6832</v>
      </c>
      <c r="L151" s="5">
        <v>27</v>
      </c>
    </row>
    <row r="152" spans="8:12" x14ac:dyDescent="0.25">
      <c r="H152" t="s">
        <v>2</v>
      </c>
      <c r="I152" t="s">
        <v>39</v>
      </c>
      <c r="J152" t="s">
        <v>16</v>
      </c>
      <c r="K152" s="4">
        <v>2016</v>
      </c>
      <c r="L152" s="5">
        <v>117</v>
      </c>
    </row>
    <row r="153" spans="8:12" x14ac:dyDescent="0.25">
      <c r="H153" t="s">
        <v>6</v>
      </c>
      <c r="I153" t="s">
        <v>38</v>
      </c>
      <c r="J153" t="s">
        <v>21</v>
      </c>
      <c r="K153" s="4">
        <v>7322</v>
      </c>
      <c r="L153" s="5">
        <v>36</v>
      </c>
    </row>
    <row r="154" spans="8:12" x14ac:dyDescent="0.25">
      <c r="H154" t="s">
        <v>8</v>
      </c>
      <c r="I154" t="s">
        <v>35</v>
      </c>
      <c r="J154" t="s">
        <v>33</v>
      </c>
      <c r="K154" s="4">
        <v>357</v>
      </c>
      <c r="L154" s="5">
        <v>126</v>
      </c>
    </row>
    <row r="155" spans="8:12" x14ac:dyDescent="0.25">
      <c r="H155" t="s">
        <v>9</v>
      </c>
      <c r="I155" t="s">
        <v>39</v>
      </c>
      <c r="J155" t="s">
        <v>25</v>
      </c>
      <c r="K155" s="4">
        <v>3192</v>
      </c>
      <c r="L155" s="5">
        <v>72</v>
      </c>
    </row>
    <row r="156" spans="8:12" x14ac:dyDescent="0.25">
      <c r="H156" t="s">
        <v>7</v>
      </c>
      <c r="I156" t="s">
        <v>36</v>
      </c>
      <c r="J156" t="s">
        <v>22</v>
      </c>
      <c r="K156" s="4">
        <v>8435</v>
      </c>
      <c r="L156" s="5">
        <v>42</v>
      </c>
    </row>
    <row r="157" spans="8:12" x14ac:dyDescent="0.25">
      <c r="H157" t="s">
        <v>40</v>
      </c>
      <c r="I157" t="s">
        <v>39</v>
      </c>
      <c r="J157" t="s">
        <v>29</v>
      </c>
      <c r="K157" s="4">
        <v>0</v>
      </c>
      <c r="L157" s="5">
        <v>135</v>
      </c>
    </row>
    <row r="158" spans="8:12" x14ac:dyDescent="0.25">
      <c r="H158" t="s">
        <v>7</v>
      </c>
      <c r="I158" t="s">
        <v>34</v>
      </c>
      <c r="J158" t="s">
        <v>24</v>
      </c>
      <c r="K158" s="4">
        <v>8862</v>
      </c>
      <c r="L158" s="5">
        <v>189</v>
      </c>
    </row>
    <row r="159" spans="8:12" x14ac:dyDescent="0.25">
      <c r="H159" t="s">
        <v>6</v>
      </c>
      <c r="I159" t="s">
        <v>37</v>
      </c>
      <c r="J159" t="s">
        <v>28</v>
      </c>
      <c r="K159" s="4">
        <v>3556</v>
      </c>
      <c r="L159" s="5">
        <v>459</v>
      </c>
    </row>
    <row r="160" spans="8:12" x14ac:dyDescent="0.25">
      <c r="H160" t="s">
        <v>5</v>
      </c>
      <c r="I160" t="s">
        <v>34</v>
      </c>
      <c r="J160" t="s">
        <v>15</v>
      </c>
      <c r="K160" s="4">
        <v>7280</v>
      </c>
      <c r="L160" s="5">
        <v>201</v>
      </c>
    </row>
    <row r="161" spans="8:12" x14ac:dyDescent="0.25">
      <c r="H161" t="s">
        <v>6</v>
      </c>
      <c r="I161" t="s">
        <v>34</v>
      </c>
      <c r="J161" t="s">
        <v>30</v>
      </c>
      <c r="K161" s="4">
        <v>3402</v>
      </c>
      <c r="L161" s="5">
        <v>366</v>
      </c>
    </row>
    <row r="162" spans="8:12" x14ac:dyDescent="0.25">
      <c r="H162" t="s">
        <v>3</v>
      </c>
      <c r="I162" t="s">
        <v>37</v>
      </c>
      <c r="J162" t="s">
        <v>29</v>
      </c>
      <c r="K162" s="4">
        <v>4592</v>
      </c>
      <c r="L162" s="5">
        <v>324</v>
      </c>
    </row>
    <row r="163" spans="8:12" x14ac:dyDescent="0.25">
      <c r="H163" t="s">
        <v>9</v>
      </c>
      <c r="I163" t="s">
        <v>35</v>
      </c>
      <c r="J163" t="s">
        <v>15</v>
      </c>
      <c r="K163" s="4">
        <v>7833</v>
      </c>
      <c r="L163" s="5">
        <v>243</v>
      </c>
    </row>
    <row r="164" spans="8:12" x14ac:dyDescent="0.25">
      <c r="H164" t="s">
        <v>2</v>
      </c>
      <c r="I164" t="s">
        <v>39</v>
      </c>
      <c r="J164" t="s">
        <v>21</v>
      </c>
      <c r="K164" s="4">
        <v>7651</v>
      </c>
      <c r="L164" s="5">
        <v>213</v>
      </c>
    </row>
    <row r="165" spans="8:12" x14ac:dyDescent="0.25">
      <c r="H165" t="s">
        <v>40</v>
      </c>
      <c r="I165" t="s">
        <v>35</v>
      </c>
      <c r="J165" t="s">
        <v>30</v>
      </c>
      <c r="K165" s="4">
        <v>2275</v>
      </c>
      <c r="L165" s="5">
        <v>447</v>
      </c>
    </row>
    <row r="166" spans="8:12" x14ac:dyDescent="0.25">
      <c r="H166" t="s">
        <v>40</v>
      </c>
      <c r="I166" t="s">
        <v>38</v>
      </c>
      <c r="J166" t="s">
        <v>13</v>
      </c>
      <c r="K166" s="4">
        <v>5670</v>
      </c>
      <c r="L166" s="5">
        <v>297</v>
      </c>
    </row>
    <row r="167" spans="8:12" x14ac:dyDescent="0.25">
      <c r="H167" t="s">
        <v>7</v>
      </c>
      <c r="I167" t="s">
        <v>35</v>
      </c>
      <c r="J167" t="s">
        <v>16</v>
      </c>
      <c r="K167" s="4">
        <v>2135</v>
      </c>
      <c r="L167" s="5">
        <v>27</v>
      </c>
    </row>
    <row r="168" spans="8:12" x14ac:dyDescent="0.25">
      <c r="H168" t="s">
        <v>40</v>
      </c>
      <c r="I168" t="s">
        <v>34</v>
      </c>
      <c r="J168" t="s">
        <v>23</v>
      </c>
      <c r="K168" s="4">
        <v>2779</v>
      </c>
      <c r="L168" s="5">
        <v>75</v>
      </c>
    </row>
    <row r="169" spans="8:12" x14ac:dyDescent="0.25">
      <c r="H169" t="s">
        <v>10</v>
      </c>
      <c r="I169" t="s">
        <v>39</v>
      </c>
      <c r="J169" t="s">
        <v>33</v>
      </c>
      <c r="K169" s="4">
        <v>12950</v>
      </c>
      <c r="L169" s="5">
        <v>30</v>
      </c>
    </row>
    <row r="170" spans="8:12" x14ac:dyDescent="0.25">
      <c r="H170" t="s">
        <v>7</v>
      </c>
      <c r="I170" t="s">
        <v>36</v>
      </c>
      <c r="J170" t="s">
        <v>18</v>
      </c>
      <c r="K170" s="4">
        <v>2646</v>
      </c>
      <c r="L170" s="5">
        <v>177</v>
      </c>
    </row>
    <row r="171" spans="8:12" x14ac:dyDescent="0.25">
      <c r="H171" t="s">
        <v>40</v>
      </c>
      <c r="I171" t="s">
        <v>34</v>
      </c>
      <c r="J171" t="s">
        <v>33</v>
      </c>
      <c r="K171" s="4">
        <v>3794</v>
      </c>
      <c r="L171" s="5">
        <v>159</v>
      </c>
    </row>
    <row r="172" spans="8:12" x14ac:dyDescent="0.25">
      <c r="H172" t="s">
        <v>3</v>
      </c>
      <c r="I172" t="s">
        <v>35</v>
      </c>
      <c r="J172" t="s">
        <v>33</v>
      </c>
      <c r="K172" s="4">
        <v>819</v>
      </c>
      <c r="L172" s="5">
        <v>306</v>
      </c>
    </row>
    <row r="173" spans="8:12" x14ac:dyDescent="0.25">
      <c r="H173" t="s">
        <v>3</v>
      </c>
      <c r="I173" t="s">
        <v>34</v>
      </c>
      <c r="J173" t="s">
        <v>20</v>
      </c>
      <c r="K173" s="4">
        <v>2583</v>
      </c>
      <c r="L173" s="5">
        <v>18</v>
      </c>
    </row>
    <row r="174" spans="8:12" x14ac:dyDescent="0.25">
      <c r="H174" t="s">
        <v>7</v>
      </c>
      <c r="I174" t="s">
        <v>35</v>
      </c>
      <c r="J174" t="s">
        <v>19</v>
      </c>
      <c r="K174" s="4">
        <v>4585</v>
      </c>
      <c r="L174" s="5">
        <v>240</v>
      </c>
    </row>
    <row r="175" spans="8:12" x14ac:dyDescent="0.25">
      <c r="H175" t="s">
        <v>5</v>
      </c>
      <c r="I175" t="s">
        <v>34</v>
      </c>
      <c r="J175" t="s">
        <v>33</v>
      </c>
      <c r="K175" s="4">
        <v>1652</v>
      </c>
      <c r="L175" s="5">
        <v>93</v>
      </c>
    </row>
    <row r="176" spans="8:12" x14ac:dyDescent="0.25">
      <c r="H176" t="s">
        <v>10</v>
      </c>
      <c r="I176" t="s">
        <v>34</v>
      </c>
      <c r="J176" t="s">
        <v>26</v>
      </c>
      <c r="K176" s="4">
        <v>4991</v>
      </c>
      <c r="L176" s="5">
        <v>9</v>
      </c>
    </row>
    <row r="177" spans="8:12" x14ac:dyDescent="0.25">
      <c r="H177" t="s">
        <v>8</v>
      </c>
      <c r="I177" t="s">
        <v>34</v>
      </c>
      <c r="J177" t="s">
        <v>16</v>
      </c>
      <c r="K177" s="4">
        <v>2009</v>
      </c>
      <c r="L177" s="5">
        <v>219</v>
      </c>
    </row>
    <row r="178" spans="8:12" x14ac:dyDescent="0.25">
      <c r="H178" t="s">
        <v>2</v>
      </c>
      <c r="I178" t="s">
        <v>39</v>
      </c>
      <c r="J178" t="s">
        <v>22</v>
      </c>
      <c r="K178" s="4">
        <v>1568</v>
      </c>
      <c r="L178" s="5">
        <v>141</v>
      </c>
    </row>
    <row r="179" spans="8:12" x14ac:dyDescent="0.25">
      <c r="H179" t="s">
        <v>41</v>
      </c>
      <c r="I179" t="s">
        <v>37</v>
      </c>
      <c r="J179" t="s">
        <v>20</v>
      </c>
      <c r="K179" s="4">
        <v>3388</v>
      </c>
      <c r="L179" s="5">
        <v>123</v>
      </c>
    </row>
    <row r="180" spans="8:12" x14ac:dyDescent="0.25">
      <c r="H180" t="s">
        <v>40</v>
      </c>
      <c r="I180" t="s">
        <v>38</v>
      </c>
      <c r="J180" t="s">
        <v>24</v>
      </c>
      <c r="K180" s="4">
        <v>623</v>
      </c>
      <c r="L180" s="5">
        <v>51</v>
      </c>
    </row>
    <row r="181" spans="8:12" x14ac:dyDescent="0.25">
      <c r="H181" t="s">
        <v>6</v>
      </c>
      <c r="I181" t="s">
        <v>36</v>
      </c>
      <c r="J181" t="s">
        <v>4</v>
      </c>
      <c r="K181" s="4">
        <v>10073</v>
      </c>
      <c r="L181" s="5">
        <v>120</v>
      </c>
    </row>
    <row r="182" spans="8:12" x14ac:dyDescent="0.25">
      <c r="H182" t="s">
        <v>8</v>
      </c>
      <c r="I182" t="s">
        <v>39</v>
      </c>
      <c r="J182" t="s">
        <v>26</v>
      </c>
      <c r="K182" s="4">
        <v>1561</v>
      </c>
      <c r="L182" s="5">
        <v>27</v>
      </c>
    </row>
    <row r="183" spans="8:12" x14ac:dyDescent="0.25">
      <c r="H183" t="s">
        <v>9</v>
      </c>
      <c r="I183" t="s">
        <v>36</v>
      </c>
      <c r="J183" t="s">
        <v>27</v>
      </c>
      <c r="K183" s="4">
        <v>11522</v>
      </c>
      <c r="L183" s="5">
        <v>204</v>
      </c>
    </row>
    <row r="184" spans="8:12" x14ac:dyDescent="0.25">
      <c r="H184" t="s">
        <v>6</v>
      </c>
      <c r="I184" t="s">
        <v>38</v>
      </c>
      <c r="J184" t="s">
        <v>13</v>
      </c>
      <c r="K184" s="4">
        <v>2317</v>
      </c>
      <c r="L184" s="5">
        <v>123</v>
      </c>
    </row>
    <row r="185" spans="8:12" x14ac:dyDescent="0.25">
      <c r="H185" t="s">
        <v>10</v>
      </c>
      <c r="I185" t="s">
        <v>37</v>
      </c>
      <c r="J185" t="s">
        <v>28</v>
      </c>
      <c r="K185" s="4">
        <v>3059</v>
      </c>
      <c r="L185" s="5">
        <v>27</v>
      </c>
    </row>
    <row r="186" spans="8:12" x14ac:dyDescent="0.25">
      <c r="H186" t="s">
        <v>41</v>
      </c>
      <c r="I186" t="s">
        <v>37</v>
      </c>
      <c r="J186" t="s">
        <v>26</v>
      </c>
      <c r="K186" s="4">
        <v>2324</v>
      </c>
      <c r="L186" s="5">
        <v>177</v>
      </c>
    </row>
    <row r="187" spans="8:12" x14ac:dyDescent="0.25">
      <c r="H187" t="s">
        <v>3</v>
      </c>
      <c r="I187" t="s">
        <v>39</v>
      </c>
      <c r="J187" t="s">
        <v>26</v>
      </c>
      <c r="K187" s="4">
        <v>4956</v>
      </c>
      <c r="L187" s="5">
        <v>171</v>
      </c>
    </row>
    <row r="188" spans="8:12" x14ac:dyDescent="0.25">
      <c r="H188" t="s">
        <v>10</v>
      </c>
      <c r="I188" t="s">
        <v>34</v>
      </c>
      <c r="J188" t="s">
        <v>19</v>
      </c>
      <c r="K188" s="4">
        <v>5355</v>
      </c>
      <c r="L188" s="5">
        <v>204</v>
      </c>
    </row>
    <row r="189" spans="8:12" x14ac:dyDescent="0.25">
      <c r="H189" t="s">
        <v>3</v>
      </c>
      <c r="I189" t="s">
        <v>34</v>
      </c>
      <c r="J189" t="s">
        <v>14</v>
      </c>
      <c r="K189" s="4">
        <v>7259</v>
      </c>
      <c r="L189" s="5">
        <v>276</v>
      </c>
    </row>
    <row r="190" spans="8:12" x14ac:dyDescent="0.25">
      <c r="H190" t="s">
        <v>8</v>
      </c>
      <c r="I190" t="s">
        <v>37</v>
      </c>
      <c r="J190" t="s">
        <v>26</v>
      </c>
      <c r="K190" s="4">
        <v>6279</v>
      </c>
      <c r="L190" s="5">
        <v>45</v>
      </c>
    </row>
    <row r="191" spans="8:12" x14ac:dyDescent="0.25">
      <c r="H191" t="s">
        <v>40</v>
      </c>
      <c r="I191" t="s">
        <v>38</v>
      </c>
      <c r="J191" t="s">
        <v>29</v>
      </c>
      <c r="K191" s="4">
        <v>2541</v>
      </c>
      <c r="L191" s="5">
        <v>45</v>
      </c>
    </row>
    <row r="192" spans="8:12" x14ac:dyDescent="0.25">
      <c r="H192" t="s">
        <v>6</v>
      </c>
      <c r="I192" t="s">
        <v>35</v>
      </c>
      <c r="J192" t="s">
        <v>27</v>
      </c>
      <c r="K192" s="4">
        <v>3864</v>
      </c>
      <c r="L192" s="5">
        <v>177</v>
      </c>
    </row>
    <row r="193" spans="8:12" x14ac:dyDescent="0.25">
      <c r="H193" t="s">
        <v>5</v>
      </c>
      <c r="I193" t="s">
        <v>36</v>
      </c>
      <c r="J193" t="s">
        <v>13</v>
      </c>
      <c r="K193" s="4">
        <v>6146</v>
      </c>
      <c r="L193" s="5">
        <v>63</v>
      </c>
    </row>
    <row r="194" spans="8:12" x14ac:dyDescent="0.25">
      <c r="H194" t="s">
        <v>9</v>
      </c>
      <c r="I194" t="s">
        <v>39</v>
      </c>
      <c r="J194" t="s">
        <v>18</v>
      </c>
      <c r="K194" s="4">
        <v>2639</v>
      </c>
      <c r="L194" s="5">
        <v>204</v>
      </c>
    </row>
    <row r="195" spans="8:12" x14ac:dyDescent="0.25">
      <c r="H195" t="s">
        <v>8</v>
      </c>
      <c r="I195" t="s">
        <v>37</v>
      </c>
      <c r="J195" t="s">
        <v>22</v>
      </c>
      <c r="K195" s="4">
        <v>1890</v>
      </c>
      <c r="L195" s="5">
        <v>195</v>
      </c>
    </row>
    <row r="196" spans="8:12" x14ac:dyDescent="0.25">
      <c r="H196" t="s">
        <v>7</v>
      </c>
      <c r="I196" t="s">
        <v>34</v>
      </c>
      <c r="J196" t="s">
        <v>14</v>
      </c>
      <c r="K196" s="4">
        <v>1932</v>
      </c>
      <c r="L196" s="5">
        <v>369</v>
      </c>
    </row>
    <row r="197" spans="8:12" x14ac:dyDescent="0.25">
      <c r="H197" t="s">
        <v>3</v>
      </c>
      <c r="I197" t="s">
        <v>34</v>
      </c>
      <c r="J197" t="s">
        <v>25</v>
      </c>
      <c r="K197" s="4">
        <v>6300</v>
      </c>
      <c r="L197" s="5">
        <v>42</v>
      </c>
    </row>
    <row r="198" spans="8:12" x14ac:dyDescent="0.25">
      <c r="H198" t="s">
        <v>6</v>
      </c>
      <c r="I198" t="s">
        <v>37</v>
      </c>
      <c r="J198" t="s">
        <v>30</v>
      </c>
      <c r="K198" s="4">
        <v>560</v>
      </c>
      <c r="L198" s="5">
        <v>81</v>
      </c>
    </row>
    <row r="199" spans="8:12" x14ac:dyDescent="0.25">
      <c r="H199" t="s">
        <v>9</v>
      </c>
      <c r="I199" t="s">
        <v>37</v>
      </c>
      <c r="J199" t="s">
        <v>26</v>
      </c>
      <c r="K199" s="4">
        <v>2856</v>
      </c>
      <c r="L199" s="5">
        <v>246</v>
      </c>
    </row>
    <row r="200" spans="8:12" x14ac:dyDescent="0.25">
      <c r="H200" t="s">
        <v>9</v>
      </c>
      <c r="I200" t="s">
        <v>34</v>
      </c>
      <c r="J200" t="s">
        <v>17</v>
      </c>
      <c r="K200" s="4">
        <v>707</v>
      </c>
      <c r="L200" s="5">
        <v>174</v>
      </c>
    </row>
    <row r="201" spans="8:12" x14ac:dyDescent="0.25">
      <c r="H201" t="s">
        <v>8</v>
      </c>
      <c r="I201" t="s">
        <v>35</v>
      </c>
      <c r="J201" t="s">
        <v>30</v>
      </c>
      <c r="K201" s="4">
        <v>3598</v>
      </c>
      <c r="L201" s="5">
        <v>81</v>
      </c>
    </row>
    <row r="202" spans="8:12" x14ac:dyDescent="0.25">
      <c r="H202" t="s">
        <v>40</v>
      </c>
      <c r="I202" t="s">
        <v>35</v>
      </c>
      <c r="J202" t="s">
        <v>22</v>
      </c>
      <c r="K202" s="4">
        <v>6853</v>
      </c>
      <c r="L202" s="5">
        <v>372</v>
      </c>
    </row>
    <row r="203" spans="8:12" x14ac:dyDescent="0.25">
      <c r="H203" t="s">
        <v>40</v>
      </c>
      <c r="I203" t="s">
        <v>35</v>
      </c>
      <c r="J203" t="s">
        <v>16</v>
      </c>
      <c r="K203" s="4">
        <v>4725</v>
      </c>
      <c r="L203" s="5">
        <v>174</v>
      </c>
    </row>
    <row r="204" spans="8:12" x14ac:dyDescent="0.25">
      <c r="H204" t="s">
        <v>41</v>
      </c>
      <c r="I204" t="s">
        <v>36</v>
      </c>
      <c r="J204" t="s">
        <v>32</v>
      </c>
      <c r="K204" s="4">
        <v>10304</v>
      </c>
      <c r="L204" s="5">
        <v>84</v>
      </c>
    </row>
    <row r="205" spans="8:12" x14ac:dyDescent="0.25">
      <c r="H205" t="s">
        <v>41</v>
      </c>
      <c r="I205" t="s">
        <v>34</v>
      </c>
      <c r="J205" t="s">
        <v>16</v>
      </c>
      <c r="K205" s="4">
        <v>1274</v>
      </c>
      <c r="L205" s="5">
        <v>225</v>
      </c>
    </row>
    <row r="206" spans="8:12" x14ac:dyDescent="0.25">
      <c r="H206" t="s">
        <v>5</v>
      </c>
      <c r="I206" t="s">
        <v>36</v>
      </c>
      <c r="J206" t="s">
        <v>30</v>
      </c>
      <c r="K206" s="4">
        <v>1526</v>
      </c>
      <c r="L206" s="5">
        <v>105</v>
      </c>
    </row>
    <row r="207" spans="8:12" x14ac:dyDescent="0.25">
      <c r="H207" t="s">
        <v>40</v>
      </c>
      <c r="I207" t="s">
        <v>39</v>
      </c>
      <c r="J207" t="s">
        <v>28</v>
      </c>
      <c r="K207" s="4">
        <v>3101</v>
      </c>
      <c r="L207" s="5">
        <v>225</v>
      </c>
    </row>
    <row r="208" spans="8:12" x14ac:dyDescent="0.25">
      <c r="H208" t="s">
        <v>2</v>
      </c>
      <c r="I208" t="s">
        <v>37</v>
      </c>
      <c r="J208" t="s">
        <v>14</v>
      </c>
      <c r="K208" s="4">
        <v>1057</v>
      </c>
      <c r="L208" s="5">
        <v>54</v>
      </c>
    </row>
    <row r="209" spans="8:12" x14ac:dyDescent="0.25">
      <c r="H209" t="s">
        <v>7</v>
      </c>
      <c r="I209" t="s">
        <v>37</v>
      </c>
      <c r="J209" t="s">
        <v>26</v>
      </c>
      <c r="K209" s="4">
        <v>5306</v>
      </c>
      <c r="L209" s="5">
        <v>0</v>
      </c>
    </row>
    <row r="210" spans="8:12" x14ac:dyDescent="0.25">
      <c r="H210" t="s">
        <v>5</v>
      </c>
      <c r="I210" t="s">
        <v>39</v>
      </c>
      <c r="J210" t="s">
        <v>24</v>
      </c>
      <c r="K210" s="4">
        <v>4018</v>
      </c>
      <c r="L210" s="5">
        <v>171</v>
      </c>
    </row>
    <row r="211" spans="8:12" x14ac:dyDescent="0.25">
      <c r="H211" t="s">
        <v>9</v>
      </c>
      <c r="I211" t="s">
        <v>34</v>
      </c>
      <c r="J211" t="s">
        <v>16</v>
      </c>
      <c r="K211" s="4">
        <v>938</v>
      </c>
      <c r="L211" s="5">
        <v>189</v>
      </c>
    </row>
    <row r="212" spans="8:12" x14ac:dyDescent="0.25">
      <c r="H212" t="s">
        <v>7</v>
      </c>
      <c r="I212" t="s">
        <v>38</v>
      </c>
      <c r="J212" t="s">
        <v>18</v>
      </c>
      <c r="K212" s="4">
        <v>1778</v>
      </c>
      <c r="L212" s="5">
        <v>270</v>
      </c>
    </row>
    <row r="213" spans="8:12" x14ac:dyDescent="0.25">
      <c r="H213" t="s">
        <v>6</v>
      </c>
      <c r="I213" t="s">
        <v>39</v>
      </c>
      <c r="J213" t="s">
        <v>30</v>
      </c>
      <c r="K213" s="4">
        <v>1638</v>
      </c>
      <c r="L213" s="5">
        <v>63</v>
      </c>
    </row>
    <row r="214" spans="8:12" x14ac:dyDescent="0.25">
      <c r="H214" t="s">
        <v>41</v>
      </c>
      <c r="I214" t="s">
        <v>38</v>
      </c>
      <c r="J214" t="s">
        <v>25</v>
      </c>
      <c r="K214" s="4">
        <v>154</v>
      </c>
      <c r="L214" s="5">
        <v>21</v>
      </c>
    </row>
    <row r="215" spans="8:12" x14ac:dyDescent="0.25">
      <c r="H215" t="s">
        <v>7</v>
      </c>
      <c r="I215" t="s">
        <v>37</v>
      </c>
      <c r="J215" t="s">
        <v>22</v>
      </c>
      <c r="K215" s="4">
        <v>9835</v>
      </c>
      <c r="L215" s="5">
        <v>207</v>
      </c>
    </row>
    <row r="216" spans="8:12" x14ac:dyDescent="0.25">
      <c r="H216" t="s">
        <v>9</v>
      </c>
      <c r="I216" t="s">
        <v>37</v>
      </c>
      <c r="J216" t="s">
        <v>20</v>
      </c>
      <c r="K216" s="4">
        <v>7273</v>
      </c>
      <c r="L216" s="5">
        <v>96</v>
      </c>
    </row>
    <row r="217" spans="8:12" x14ac:dyDescent="0.25">
      <c r="H217" t="s">
        <v>5</v>
      </c>
      <c r="I217" t="s">
        <v>39</v>
      </c>
      <c r="J217" t="s">
        <v>22</v>
      </c>
      <c r="K217" s="4">
        <v>6909</v>
      </c>
      <c r="L217" s="5">
        <v>81</v>
      </c>
    </row>
    <row r="218" spans="8:12" x14ac:dyDescent="0.25">
      <c r="H218" t="s">
        <v>9</v>
      </c>
      <c r="I218" t="s">
        <v>39</v>
      </c>
      <c r="J218" t="s">
        <v>24</v>
      </c>
      <c r="K218" s="4">
        <v>3920</v>
      </c>
      <c r="L218" s="5">
        <v>306</v>
      </c>
    </row>
    <row r="219" spans="8:12" x14ac:dyDescent="0.25">
      <c r="H219" t="s">
        <v>10</v>
      </c>
      <c r="I219" t="s">
        <v>39</v>
      </c>
      <c r="J219" t="s">
        <v>21</v>
      </c>
      <c r="K219" s="4">
        <v>4858</v>
      </c>
      <c r="L219" s="5">
        <v>279</v>
      </c>
    </row>
    <row r="220" spans="8:12" x14ac:dyDescent="0.25">
      <c r="H220" t="s">
        <v>2</v>
      </c>
      <c r="I220" t="s">
        <v>38</v>
      </c>
      <c r="J220" t="s">
        <v>4</v>
      </c>
      <c r="K220" s="4">
        <v>3549</v>
      </c>
      <c r="L220" s="5">
        <v>3</v>
      </c>
    </row>
    <row r="221" spans="8:12" x14ac:dyDescent="0.25">
      <c r="H221" t="s">
        <v>7</v>
      </c>
      <c r="I221" t="s">
        <v>39</v>
      </c>
      <c r="J221" t="s">
        <v>27</v>
      </c>
      <c r="K221" s="4">
        <v>966</v>
      </c>
      <c r="L221" s="5">
        <v>198</v>
      </c>
    </row>
    <row r="222" spans="8:12" x14ac:dyDescent="0.25">
      <c r="H222" t="s">
        <v>5</v>
      </c>
      <c r="I222" t="s">
        <v>39</v>
      </c>
      <c r="J222" t="s">
        <v>18</v>
      </c>
      <c r="K222" s="4">
        <v>385</v>
      </c>
      <c r="L222" s="5">
        <v>249</v>
      </c>
    </row>
    <row r="223" spans="8:12" x14ac:dyDescent="0.25">
      <c r="H223" t="s">
        <v>6</v>
      </c>
      <c r="I223" t="s">
        <v>34</v>
      </c>
      <c r="J223" t="s">
        <v>16</v>
      </c>
      <c r="K223" s="4">
        <v>2219</v>
      </c>
      <c r="L223" s="5">
        <v>75</v>
      </c>
    </row>
    <row r="224" spans="8:12" x14ac:dyDescent="0.25">
      <c r="H224" t="s">
        <v>9</v>
      </c>
      <c r="I224" t="s">
        <v>36</v>
      </c>
      <c r="J224" t="s">
        <v>32</v>
      </c>
      <c r="K224" s="4">
        <v>2954</v>
      </c>
      <c r="L224" s="5">
        <v>189</v>
      </c>
    </row>
    <row r="225" spans="8:12" x14ac:dyDescent="0.25">
      <c r="H225" t="s">
        <v>7</v>
      </c>
      <c r="I225" t="s">
        <v>36</v>
      </c>
      <c r="J225" t="s">
        <v>32</v>
      </c>
      <c r="K225" s="4">
        <v>280</v>
      </c>
      <c r="L225" s="5">
        <v>87</v>
      </c>
    </row>
    <row r="226" spans="8:12" x14ac:dyDescent="0.25">
      <c r="H226" t="s">
        <v>41</v>
      </c>
      <c r="I226" t="s">
        <v>36</v>
      </c>
      <c r="J226" t="s">
        <v>30</v>
      </c>
      <c r="K226" s="4">
        <v>6118</v>
      </c>
      <c r="L226" s="5">
        <v>174</v>
      </c>
    </row>
    <row r="227" spans="8:12" x14ac:dyDescent="0.25">
      <c r="H227" t="s">
        <v>2</v>
      </c>
      <c r="I227" t="s">
        <v>39</v>
      </c>
      <c r="J227" t="s">
        <v>15</v>
      </c>
      <c r="K227" s="4">
        <v>4802</v>
      </c>
      <c r="L227" s="5">
        <v>36</v>
      </c>
    </row>
    <row r="228" spans="8:12" x14ac:dyDescent="0.25">
      <c r="H228" t="s">
        <v>9</v>
      </c>
      <c r="I228" t="s">
        <v>38</v>
      </c>
      <c r="J228" t="s">
        <v>24</v>
      </c>
      <c r="K228" s="4">
        <v>4137</v>
      </c>
      <c r="L228" s="5">
        <v>60</v>
      </c>
    </row>
    <row r="229" spans="8:12" x14ac:dyDescent="0.25">
      <c r="H229" t="s">
        <v>3</v>
      </c>
      <c r="I229" t="s">
        <v>35</v>
      </c>
      <c r="J229" t="s">
        <v>23</v>
      </c>
      <c r="K229" s="4">
        <v>2023</v>
      </c>
      <c r="L229" s="5">
        <v>78</v>
      </c>
    </row>
    <row r="230" spans="8:12" x14ac:dyDescent="0.25">
      <c r="H230" t="s">
        <v>9</v>
      </c>
      <c r="I230" t="s">
        <v>36</v>
      </c>
      <c r="J230" t="s">
        <v>30</v>
      </c>
      <c r="K230" s="4">
        <v>9051</v>
      </c>
      <c r="L230" s="5">
        <v>57</v>
      </c>
    </row>
    <row r="231" spans="8:12" x14ac:dyDescent="0.25">
      <c r="H231" t="s">
        <v>9</v>
      </c>
      <c r="I231" t="s">
        <v>37</v>
      </c>
      <c r="J231" t="s">
        <v>28</v>
      </c>
      <c r="K231" s="4">
        <v>2919</v>
      </c>
      <c r="L231" s="5">
        <v>45</v>
      </c>
    </row>
    <row r="232" spans="8:12" x14ac:dyDescent="0.25">
      <c r="H232" t="s">
        <v>41</v>
      </c>
      <c r="I232" t="s">
        <v>38</v>
      </c>
      <c r="J232" t="s">
        <v>22</v>
      </c>
      <c r="K232" s="4">
        <v>5915</v>
      </c>
      <c r="L232" s="5">
        <v>3</v>
      </c>
    </row>
    <row r="233" spans="8:12" x14ac:dyDescent="0.25">
      <c r="H233" t="s">
        <v>10</v>
      </c>
      <c r="I233" t="s">
        <v>35</v>
      </c>
      <c r="J233" t="s">
        <v>15</v>
      </c>
      <c r="K233" s="4">
        <v>2562</v>
      </c>
      <c r="L233" s="5">
        <v>6</v>
      </c>
    </row>
    <row r="234" spans="8:12" x14ac:dyDescent="0.25">
      <c r="H234" t="s">
        <v>5</v>
      </c>
      <c r="I234" t="s">
        <v>37</v>
      </c>
      <c r="J234" t="s">
        <v>25</v>
      </c>
      <c r="K234" s="4">
        <v>8813</v>
      </c>
      <c r="L234" s="5">
        <v>21</v>
      </c>
    </row>
    <row r="235" spans="8:12" x14ac:dyDescent="0.25">
      <c r="H235" t="s">
        <v>5</v>
      </c>
      <c r="I235" t="s">
        <v>36</v>
      </c>
      <c r="J235" t="s">
        <v>18</v>
      </c>
      <c r="K235" s="4">
        <v>6111</v>
      </c>
      <c r="L235" s="5">
        <v>3</v>
      </c>
    </row>
    <row r="236" spans="8:12" x14ac:dyDescent="0.25">
      <c r="H236" t="s">
        <v>8</v>
      </c>
      <c r="I236" t="s">
        <v>34</v>
      </c>
      <c r="J236" t="s">
        <v>31</v>
      </c>
      <c r="K236" s="4">
        <v>3507</v>
      </c>
      <c r="L236" s="5">
        <v>288</v>
      </c>
    </row>
    <row r="237" spans="8:12" x14ac:dyDescent="0.25">
      <c r="H237" t="s">
        <v>6</v>
      </c>
      <c r="I237" t="s">
        <v>36</v>
      </c>
      <c r="J237" t="s">
        <v>13</v>
      </c>
      <c r="K237" s="4">
        <v>4319</v>
      </c>
      <c r="L237" s="5">
        <v>30</v>
      </c>
    </row>
    <row r="238" spans="8:12" x14ac:dyDescent="0.25">
      <c r="H238" t="s">
        <v>40</v>
      </c>
      <c r="I238" t="s">
        <v>38</v>
      </c>
      <c r="J238" t="s">
        <v>26</v>
      </c>
      <c r="K238" s="4">
        <v>609</v>
      </c>
      <c r="L238" s="5">
        <v>87</v>
      </c>
    </row>
    <row r="239" spans="8:12" x14ac:dyDescent="0.25">
      <c r="H239" t="s">
        <v>40</v>
      </c>
      <c r="I239" t="s">
        <v>39</v>
      </c>
      <c r="J239" t="s">
        <v>27</v>
      </c>
      <c r="K239" s="4">
        <v>6370</v>
      </c>
      <c r="L239" s="5">
        <v>30</v>
      </c>
    </row>
    <row r="240" spans="8:12" x14ac:dyDescent="0.25">
      <c r="H240" t="s">
        <v>5</v>
      </c>
      <c r="I240" t="s">
        <v>38</v>
      </c>
      <c r="J240" t="s">
        <v>19</v>
      </c>
      <c r="K240" s="4">
        <v>5474</v>
      </c>
      <c r="L240" s="5">
        <v>168</v>
      </c>
    </row>
    <row r="241" spans="8:12" x14ac:dyDescent="0.25">
      <c r="H241" t="s">
        <v>40</v>
      </c>
      <c r="I241" t="s">
        <v>36</v>
      </c>
      <c r="J241" t="s">
        <v>27</v>
      </c>
      <c r="K241" s="4">
        <v>3164</v>
      </c>
      <c r="L241" s="5">
        <v>306</v>
      </c>
    </row>
    <row r="242" spans="8:12" x14ac:dyDescent="0.25">
      <c r="H242" t="s">
        <v>6</v>
      </c>
      <c r="I242" t="s">
        <v>35</v>
      </c>
      <c r="J242" t="s">
        <v>4</v>
      </c>
      <c r="K242" s="4">
        <v>1302</v>
      </c>
      <c r="L242" s="5">
        <v>402</v>
      </c>
    </row>
    <row r="243" spans="8:12" x14ac:dyDescent="0.25">
      <c r="H243" t="s">
        <v>3</v>
      </c>
      <c r="I243" t="s">
        <v>37</v>
      </c>
      <c r="J243" t="s">
        <v>28</v>
      </c>
      <c r="K243" s="4">
        <v>7308</v>
      </c>
      <c r="L243" s="5">
        <v>327</v>
      </c>
    </row>
    <row r="244" spans="8:12" x14ac:dyDescent="0.25">
      <c r="H244" t="s">
        <v>40</v>
      </c>
      <c r="I244" t="s">
        <v>37</v>
      </c>
      <c r="J244" t="s">
        <v>27</v>
      </c>
      <c r="K244" s="4">
        <v>6132</v>
      </c>
      <c r="L244" s="5">
        <v>93</v>
      </c>
    </row>
    <row r="245" spans="8:12" x14ac:dyDescent="0.25">
      <c r="H245" t="s">
        <v>10</v>
      </c>
      <c r="I245" t="s">
        <v>35</v>
      </c>
      <c r="J245" t="s">
        <v>14</v>
      </c>
      <c r="K245" s="4">
        <v>3472</v>
      </c>
      <c r="L245" s="5">
        <v>96</v>
      </c>
    </row>
    <row r="246" spans="8:12" x14ac:dyDescent="0.25">
      <c r="H246" t="s">
        <v>8</v>
      </c>
      <c r="I246" t="s">
        <v>39</v>
      </c>
      <c r="J246" t="s">
        <v>18</v>
      </c>
      <c r="K246" s="4">
        <v>9660</v>
      </c>
      <c r="L246" s="5">
        <v>27</v>
      </c>
    </row>
    <row r="247" spans="8:12" x14ac:dyDescent="0.25">
      <c r="H247" t="s">
        <v>9</v>
      </c>
      <c r="I247" t="s">
        <v>38</v>
      </c>
      <c r="J247" t="s">
        <v>26</v>
      </c>
      <c r="K247" s="4">
        <v>2436</v>
      </c>
      <c r="L247" s="5">
        <v>99</v>
      </c>
    </row>
    <row r="248" spans="8:12" x14ac:dyDescent="0.25">
      <c r="H248" t="s">
        <v>9</v>
      </c>
      <c r="I248" t="s">
        <v>38</v>
      </c>
      <c r="J248" t="s">
        <v>33</v>
      </c>
      <c r="K248" s="4">
        <v>9506</v>
      </c>
      <c r="L248" s="5">
        <v>87</v>
      </c>
    </row>
    <row r="249" spans="8:12" x14ac:dyDescent="0.25">
      <c r="H249" t="s">
        <v>10</v>
      </c>
      <c r="I249" t="s">
        <v>37</v>
      </c>
      <c r="J249" t="s">
        <v>21</v>
      </c>
      <c r="K249" s="4">
        <v>245</v>
      </c>
      <c r="L249" s="5">
        <v>288</v>
      </c>
    </row>
    <row r="250" spans="8:12" x14ac:dyDescent="0.25">
      <c r="H250" t="s">
        <v>8</v>
      </c>
      <c r="I250" t="s">
        <v>35</v>
      </c>
      <c r="J250" t="s">
        <v>20</v>
      </c>
      <c r="K250" s="4">
        <v>2702</v>
      </c>
      <c r="L250" s="5">
        <v>363</v>
      </c>
    </row>
    <row r="251" spans="8:12" x14ac:dyDescent="0.25">
      <c r="H251" t="s">
        <v>10</v>
      </c>
      <c r="I251" t="s">
        <v>34</v>
      </c>
      <c r="J251" t="s">
        <v>17</v>
      </c>
      <c r="K251" s="4">
        <v>700</v>
      </c>
      <c r="L251" s="5">
        <v>87</v>
      </c>
    </row>
    <row r="252" spans="8:12" x14ac:dyDescent="0.25">
      <c r="H252" t="s">
        <v>6</v>
      </c>
      <c r="I252" t="s">
        <v>34</v>
      </c>
      <c r="J252" t="s">
        <v>17</v>
      </c>
      <c r="K252" s="4">
        <v>3759</v>
      </c>
      <c r="L252" s="5">
        <v>150</v>
      </c>
    </row>
    <row r="253" spans="8:12" x14ac:dyDescent="0.25">
      <c r="H253" t="s">
        <v>2</v>
      </c>
      <c r="I253" t="s">
        <v>35</v>
      </c>
      <c r="J253" t="s">
        <v>17</v>
      </c>
      <c r="K253" s="4">
        <v>1589</v>
      </c>
      <c r="L253" s="5">
        <v>303</v>
      </c>
    </row>
    <row r="254" spans="8:12" x14ac:dyDescent="0.25">
      <c r="H254" t="s">
        <v>7</v>
      </c>
      <c r="I254" t="s">
        <v>35</v>
      </c>
      <c r="J254" t="s">
        <v>28</v>
      </c>
      <c r="K254" s="4">
        <v>5194</v>
      </c>
      <c r="L254" s="5">
        <v>288</v>
      </c>
    </row>
    <row r="255" spans="8:12" x14ac:dyDescent="0.25">
      <c r="H255" t="s">
        <v>10</v>
      </c>
      <c r="I255" t="s">
        <v>36</v>
      </c>
      <c r="J255" t="s">
        <v>13</v>
      </c>
      <c r="K255" s="4">
        <v>945</v>
      </c>
      <c r="L255" s="5">
        <v>75</v>
      </c>
    </row>
    <row r="256" spans="8:12" x14ac:dyDescent="0.25">
      <c r="H256" t="s">
        <v>40</v>
      </c>
      <c r="I256" t="s">
        <v>38</v>
      </c>
      <c r="J256" t="s">
        <v>31</v>
      </c>
      <c r="K256" s="4">
        <v>1988</v>
      </c>
      <c r="L256" s="5">
        <v>39</v>
      </c>
    </row>
    <row r="257" spans="8:12" x14ac:dyDescent="0.25">
      <c r="H257" t="s">
        <v>6</v>
      </c>
      <c r="I257" t="s">
        <v>34</v>
      </c>
      <c r="J257" t="s">
        <v>32</v>
      </c>
      <c r="K257" s="4">
        <v>6734</v>
      </c>
      <c r="L257" s="5">
        <v>123</v>
      </c>
    </row>
    <row r="258" spans="8:12" x14ac:dyDescent="0.25">
      <c r="H258" t="s">
        <v>40</v>
      </c>
      <c r="I258" t="s">
        <v>36</v>
      </c>
      <c r="J258" t="s">
        <v>4</v>
      </c>
      <c r="K258" s="4">
        <v>217</v>
      </c>
      <c r="L258" s="5">
        <v>36</v>
      </c>
    </row>
    <row r="259" spans="8:12" x14ac:dyDescent="0.25">
      <c r="H259" t="s">
        <v>5</v>
      </c>
      <c r="I259" t="s">
        <v>34</v>
      </c>
      <c r="J259" t="s">
        <v>22</v>
      </c>
      <c r="K259" s="4">
        <v>6279</v>
      </c>
      <c r="L259" s="5">
        <v>237</v>
      </c>
    </row>
    <row r="260" spans="8:12" x14ac:dyDescent="0.25">
      <c r="H260" t="s">
        <v>40</v>
      </c>
      <c r="I260" t="s">
        <v>36</v>
      </c>
      <c r="J260" t="s">
        <v>13</v>
      </c>
      <c r="K260" s="4">
        <v>4424</v>
      </c>
      <c r="L260" s="5">
        <v>201</v>
      </c>
    </row>
    <row r="261" spans="8:12" x14ac:dyDescent="0.25">
      <c r="H261" t="s">
        <v>2</v>
      </c>
      <c r="I261" t="s">
        <v>36</v>
      </c>
      <c r="J261" t="s">
        <v>17</v>
      </c>
      <c r="K261" s="4">
        <v>189</v>
      </c>
      <c r="L261" s="5">
        <v>48</v>
      </c>
    </row>
    <row r="262" spans="8:12" x14ac:dyDescent="0.25">
      <c r="H262" t="s">
        <v>5</v>
      </c>
      <c r="I262" t="s">
        <v>35</v>
      </c>
      <c r="J262" t="s">
        <v>22</v>
      </c>
      <c r="K262" s="4">
        <v>490</v>
      </c>
      <c r="L262" s="5">
        <v>84</v>
      </c>
    </row>
    <row r="263" spans="8:12" x14ac:dyDescent="0.25">
      <c r="H263" t="s">
        <v>8</v>
      </c>
      <c r="I263" t="s">
        <v>37</v>
      </c>
      <c r="J263" t="s">
        <v>21</v>
      </c>
      <c r="K263" s="4">
        <v>434</v>
      </c>
      <c r="L263" s="5">
        <v>87</v>
      </c>
    </row>
    <row r="264" spans="8:12" x14ac:dyDescent="0.25">
      <c r="H264" t="s">
        <v>7</v>
      </c>
      <c r="I264" t="s">
        <v>38</v>
      </c>
      <c r="J264" t="s">
        <v>30</v>
      </c>
      <c r="K264" s="4">
        <v>10129</v>
      </c>
      <c r="L264" s="5">
        <v>312</v>
      </c>
    </row>
    <row r="265" spans="8:12" x14ac:dyDescent="0.25">
      <c r="H265" t="s">
        <v>3</v>
      </c>
      <c r="I265" t="s">
        <v>39</v>
      </c>
      <c r="J265" t="s">
        <v>28</v>
      </c>
      <c r="K265" s="4">
        <v>1652</v>
      </c>
      <c r="L265" s="5">
        <v>102</v>
      </c>
    </row>
    <row r="266" spans="8:12" x14ac:dyDescent="0.25">
      <c r="H266" t="s">
        <v>8</v>
      </c>
      <c r="I266" t="s">
        <v>38</v>
      </c>
      <c r="J266" t="s">
        <v>21</v>
      </c>
      <c r="K266" s="4">
        <v>6433</v>
      </c>
      <c r="L266" s="5">
        <v>78</v>
      </c>
    </row>
    <row r="267" spans="8:12" x14ac:dyDescent="0.25">
      <c r="H267" t="s">
        <v>3</v>
      </c>
      <c r="I267" t="s">
        <v>34</v>
      </c>
      <c r="J267" t="s">
        <v>23</v>
      </c>
      <c r="K267" s="4">
        <v>2212</v>
      </c>
      <c r="L267" s="5">
        <v>117</v>
      </c>
    </row>
    <row r="268" spans="8:12" x14ac:dyDescent="0.25">
      <c r="H268" t="s">
        <v>41</v>
      </c>
      <c r="I268" t="s">
        <v>35</v>
      </c>
      <c r="J268" t="s">
        <v>19</v>
      </c>
      <c r="K268" s="4">
        <v>609</v>
      </c>
      <c r="L268" s="5">
        <v>99</v>
      </c>
    </row>
    <row r="269" spans="8:12" x14ac:dyDescent="0.25">
      <c r="H269" t="s">
        <v>40</v>
      </c>
      <c r="I269" t="s">
        <v>35</v>
      </c>
      <c r="J269" t="s">
        <v>24</v>
      </c>
      <c r="K269" s="4">
        <v>1638</v>
      </c>
      <c r="L269" s="5">
        <v>48</v>
      </c>
    </row>
    <row r="270" spans="8:12" x14ac:dyDescent="0.25">
      <c r="H270" t="s">
        <v>7</v>
      </c>
      <c r="I270" t="s">
        <v>34</v>
      </c>
      <c r="J270" t="s">
        <v>15</v>
      </c>
      <c r="K270" s="4">
        <v>3829</v>
      </c>
      <c r="L270" s="5">
        <v>24</v>
      </c>
    </row>
    <row r="271" spans="8:12" x14ac:dyDescent="0.25">
      <c r="H271" t="s">
        <v>40</v>
      </c>
      <c r="I271" t="s">
        <v>39</v>
      </c>
      <c r="J271" t="s">
        <v>15</v>
      </c>
      <c r="K271" s="4">
        <v>5775</v>
      </c>
      <c r="L271" s="5">
        <v>42</v>
      </c>
    </row>
    <row r="272" spans="8:12" x14ac:dyDescent="0.25">
      <c r="H272" t="s">
        <v>6</v>
      </c>
      <c r="I272" t="s">
        <v>35</v>
      </c>
      <c r="J272" t="s">
        <v>20</v>
      </c>
      <c r="K272" s="4">
        <v>1071</v>
      </c>
      <c r="L272" s="5">
        <v>270</v>
      </c>
    </row>
    <row r="273" spans="8:12" x14ac:dyDescent="0.25">
      <c r="H273" t="s">
        <v>8</v>
      </c>
      <c r="I273" t="s">
        <v>36</v>
      </c>
      <c r="J273" t="s">
        <v>23</v>
      </c>
      <c r="K273" s="4">
        <v>5019</v>
      </c>
      <c r="L273" s="5">
        <v>150</v>
      </c>
    </row>
    <row r="274" spans="8:12" x14ac:dyDescent="0.25">
      <c r="H274" t="s">
        <v>2</v>
      </c>
      <c r="I274" t="s">
        <v>37</v>
      </c>
      <c r="J274" t="s">
        <v>15</v>
      </c>
      <c r="K274" s="4">
        <v>2863</v>
      </c>
      <c r="L274" s="5">
        <v>42</v>
      </c>
    </row>
    <row r="275" spans="8:12" x14ac:dyDescent="0.25">
      <c r="H275" t="s">
        <v>40</v>
      </c>
      <c r="I275" t="s">
        <v>35</v>
      </c>
      <c r="J275" t="s">
        <v>29</v>
      </c>
      <c r="K275" s="4">
        <v>1617</v>
      </c>
      <c r="L275" s="5">
        <v>126</v>
      </c>
    </row>
    <row r="276" spans="8:12" x14ac:dyDescent="0.25">
      <c r="H276" t="s">
        <v>6</v>
      </c>
      <c r="I276" t="s">
        <v>37</v>
      </c>
      <c r="J276" t="s">
        <v>26</v>
      </c>
      <c r="K276" s="4">
        <v>6818</v>
      </c>
      <c r="L276" s="5">
        <v>6</v>
      </c>
    </row>
    <row r="277" spans="8:12" x14ac:dyDescent="0.25">
      <c r="H277" t="s">
        <v>3</v>
      </c>
      <c r="I277" t="s">
        <v>35</v>
      </c>
      <c r="J277" t="s">
        <v>15</v>
      </c>
      <c r="K277" s="4">
        <v>6657</v>
      </c>
      <c r="L277" s="5">
        <v>276</v>
      </c>
    </row>
    <row r="278" spans="8:12" x14ac:dyDescent="0.25">
      <c r="H278" t="s">
        <v>3</v>
      </c>
      <c r="I278" t="s">
        <v>34</v>
      </c>
      <c r="J278" t="s">
        <v>17</v>
      </c>
      <c r="K278" s="4">
        <v>2919</v>
      </c>
      <c r="L278" s="5">
        <v>93</v>
      </c>
    </row>
    <row r="279" spans="8:12" x14ac:dyDescent="0.25">
      <c r="H279" t="s">
        <v>2</v>
      </c>
      <c r="I279" t="s">
        <v>36</v>
      </c>
      <c r="J279" t="s">
        <v>31</v>
      </c>
      <c r="K279" s="4">
        <v>3094</v>
      </c>
      <c r="L279" s="5">
        <v>246</v>
      </c>
    </row>
    <row r="280" spans="8:12" x14ac:dyDescent="0.25">
      <c r="H280" t="s">
        <v>6</v>
      </c>
      <c r="I280" t="s">
        <v>39</v>
      </c>
      <c r="J280" t="s">
        <v>24</v>
      </c>
      <c r="K280" s="4">
        <v>2989</v>
      </c>
      <c r="L280" s="5">
        <v>3</v>
      </c>
    </row>
    <row r="281" spans="8:12" x14ac:dyDescent="0.25">
      <c r="H281" t="s">
        <v>8</v>
      </c>
      <c r="I281" t="s">
        <v>38</v>
      </c>
      <c r="J281" t="s">
        <v>27</v>
      </c>
      <c r="K281" s="4">
        <v>2268</v>
      </c>
      <c r="L281" s="5">
        <v>63</v>
      </c>
    </row>
    <row r="282" spans="8:12" x14ac:dyDescent="0.25">
      <c r="H282" t="s">
        <v>5</v>
      </c>
      <c r="I282" t="s">
        <v>35</v>
      </c>
      <c r="J282" t="s">
        <v>31</v>
      </c>
      <c r="K282" s="4">
        <v>4753</v>
      </c>
      <c r="L282" s="5">
        <v>246</v>
      </c>
    </row>
    <row r="283" spans="8:12" x14ac:dyDescent="0.25">
      <c r="H283" t="s">
        <v>2</v>
      </c>
      <c r="I283" t="s">
        <v>34</v>
      </c>
      <c r="J283" t="s">
        <v>19</v>
      </c>
      <c r="K283" s="4">
        <v>7511</v>
      </c>
      <c r="L283" s="5">
        <v>120</v>
      </c>
    </row>
    <row r="284" spans="8:12" x14ac:dyDescent="0.25">
      <c r="H284" t="s">
        <v>2</v>
      </c>
      <c r="I284" t="s">
        <v>38</v>
      </c>
      <c r="J284" t="s">
        <v>31</v>
      </c>
      <c r="K284" s="4">
        <v>4326</v>
      </c>
      <c r="L284" s="5">
        <v>348</v>
      </c>
    </row>
    <row r="285" spans="8:12" x14ac:dyDescent="0.25">
      <c r="H285" t="s">
        <v>41</v>
      </c>
      <c r="I285" t="s">
        <v>34</v>
      </c>
      <c r="J285" t="s">
        <v>23</v>
      </c>
      <c r="K285" s="4">
        <v>4935</v>
      </c>
      <c r="L285" s="5">
        <v>126</v>
      </c>
    </row>
    <row r="286" spans="8:12" x14ac:dyDescent="0.25">
      <c r="H286" t="s">
        <v>6</v>
      </c>
      <c r="I286" t="s">
        <v>35</v>
      </c>
      <c r="J286" t="s">
        <v>30</v>
      </c>
      <c r="K286" s="4">
        <v>4781</v>
      </c>
      <c r="L286" s="5">
        <v>123</v>
      </c>
    </row>
    <row r="287" spans="8:12" x14ac:dyDescent="0.25">
      <c r="H287" t="s">
        <v>5</v>
      </c>
      <c r="I287" t="s">
        <v>38</v>
      </c>
      <c r="J287" t="s">
        <v>25</v>
      </c>
      <c r="K287" s="4">
        <v>7483</v>
      </c>
      <c r="L287" s="5">
        <v>45</v>
      </c>
    </row>
    <row r="288" spans="8:12" x14ac:dyDescent="0.25">
      <c r="H288" t="s">
        <v>10</v>
      </c>
      <c r="I288" t="s">
        <v>38</v>
      </c>
      <c r="J288" t="s">
        <v>4</v>
      </c>
      <c r="K288" s="4">
        <v>6860</v>
      </c>
      <c r="L288" s="5">
        <v>126</v>
      </c>
    </row>
    <row r="289" spans="8:12" x14ac:dyDescent="0.25">
      <c r="H289" t="s">
        <v>40</v>
      </c>
      <c r="I289" t="s">
        <v>37</v>
      </c>
      <c r="J289" t="s">
        <v>29</v>
      </c>
      <c r="K289" s="4">
        <v>9002</v>
      </c>
      <c r="L289" s="5">
        <v>72</v>
      </c>
    </row>
    <row r="290" spans="8:12" x14ac:dyDescent="0.25">
      <c r="H290" t="s">
        <v>6</v>
      </c>
      <c r="I290" t="s">
        <v>36</v>
      </c>
      <c r="J290" t="s">
        <v>29</v>
      </c>
      <c r="K290" s="4">
        <v>1400</v>
      </c>
      <c r="L290" s="5">
        <v>135</v>
      </c>
    </row>
    <row r="291" spans="8:12" x14ac:dyDescent="0.25">
      <c r="H291" t="s">
        <v>10</v>
      </c>
      <c r="I291" t="s">
        <v>34</v>
      </c>
      <c r="J291" t="s">
        <v>22</v>
      </c>
      <c r="K291" s="4">
        <v>4053</v>
      </c>
      <c r="L291" s="5">
        <v>24</v>
      </c>
    </row>
    <row r="292" spans="8:12" x14ac:dyDescent="0.25">
      <c r="H292" t="s">
        <v>7</v>
      </c>
      <c r="I292" t="s">
        <v>36</v>
      </c>
      <c r="J292" t="s">
        <v>31</v>
      </c>
      <c r="K292" s="4">
        <v>2149</v>
      </c>
      <c r="L292" s="5">
        <v>117</v>
      </c>
    </row>
    <row r="293" spans="8:12" x14ac:dyDescent="0.25">
      <c r="H293" t="s">
        <v>3</v>
      </c>
      <c r="I293" t="s">
        <v>39</v>
      </c>
      <c r="J293" t="s">
        <v>29</v>
      </c>
      <c r="K293" s="4">
        <v>3640</v>
      </c>
      <c r="L293" s="5">
        <v>51</v>
      </c>
    </row>
    <row r="294" spans="8:12" x14ac:dyDescent="0.25">
      <c r="H294" t="s">
        <v>2</v>
      </c>
      <c r="I294" t="s">
        <v>39</v>
      </c>
      <c r="J294" t="s">
        <v>23</v>
      </c>
      <c r="K294" s="4">
        <v>630</v>
      </c>
      <c r="L294" s="5">
        <v>36</v>
      </c>
    </row>
    <row r="295" spans="8:12" x14ac:dyDescent="0.25">
      <c r="H295" t="s">
        <v>9</v>
      </c>
      <c r="I295" t="s">
        <v>35</v>
      </c>
      <c r="J295" t="s">
        <v>27</v>
      </c>
      <c r="K295" s="4">
        <v>2429</v>
      </c>
      <c r="L295" s="5">
        <v>144</v>
      </c>
    </row>
    <row r="296" spans="8:12" x14ac:dyDescent="0.25">
      <c r="H296" t="s">
        <v>9</v>
      </c>
      <c r="I296" t="s">
        <v>36</v>
      </c>
      <c r="J296" t="s">
        <v>25</v>
      </c>
      <c r="K296" s="4">
        <v>2142</v>
      </c>
      <c r="L296" s="5">
        <v>114</v>
      </c>
    </row>
    <row r="297" spans="8:12" x14ac:dyDescent="0.25">
      <c r="H297" t="s">
        <v>7</v>
      </c>
      <c r="I297" t="s">
        <v>37</v>
      </c>
      <c r="J297" t="s">
        <v>30</v>
      </c>
      <c r="K297" s="4">
        <v>6454</v>
      </c>
      <c r="L297" s="5">
        <v>54</v>
      </c>
    </row>
    <row r="298" spans="8:12" x14ac:dyDescent="0.25">
      <c r="H298" t="s">
        <v>7</v>
      </c>
      <c r="I298" t="s">
        <v>37</v>
      </c>
      <c r="J298" t="s">
        <v>16</v>
      </c>
      <c r="K298" s="4">
        <v>4487</v>
      </c>
      <c r="L298" s="5">
        <v>333</v>
      </c>
    </row>
    <row r="299" spans="8:12" x14ac:dyDescent="0.25">
      <c r="H299" t="s">
        <v>3</v>
      </c>
      <c r="I299" t="s">
        <v>37</v>
      </c>
      <c r="J299" t="s">
        <v>4</v>
      </c>
      <c r="K299" s="4">
        <v>938</v>
      </c>
      <c r="L299" s="5">
        <v>366</v>
      </c>
    </row>
    <row r="300" spans="8:12" x14ac:dyDescent="0.25">
      <c r="H300" t="s">
        <v>3</v>
      </c>
      <c r="I300" t="s">
        <v>38</v>
      </c>
      <c r="J300" t="s">
        <v>26</v>
      </c>
      <c r="K300" s="4">
        <v>8841</v>
      </c>
      <c r="L300" s="5">
        <v>303</v>
      </c>
    </row>
    <row r="301" spans="8:12" x14ac:dyDescent="0.25">
      <c r="H301" t="s">
        <v>2</v>
      </c>
      <c r="I301" t="s">
        <v>39</v>
      </c>
      <c r="J301" t="s">
        <v>33</v>
      </c>
      <c r="K301" s="4">
        <v>4018</v>
      </c>
      <c r="L301" s="5">
        <v>126</v>
      </c>
    </row>
    <row r="302" spans="8:12" x14ac:dyDescent="0.25">
      <c r="H302" t="s">
        <v>41</v>
      </c>
      <c r="I302" t="s">
        <v>37</v>
      </c>
      <c r="J302" t="s">
        <v>15</v>
      </c>
      <c r="K302" s="4">
        <v>714</v>
      </c>
      <c r="L302" s="5">
        <v>231</v>
      </c>
    </row>
    <row r="303" spans="8:12" x14ac:dyDescent="0.25">
      <c r="H303" t="s">
        <v>9</v>
      </c>
      <c r="I303" t="s">
        <v>38</v>
      </c>
      <c r="J303" t="s">
        <v>25</v>
      </c>
      <c r="K303" s="4">
        <v>3850</v>
      </c>
      <c r="L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C3" sqref="C3"/>
    </sheetView>
  </sheetViews>
  <sheetFormatPr defaultRowHeight="15" x14ac:dyDescent="0.25"/>
  <cols>
    <col min="2" max="2" width="16.42578125" customWidth="1"/>
    <col min="3" max="3" width="14.85546875" customWidth="1"/>
    <col min="5" max="5" width="16.28515625" customWidth="1"/>
    <col min="6" max="6" width="14.85546875" customWidth="1"/>
  </cols>
  <sheetData>
    <row r="1" spans="1:6" ht="46.5" x14ac:dyDescent="0.7">
      <c r="A1" s="12">
        <v>7</v>
      </c>
      <c r="B1" s="13" t="s">
        <v>49</v>
      </c>
      <c r="C1" s="14"/>
      <c r="D1" s="14"/>
    </row>
    <row r="3" spans="1:6" x14ac:dyDescent="0.25">
      <c r="B3" s="31" t="s">
        <v>67</v>
      </c>
      <c r="C3" t="s">
        <v>69</v>
      </c>
      <c r="E3" s="31" t="s">
        <v>67</v>
      </c>
      <c r="F3" t="s">
        <v>69</v>
      </c>
    </row>
    <row r="4" spans="1:6" x14ac:dyDescent="0.25">
      <c r="B4" s="32" t="s">
        <v>38</v>
      </c>
      <c r="C4" s="33">
        <v>25221</v>
      </c>
      <c r="E4" s="32" t="s">
        <v>38</v>
      </c>
      <c r="F4" s="33">
        <v>6069</v>
      </c>
    </row>
    <row r="5" spans="1:6" x14ac:dyDescent="0.25">
      <c r="B5" s="34" t="s">
        <v>5</v>
      </c>
      <c r="C5" s="33">
        <v>25221</v>
      </c>
      <c r="E5" s="34" t="s">
        <v>41</v>
      </c>
      <c r="F5" s="33">
        <v>6069</v>
      </c>
    </row>
    <row r="6" spans="1:6" x14ac:dyDescent="0.25">
      <c r="B6" s="32" t="s">
        <v>36</v>
      </c>
      <c r="C6" s="33">
        <v>39620</v>
      </c>
      <c r="E6" s="32" t="s">
        <v>36</v>
      </c>
      <c r="F6" s="33">
        <v>5019</v>
      </c>
    </row>
    <row r="7" spans="1:6" x14ac:dyDescent="0.25">
      <c r="B7" s="34" t="s">
        <v>5</v>
      </c>
      <c r="C7" s="33">
        <v>39620</v>
      </c>
      <c r="E7" s="34" t="s">
        <v>8</v>
      </c>
      <c r="F7" s="33">
        <v>5019</v>
      </c>
    </row>
    <row r="8" spans="1:6" x14ac:dyDescent="0.25">
      <c r="B8" s="32" t="s">
        <v>34</v>
      </c>
      <c r="C8" s="33">
        <v>41559</v>
      </c>
      <c r="E8" s="32" t="s">
        <v>34</v>
      </c>
      <c r="F8" s="33">
        <v>5516</v>
      </c>
    </row>
    <row r="9" spans="1:6" x14ac:dyDescent="0.25">
      <c r="B9" s="34" t="s">
        <v>5</v>
      </c>
      <c r="C9" s="33">
        <v>41559</v>
      </c>
      <c r="E9" s="34" t="s">
        <v>8</v>
      </c>
      <c r="F9" s="33">
        <v>5516</v>
      </c>
    </row>
    <row r="10" spans="1:6" x14ac:dyDescent="0.25">
      <c r="B10" s="32" t="s">
        <v>37</v>
      </c>
      <c r="C10" s="33">
        <v>43568</v>
      </c>
      <c r="E10" s="32" t="s">
        <v>37</v>
      </c>
      <c r="F10" s="33">
        <v>7987</v>
      </c>
    </row>
    <row r="11" spans="1:6" x14ac:dyDescent="0.25">
      <c r="B11" s="34" t="s">
        <v>7</v>
      </c>
      <c r="C11" s="33">
        <v>43568</v>
      </c>
      <c r="E11" s="34" t="s">
        <v>10</v>
      </c>
      <c r="F11" s="33">
        <v>7987</v>
      </c>
    </row>
    <row r="12" spans="1:6" x14ac:dyDescent="0.25">
      <c r="B12" s="32" t="s">
        <v>39</v>
      </c>
      <c r="C12" s="33">
        <v>45752</v>
      </c>
      <c r="E12" s="32" t="s">
        <v>39</v>
      </c>
      <c r="F12" s="33">
        <v>3976</v>
      </c>
    </row>
    <row r="13" spans="1:6" x14ac:dyDescent="0.25">
      <c r="B13" s="34" t="s">
        <v>2</v>
      </c>
      <c r="C13" s="33">
        <v>45752</v>
      </c>
      <c r="E13" s="34" t="s">
        <v>41</v>
      </c>
      <c r="F13" s="33">
        <v>3976</v>
      </c>
    </row>
    <row r="14" spans="1:6" x14ac:dyDescent="0.25">
      <c r="B14" s="32" t="s">
        <v>35</v>
      </c>
      <c r="C14" s="33">
        <v>38325</v>
      </c>
      <c r="E14" s="32" t="s">
        <v>35</v>
      </c>
      <c r="F14" s="33">
        <v>2142</v>
      </c>
    </row>
    <row r="15" spans="1:6" x14ac:dyDescent="0.25">
      <c r="B15" s="34" t="s">
        <v>40</v>
      </c>
      <c r="C15" s="33">
        <v>38325</v>
      </c>
      <c r="E15" s="34" t="s">
        <v>2</v>
      </c>
      <c r="F15" s="33">
        <v>2142</v>
      </c>
    </row>
    <row r="16" spans="1:6" x14ac:dyDescent="0.25">
      <c r="B16" s="32" t="s">
        <v>68</v>
      </c>
      <c r="C16" s="33">
        <v>234045</v>
      </c>
      <c r="E16" s="32" t="s">
        <v>68</v>
      </c>
      <c r="F16" s="33">
        <v>30709</v>
      </c>
    </row>
  </sheetData>
  <pageMargins left="0.7" right="0.7" top="0.75" bottom="0.75" header="0.3" footer="0.3"/>
  <pageSetup orientation="portrait" horizontalDpi="360" verticalDpi="36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6" sqref="C6"/>
    </sheetView>
  </sheetViews>
  <sheetFormatPr defaultRowHeight="15" x14ac:dyDescent="0.25"/>
  <cols>
    <col min="2" max="2" width="21.85546875" bestFit="1" customWidth="1"/>
    <col min="3" max="3" width="18" customWidth="1"/>
    <col min="4" max="5" width="18" bestFit="1" customWidth="1"/>
  </cols>
  <sheetData>
    <row r="1" spans="1:3" s="14" customFormat="1" ht="46.5" x14ac:dyDescent="0.7">
      <c r="A1" s="12">
        <v>8</v>
      </c>
      <c r="B1" s="13" t="s">
        <v>52</v>
      </c>
    </row>
    <row r="3" spans="1:3" x14ac:dyDescent="0.25">
      <c r="B3" s="31" t="s">
        <v>67</v>
      </c>
      <c r="C3" t="s">
        <v>74</v>
      </c>
    </row>
    <row r="4" spans="1:3" x14ac:dyDescent="0.25">
      <c r="B4" s="32" t="s">
        <v>17</v>
      </c>
      <c r="C4" s="33">
        <v>20048.82</v>
      </c>
    </row>
    <row r="5" spans="1:3" x14ac:dyDescent="0.25">
      <c r="B5" s="32" t="s">
        <v>26</v>
      </c>
      <c r="C5" s="33">
        <v>19679.8</v>
      </c>
    </row>
    <row r="6" spans="1:3" x14ac:dyDescent="0.25">
      <c r="B6" s="32" t="s">
        <v>20</v>
      </c>
      <c r="C6" s="33">
        <v>18379.060000000001</v>
      </c>
    </row>
    <row r="7" spans="1:3" x14ac:dyDescent="0.25">
      <c r="B7" s="32" t="s">
        <v>23</v>
      </c>
      <c r="C7" s="33">
        <v>15433.08</v>
      </c>
    </row>
    <row r="8" spans="1:3" x14ac:dyDescent="0.25">
      <c r="B8" s="32" t="s">
        <v>28</v>
      </c>
      <c r="C8" s="33">
        <v>13222.439999999999</v>
      </c>
    </row>
    <row r="9" spans="1:3" x14ac:dyDescent="0.25">
      <c r="B9" s="32" t="s">
        <v>19</v>
      </c>
      <c r="C9" s="33">
        <v>12542.16</v>
      </c>
    </row>
    <row r="10" spans="1:3" x14ac:dyDescent="0.25">
      <c r="B10" s="32" t="s">
        <v>32</v>
      </c>
      <c r="C10" s="33">
        <v>11700.7</v>
      </c>
    </row>
    <row r="11" spans="1:3" x14ac:dyDescent="0.25">
      <c r="B11" s="32" t="s">
        <v>15</v>
      </c>
      <c r="C11" s="33">
        <v>9735.7999999999993</v>
      </c>
    </row>
    <row r="12" spans="1:3" x14ac:dyDescent="0.25">
      <c r="B12" s="32" t="s">
        <v>33</v>
      </c>
      <c r="C12" s="33">
        <v>9655.6200000000008</v>
      </c>
    </row>
    <row r="13" spans="1:3" x14ac:dyDescent="0.25">
      <c r="B13" s="32" t="s">
        <v>24</v>
      </c>
      <c r="C13" s="33">
        <v>7922.67</v>
      </c>
    </row>
    <row r="14" spans="1:3" x14ac:dyDescent="0.25">
      <c r="B14" s="32" t="s">
        <v>27</v>
      </c>
      <c r="C14" s="33">
        <v>7444.01</v>
      </c>
    </row>
    <row r="15" spans="1:3" x14ac:dyDescent="0.25">
      <c r="B15" s="32" t="s">
        <v>22</v>
      </c>
      <c r="C15" s="33">
        <v>6711.1500000000005</v>
      </c>
    </row>
    <row r="16" spans="1:3" x14ac:dyDescent="0.25">
      <c r="B16" s="32" t="s">
        <v>21</v>
      </c>
      <c r="C16" s="33">
        <v>6589</v>
      </c>
    </row>
    <row r="17" spans="2:3" x14ac:dyDescent="0.25">
      <c r="B17" s="32" t="s">
        <v>25</v>
      </c>
      <c r="C17" s="33">
        <v>6258.35</v>
      </c>
    </row>
    <row r="18" spans="2:3" x14ac:dyDescent="0.25">
      <c r="B18" s="32" t="s">
        <v>29</v>
      </c>
      <c r="C18" s="33">
        <v>4962.68</v>
      </c>
    </row>
    <row r="19" spans="2:3" x14ac:dyDescent="0.25">
      <c r="B19" s="32" t="s">
        <v>31</v>
      </c>
      <c r="C19" s="33">
        <v>1839.48</v>
      </c>
    </row>
    <row r="20" spans="2:3" x14ac:dyDescent="0.25">
      <c r="B20" s="32" t="s">
        <v>14</v>
      </c>
      <c r="C20" s="33">
        <v>1644.5</v>
      </c>
    </row>
    <row r="21" spans="2:3" x14ac:dyDescent="0.25">
      <c r="B21" s="32" t="s">
        <v>16</v>
      </c>
      <c r="C21" s="33">
        <v>216.68000000000029</v>
      </c>
    </row>
    <row r="22" spans="2:3" x14ac:dyDescent="0.25">
      <c r="B22" s="32" t="s">
        <v>4</v>
      </c>
      <c r="C22" s="33">
        <v>-45.240000000000009</v>
      </c>
    </row>
    <row r="23" spans="2:3" x14ac:dyDescent="0.25">
      <c r="B23" s="32" t="s">
        <v>13</v>
      </c>
      <c r="C23" s="33">
        <v>-251.82</v>
      </c>
    </row>
    <row r="24" spans="2:3" x14ac:dyDescent="0.25">
      <c r="B24" s="32" t="s">
        <v>30</v>
      </c>
      <c r="C24" s="33">
        <v>-1901.3400000000001</v>
      </c>
    </row>
    <row r="25" spans="2:3" x14ac:dyDescent="0.25">
      <c r="B25" s="32" t="s">
        <v>68</v>
      </c>
      <c r="C25" s="33">
        <v>171787.59999999998</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ACER</cp:lastModifiedBy>
  <dcterms:created xsi:type="dcterms:W3CDTF">2021-03-14T20:21:32Z</dcterms:created>
  <dcterms:modified xsi:type="dcterms:W3CDTF">2022-10-03T03:11:40Z</dcterms:modified>
</cp:coreProperties>
</file>