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ATA ALANYST\Challenge Data Analyst 3 Mounths\Week 1&amp;2 Excel &amp; Statistic\"/>
    </mc:Choice>
  </mc:AlternateContent>
  <bookViews>
    <workbookView xWindow="0" yWindow="0" windowWidth="20490" windowHeight="7755" activeTab="2"/>
  </bookViews>
  <sheets>
    <sheet name="Data" sheetId="1" r:id="rId1"/>
    <sheet name="DA Examples" sheetId="2" r:id="rId2"/>
    <sheet name="DA from Range" sheetId="3"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 l="1" a="1"/>
  <c r="G5" i="3" s="1"/>
  <c r="AU25" i="2" a="1"/>
  <c r="AU25" i="2" s="1"/>
  <c r="AU19" i="2" a="1"/>
  <c r="AU19" i="2" s="1"/>
  <c r="B5" i="2" a="1"/>
  <c r="B5" i="2" s="1"/>
  <c r="BW13" i="2" a="1"/>
  <c r="BW13" i="2" s="1"/>
  <c r="BX13" i="2" s="1" a="1"/>
  <c r="BX13" i="2" s="1"/>
  <c r="BT11" i="2" a="1"/>
  <c r="BT11" i="2" s="1"/>
  <c r="BS11" i="2" a="1"/>
  <c r="BS11" i="2" s="1"/>
  <c r="BS6" i="2" a="1"/>
  <c r="BS6" i="2" s="1"/>
  <c r="BQ6" i="2" a="1"/>
  <c r="BQ6" i="2" s="1"/>
  <c r="BM6" i="2" a="1"/>
  <c r="BM6" i="2" s="1"/>
  <c r="AY6" i="2" a="1"/>
  <c r="AY6" i="2" s="1"/>
  <c r="AU7" i="2" a="1"/>
  <c r="AU7" i="2" s="1"/>
  <c r="AO5" i="2" a="1"/>
  <c r="AO5" i="2" s="1"/>
  <c r="AN5" i="2" a="1"/>
  <c r="AN5" i="2" s="1"/>
  <c r="AK5" i="2" a="1"/>
  <c r="AK5" i="2" s="1"/>
  <c r="AI5" i="2" a="1"/>
  <c r="AI5" i="2" s="1"/>
  <c r="Z5" i="2" a="1"/>
  <c r="Z5" i="2" s="1"/>
  <c r="V5" i="2" a="1"/>
  <c r="V5" i="2" s="1"/>
  <c r="X5" i="2" s="1"/>
  <c r="S5" i="2" a="1"/>
  <c r="S5" i="2" s="1"/>
  <c r="P5" i="2" a="1"/>
  <c r="P5" i="2" s="1"/>
  <c r="B4" i="2" a="1"/>
  <c r="B4" i="2" s="1"/>
  <c r="P5" i="3"/>
  <c r="O5" i="3"/>
  <c r="N5" i="3"/>
  <c r="M5" i="3"/>
  <c r="L5" i="3"/>
  <c r="K5" i="3"/>
  <c r="J5" i="3"/>
  <c r="I5" i="3"/>
  <c r="H5" i="3"/>
  <c r="AU26" i="2"/>
  <c r="AU22" i="2"/>
  <c r="AU21" i="2"/>
  <c r="AU20" i="2"/>
  <c r="BX22" i="2"/>
  <c r="BX21" i="2"/>
  <c r="BX20" i="2"/>
  <c r="BX19" i="2"/>
  <c r="BX18" i="2"/>
  <c r="BX17" i="2"/>
  <c r="BX16" i="2"/>
  <c r="BX15" i="2"/>
  <c r="BX14" i="2"/>
  <c r="BW22" i="2"/>
  <c r="BW21" i="2"/>
  <c r="BW20" i="2"/>
  <c r="BW19" i="2"/>
  <c r="BW18" i="2"/>
  <c r="BW17" i="2"/>
  <c r="BW16" i="2"/>
  <c r="BW15" i="2"/>
  <c r="BW14" i="2"/>
  <c r="BT22" i="2"/>
  <c r="BT21" i="2"/>
  <c r="BT20" i="2"/>
  <c r="BT19" i="2"/>
  <c r="BT18" i="2"/>
  <c r="BT17" i="2"/>
  <c r="BT16" i="2"/>
  <c r="BT15" i="2"/>
  <c r="BT14" i="2"/>
  <c r="BT13" i="2"/>
  <c r="BT12" i="2"/>
  <c r="BS22" i="2"/>
  <c r="BS21" i="2"/>
  <c r="BS20" i="2"/>
  <c r="BS19" i="2"/>
  <c r="BS18" i="2"/>
  <c r="BS17" i="2"/>
  <c r="BS16" i="2"/>
  <c r="BS15" i="2"/>
  <c r="BS14" i="2"/>
  <c r="BS13" i="2"/>
  <c r="BS12" i="2"/>
  <c r="AV13" i="2"/>
  <c r="AU13" i="2"/>
  <c r="AV12" i="2"/>
  <c r="AU12" i="2"/>
  <c r="AV11" i="2"/>
  <c r="AU11" i="2"/>
  <c r="AV10" i="2"/>
  <c r="AU10" i="2"/>
  <c r="AV9" i="2"/>
  <c r="AU9" i="2"/>
  <c r="AV8" i="2"/>
  <c r="AU8" i="2"/>
  <c r="AV7" i="2"/>
  <c r="CB6" i="2"/>
  <c r="CA6" i="2"/>
  <c r="BZ6" i="2"/>
  <c r="BY6" i="2"/>
  <c r="BX6" i="2"/>
  <c r="BW6" i="2"/>
  <c r="BV6" i="2"/>
  <c r="BU6" i="2"/>
  <c r="BT6" i="2"/>
  <c r="BQ15" i="2"/>
  <c r="BQ14" i="2"/>
  <c r="BQ13" i="2"/>
  <c r="BQ12" i="2"/>
  <c r="BQ11" i="2"/>
  <c r="BQ10" i="2"/>
  <c r="BQ9" i="2"/>
  <c r="BQ8" i="2"/>
  <c r="BQ7" i="2"/>
  <c r="BM104" i="2"/>
  <c r="BM103" i="2"/>
  <c r="BM102" i="2"/>
  <c r="BM101" i="2"/>
  <c r="BM100" i="2"/>
  <c r="BM99" i="2"/>
  <c r="BM98" i="2"/>
  <c r="BM97" i="2"/>
  <c r="BM96" i="2"/>
  <c r="BM95" i="2"/>
  <c r="BM94" i="2"/>
  <c r="BM93" i="2"/>
  <c r="BM92" i="2"/>
  <c r="BM91" i="2"/>
  <c r="BM90" i="2"/>
  <c r="BM89" i="2"/>
  <c r="BM88" i="2"/>
  <c r="BM87" i="2"/>
  <c r="BM86" i="2"/>
  <c r="BM85" i="2"/>
  <c r="BM84" i="2"/>
  <c r="BM83" i="2"/>
  <c r="BM82" i="2"/>
  <c r="BM81" i="2"/>
  <c r="BM80" i="2"/>
  <c r="BM79" i="2"/>
  <c r="BM78" i="2"/>
  <c r="BM77" i="2"/>
  <c r="BM76" i="2"/>
  <c r="BM75" i="2"/>
  <c r="BM74" i="2"/>
  <c r="BM73" i="2"/>
  <c r="BM72" i="2"/>
  <c r="BM71" i="2"/>
  <c r="BM70" i="2"/>
  <c r="BM69" i="2"/>
  <c r="BM68" i="2"/>
  <c r="BM67" i="2"/>
  <c r="BM66" i="2"/>
  <c r="BM65" i="2"/>
  <c r="BM64" i="2"/>
  <c r="BM63" i="2"/>
  <c r="BM62" i="2"/>
  <c r="BM61" i="2"/>
  <c r="BM60" i="2"/>
  <c r="BM59" i="2"/>
  <c r="BM58" i="2"/>
  <c r="BM57" i="2"/>
  <c r="BM56" i="2"/>
  <c r="BM55" i="2"/>
  <c r="BM54" i="2"/>
  <c r="BM53" i="2"/>
  <c r="BM52" i="2"/>
  <c r="BM51" i="2"/>
  <c r="BM50" i="2"/>
  <c r="BM49" i="2"/>
  <c r="BM48" i="2"/>
  <c r="BM47" i="2"/>
  <c r="BM46" i="2"/>
  <c r="BM45" i="2"/>
  <c r="BM44" i="2"/>
  <c r="BM43" i="2"/>
  <c r="BM42" i="2"/>
  <c r="BM41" i="2"/>
  <c r="BM40" i="2"/>
  <c r="BM39" i="2"/>
  <c r="BM38" i="2"/>
  <c r="BM37" i="2"/>
  <c r="BM36" i="2"/>
  <c r="BM35" i="2"/>
  <c r="BM34" i="2"/>
  <c r="BM33" i="2"/>
  <c r="BM32" i="2"/>
  <c r="BM31" i="2"/>
  <c r="BM30" i="2"/>
  <c r="BM29" i="2"/>
  <c r="BM28" i="2"/>
  <c r="BM27" i="2"/>
  <c r="BM26" i="2"/>
  <c r="BM25" i="2"/>
  <c r="BM24" i="2"/>
  <c r="BM23" i="2"/>
  <c r="BM22" i="2"/>
  <c r="BM21" i="2"/>
  <c r="BM20" i="2"/>
  <c r="BM19" i="2"/>
  <c r="BM18" i="2"/>
  <c r="BM17" i="2"/>
  <c r="BM16" i="2"/>
  <c r="BM15" i="2"/>
  <c r="BM14" i="2"/>
  <c r="BM13" i="2"/>
  <c r="BM12" i="2"/>
  <c r="BM11" i="2"/>
  <c r="BM10" i="2"/>
  <c r="BM9" i="2"/>
  <c r="BM8" i="2"/>
  <c r="BM7" i="2"/>
  <c r="BI104" i="2"/>
  <c r="BH104" i="2"/>
  <c r="BG104" i="2"/>
  <c r="BF104" i="2"/>
  <c r="BE104" i="2"/>
  <c r="BD104" i="2"/>
  <c r="BC104" i="2"/>
  <c r="BB104" i="2"/>
  <c r="BA104" i="2"/>
  <c r="AZ104" i="2"/>
  <c r="AY104" i="2"/>
  <c r="BI103" i="2"/>
  <c r="BH103" i="2"/>
  <c r="BG103" i="2"/>
  <c r="BF103" i="2"/>
  <c r="BE103" i="2"/>
  <c r="BD103" i="2"/>
  <c r="BC103" i="2"/>
  <c r="BB103" i="2"/>
  <c r="BA103" i="2"/>
  <c r="AZ103" i="2"/>
  <c r="AY103" i="2"/>
  <c r="BI102" i="2"/>
  <c r="BH102" i="2"/>
  <c r="BG102" i="2"/>
  <c r="BF102" i="2"/>
  <c r="BE102" i="2"/>
  <c r="BD102" i="2"/>
  <c r="BC102" i="2"/>
  <c r="BB102" i="2"/>
  <c r="BA102" i="2"/>
  <c r="AZ102" i="2"/>
  <c r="AY102" i="2"/>
  <c r="BI101" i="2"/>
  <c r="BH101" i="2"/>
  <c r="BG101" i="2"/>
  <c r="BF101" i="2"/>
  <c r="BE101" i="2"/>
  <c r="BD101" i="2"/>
  <c r="BC101" i="2"/>
  <c r="BB101" i="2"/>
  <c r="BA101" i="2"/>
  <c r="AZ101" i="2"/>
  <c r="AY101" i="2"/>
  <c r="BI100" i="2"/>
  <c r="BH100" i="2"/>
  <c r="BG100" i="2"/>
  <c r="BF100" i="2"/>
  <c r="BE100" i="2"/>
  <c r="BD100" i="2"/>
  <c r="BC100" i="2"/>
  <c r="BB100" i="2"/>
  <c r="BA100" i="2"/>
  <c r="AZ100" i="2"/>
  <c r="AY100" i="2"/>
  <c r="BI99" i="2"/>
  <c r="BH99" i="2"/>
  <c r="BG99" i="2"/>
  <c r="BF99" i="2"/>
  <c r="BE99" i="2"/>
  <c r="BD99" i="2"/>
  <c r="BC99" i="2"/>
  <c r="BB99" i="2"/>
  <c r="BA99" i="2"/>
  <c r="AZ99" i="2"/>
  <c r="AY99" i="2"/>
  <c r="BI98" i="2"/>
  <c r="BH98" i="2"/>
  <c r="BG98" i="2"/>
  <c r="BF98" i="2"/>
  <c r="BE98" i="2"/>
  <c r="BD98" i="2"/>
  <c r="BC98" i="2"/>
  <c r="BB98" i="2"/>
  <c r="BA98" i="2"/>
  <c r="AZ98" i="2"/>
  <c r="AY98" i="2"/>
  <c r="BI97" i="2"/>
  <c r="BH97" i="2"/>
  <c r="BG97" i="2"/>
  <c r="BF97" i="2"/>
  <c r="BE97" i="2"/>
  <c r="BD97" i="2"/>
  <c r="BC97" i="2"/>
  <c r="BB97" i="2"/>
  <c r="BA97" i="2"/>
  <c r="AZ97" i="2"/>
  <c r="AY97" i="2"/>
  <c r="BI96" i="2"/>
  <c r="BH96" i="2"/>
  <c r="BG96" i="2"/>
  <c r="BF96" i="2"/>
  <c r="BE96" i="2"/>
  <c r="BD96" i="2"/>
  <c r="BC96" i="2"/>
  <c r="BB96" i="2"/>
  <c r="BA96" i="2"/>
  <c r="AZ96" i="2"/>
  <c r="AY96" i="2"/>
  <c r="BI95" i="2"/>
  <c r="BH95" i="2"/>
  <c r="BG95" i="2"/>
  <c r="BF95" i="2"/>
  <c r="BE95" i="2"/>
  <c r="BD95" i="2"/>
  <c r="BC95" i="2"/>
  <c r="BB95" i="2"/>
  <c r="BA95" i="2"/>
  <c r="AZ95" i="2"/>
  <c r="AY95" i="2"/>
  <c r="BI94" i="2"/>
  <c r="BH94" i="2"/>
  <c r="BG94" i="2"/>
  <c r="BF94" i="2"/>
  <c r="BE94" i="2"/>
  <c r="BD94" i="2"/>
  <c r="BC94" i="2"/>
  <c r="BB94" i="2"/>
  <c r="BA94" i="2"/>
  <c r="AZ94" i="2"/>
  <c r="AY94" i="2"/>
  <c r="BI93" i="2"/>
  <c r="BH93" i="2"/>
  <c r="BG93" i="2"/>
  <c r="BF93" i="2"/>
  <c r="BE93" i="2"/>
  <c r="BD93" i="2"/>
  <c r="BC93" i="2"/>
  <c r="BB93" i="2"/>
  <c r="BA93" i="2"/>
  <c r="AZ93" i="2"/>
  <c r="AY93" i="2"/>
  <c r="BI92" i="2"/>
  <c r="BH92" i="2"/>
  <c r="BG92" i="2"/>
  <c r="BF92" i="2"/>
  <c r="BE92" i="2"/>
  <c r="BD92" i="2"/>
  <c r="BC92" i="2"/>
  <c r="BB92" i="2"/>
  <c r="BA92" i="2"/>
  <c r="AZ92" i="2"/>
  <c r="AY92" i="2"/>
  <c r="BI91" i="2"/>
  <c r="BH91" i="2"/>
  <c r="BG91" i="2"/>
  <c r="BF91" i="2"/>
  <c r="BE91" i="2"/>
  <c r="BD91" i="2"/>
  <c r="BC91" i="2"/>
  <c r="BB91" i="2"/>
  <c r="BA91" i="2"/>
  <c r="AZ91" i="2"/>
  <c r="AY91" i="2"/>
  <c r="BI90" i="2"/>
  <c r="BH90" i="2"/>
  <c r="BG90" i="2"/>
  <c r="BF90" i="2"/>
  <c r="BE90" i="2"/>
  <c r="BD90" i="2"/>
  <c r="BC90" i="2"/>
  <c r="BB90" i="2"/>
  <c r="BA90" i="2"/>
  <c r="AZ90" i="2"/>
  <c r="AY90" i="2"/>
  <c r="BI89" i="2"/>
  <c r="BH89" i="2"/>
  <c r="BG89" i="2"/>
  <c r="BF89" i="2"/>
  <c r="BE89" i="2"/>
  <c r="BD89" i="2"/>
  <c r="BC89" i="2"/>
  <c r="BB89" i="2"/>
  <c r="BA89" i="2"/>
  <c r="AZ89" i="2"/>
  <c r="AY89" i="2"/>
  <c r="BI88" i="2"/>
  <c r="BH88" i="2"/>
  <c r="BG88" i="2"/>
  <c r="BF88" i="2"/>
  <c r="BE88" i="2"/>
  <c r="BD88" i="2"/>
  <c r="BC88" i="2"/>
  <c r="BB88" i="2"/>
  <c r="BA88" i="2"/>
  <c r="AZ88" i="2"/>
  <c r="AY88" i="2"/>
  <c r="BI87" i="2"/>
  <c r="BH87" i="2"/>
  <c r="BG87" i="2"/>
  <c r="BF87" i="2"/>
  <c r="BE87" i="2"/>
  <c r="BD87" i="2"/>
  <c r="BC87" i="2"/>
  <c r="BB87" i="2"/>
  <c r="BA87" i="2"/>
  <c r="AZ87" i="2"/>
  <c r="AY87" i="2"/>
  <c r="BI86" i="2"/>
  <c r="BH86" i="2"/>
  <c r="BG86" i="2"/>
  <c r="BF86" i="2"/>
  <c r="BE86" i="2"/>
  <c r="BD86" i="2"/>
  <c r="BC86" i="2"/>
  <c r="BB86" i="2"/>
  <c r="BA86" i="2"/>
  <c r="AZ86" i="2"/>
  <c r="AY86" i="2"/>
  <c r="BI85" i="2"/>
  <c r="BH85" i="2"/>
  <c r="BG85" i="2"/>
  <c r="BF85" i="2"/>
  <c r="BE85" i="2"/>
  <c r="BD85" i="2"/>
  <c r="BC85" i="2"/>
  <c r="BB85" i="2"/>
  <c r="BA85" i="2"/>
  <c r="AZ85" i="2"/>
  <c r="AY85" i="2"/>
  <c r="BI84" i="2"/>
  <c r="BH84" i="2"/>
  <c r="BG84" i="2"/>
  <c r="BF84" i="2"/>
  <c r="BE84" i="2"/>
  <c r="BD84" i="2"/>
  <c r="BC84" i="2"/>
  <c r="BB84" i="2"/>
  <c r="BA84" i="2"/>
  <c r="AZ84" i="2"/>
  <c r="AY84" i="2"/>
  <c r="BI83" i="2"/>
  <c r="BH83" i="2"/>
  <c r="BG83" i="2"/>
  <c r="BF83" i="2"/>
  <c r="BE83" i="2"/>
  <c r="BD83" i="2"/>
  <c r="BC83" i="2"/>
  <c r="BB83" i="2"/>
  <c r="BA83" i="2"/>
  <c r="AZ83" i="2"/>
  <c r="AY83" i="2"/>
  <c r="BI82" i="2"/>
  <c r="BH82" i="2"/>
  <c r="BG82" i="2"/>
  <c r="BF82" i="2"/>
  <c r="BE82" i="2"/>
  <c r="BD82" i="2"/>
  <c r="BC82" i="2"/>
  <c r="BB82" i="2"/>
  <c r="BA82" i="2"/>
  <c r="AZ82" i="2"/>
  <c r="AY82" i="2"/>
  <c r="BI81" i="2"/>
  <c r="BH81" i="2"/>
  <c r="BG81" i="2"/>
  <c r="BF81" i="2"/>
  <c r="BE81" i="2"/>
  <c r="BD81" i="2"/>
  <c r="BC81" i="2"/>
  <c r="BB81" i="2"/>
  <c r="BA81" i="2"/>
  <c r="AZ81" i="2"/>
  <c r="AY81" i="2"/>
  <c r="BI80" i="2"/>
  <c r="BH80" i="2"/>
  <c r="BG80" i="2"/>
  <c r="BF80" i="2"/>
  <c r="BE80" i="2"/>
  <c r="BD80" i="2"/>
  <c r="BC80" i="2"/>
  <c r="BB80" i="2"/>
  <c r="BA80" i="2"/>
  <c r="AZ80" i="2"/>
  <c r="AY80" i="2"/>
  <c r="BI79" i="2"/>
  <c r="BH79" i="2"/>
  <c r="BG79" i="2"/>
  <c r="BF79" i="2"/>
  <c r="BE79" i="2"/>
  <c r="BD79" i="2"/>
  <c r="BC79" i="2"/>
  <c r="BB79" i="2"/>
  <c r="BA79" i="2"/>
  <c r="AZ79" i="2"/>
  <c r="AY79" i="2"/>
  <c r="BI78" i="2"/>
  <c r="BH78" i="2"/>
  <c r="BG78" i="2"/>
  <c r="BF78" i="2"/>
  <c r="BE78" i="2"/>
  <c r="BD78" i="2"/>
  <c r="BC78" i="2"/>
  <c r="BB78" i="2"/>
  <c r="BA78" i="2"/>
  <c r="AZ78" i="2"/>
  <c r="AY78" i="2"/>
  <c r="BI77" i="2"/>
  <c r="BH77" i="2"/>
  <c r="BG77" i="2"/>
  <c r="BF77" i="2"/>
  <c r="BE77" i="2"/>
  <c r="BD77" i="2"/>
  <c r="BC77" i="2"/>
  <c r="BB77" i="2"/>
  <c r="BA77" i="2"/>
  <c r="AZ77" i="2"/>
  <c r="AY77" i="2"/>
  <c r="BI76" i="2"/>
  <c r="BH76" i="2"/>
  <c r="BG76" i="2"/>
  <c r="BF76" i="2"/>
  <c r="BE76" i="2"/>
  <c r="BD76" i="2"/>
  <c r="BC76" i="2"/>
  <c r="BB76" i="2"/>
  <c r="BA76" i="2"/>
  <c r="AZ76" i="2"/>
  <c r="AY76" i="2"/>
  <c r="BI75" i="2"/>
  <c r="BH75" i="2"/>
  <c r="BG75" i="2"/>
  <c r="BF75" i="2"/>
  <c r="BE75" i="2"/>
  <c r="BD75" i="2"/>
  <c r="BC75" i="2"/>
  <c r="BB75" i="2"/>
  <c r="BA75" i="2"/>
  <c r="AZ75" i="2"/>
  <c r="AY75" i="2"/>
  <c r="BI74" i="2"/>
  <c r="BH74" i="2"/>
  <c r="BG74" i="2"/>
  <c r="BF74" i="2"/>
  <c r="BE74" i="2"/>
  <c r="BD74" i="2"/>
  <c r="BC74" i="2"/>
  <c r="BB74" i="2"/>
  <c r="BA74" i="2"/>
  <c r="AZ74" i="2"/>
  <c r="AY74" i="2"/>
  <c r="BI73" i="2"/>
  <c r="BH73" i="2"/>
  <c r="BG73" i="2"/>
  <c r="BF73" i="2"/>
  <c r="BE73" i="2"/>
  <c r="BD73" i="2"/>
  <c r="BC73" i="2"/>
  <c r="BB73" i="2"/>
  <c r="BA73" i="2"/>
  <c r="AZ73" i="2"/>
  <c r="AY73" i="2"/>
  <c r="BI72" i="2"/>
  <c r="BH72" i="2"/>
  <c r="BG72" i="2"/>
  <c r="BF72" i="2"/>
  <c r="BE72" i="2"/>
  <c r="BD72" i="2"/>
  <c r="BC72" i="2"/>
  <c r="BB72" i="2"/>
  <c r="BA72" i="2"/>
  <c r="AZ72" i="2"/>
  <c r="AY72" i="2"/>
  <c r="BI71" i="2"/>
  <c r="BH71" i="2"/>
  <c r="BG71" i="2"/>
  <c r="BF71" i="2"/>
  <c r="BE71" i="2"/>
  <c r="BD71" i="2"/>
  <c r="BC71" i="2"/>
  <c r="BB71" i="2"/>
  <c r="BA71" i="2"/>
  <c r="AZ71" i="2"/>
  <c r="AY71" i="2"/>
  <c r="BI70" i="2"/>
  <c r="BH70" i="2"/>
  <c r="BG70" i="2"/>
  <c r="BF70" i="2"/>
  <c r="BE70" i="2"/>
  <c r="BD70" i="2"/>
  <c r="BC70" i="2"/>
  <c r="BB70" i="2"/>
  <c r="BA70" i="2"/>
  <c r="AZ70" i="2"/>
  <c r="AY70" i="2"/>
  <c r="BI69" i="2"/>
  <c r="BH69" i="2"/>
  <c r="BG69" i="2"/>
  <c r="BF69" i="2"/>
  <c r="BE69" i="2"/>
  <c r="BD69" i="2"/>
  <c r="BC69" i="2"/>
  <c r="BB69" i="2"/>
  <c r="BA69" i="2"/>
  <c r="AZ69" i="2"/>
  <c r="AY69" i="2"/>
  <c r="BI68" i="2"/>
  <c r="BH68" i="2"/>
  <c r="BG68" i="2"/>
  <c r="BF68" i="2"/>
  <c r="BE68" i="2"/>
  <c r="BD68" i="2"/>
  <c r="BC68" i="2"/>
  <c r="BB68" i="2"/>
  <c r="BA68" i="2"/>
  <c r="AZ68" i="2"/>
  <c r="AY68" i="2"/>
  <c r="BI67" i="2"/>
  <c r="BH67" i="2"/>
  <c r="BG67" i="2"/>
  <c r="BF67" i="2"/>
  <c r="BE67" i="2"/>
  <c r="BD67" i="2"/>
  <c r="BC67" i="2"/>
  <c r="BB67" i="2"/>
  <c r="BA67" i="2"/>
  <c r="AZ67" i="2"/>
  <c r="AY67" i="2"/>
  <c r="BI66" i="2"/>
  <c r="BH66" i="2"/>
  <c r="BG66" i="2"/>
  <c r="BF66" i="2"/>
  <c r="BE66" i="2"/>
  <c r="BD66" i="2"/>
  <c r="BC66" i="2"/>
  <c r="BB66" i="2"/>
  <c r="BA66" i="2"/>
  <c r="AZ66" i="2"/>
  <c r="AY66" i="2"/>
  <c r="BI65" i="2"/>
  <c r="BH65" i="2"/>
  <c r="BG65" i="2"/>
  <c r="BF65" i="2"/>
  <c r="BE65" i="2"/>
  <c r="BD65" i="2"/>
  <c r="BC65" i="2"/>
  <c r="BB65" i="2"/>
  <c r="BA65" i="2"/>
  <c r="AZ65" i="2"/>
  <c r="AY65" i="2"/>
  <c r="BI64" i="2"/>
  <c r="BH64" i="2"/>
  <c r="BG64" i="2"/>
  <c r="BF64" i="2"/>
  <c r="BE64" i="2"/>
  <c r="BD64" i="2"/>
  <c r="BC64" i="2"/>
  <c r="BB64" i="2"/>
  <c r="BA64" i="2"/>
  <c r="AZ64" i="2"/>
  <c r="AY64" i="2"/>
  <c r="BI63" i="2"/>
  <c r="BH63" i="2"/>
  <c r="BG63" i="2"/>
  <c r="BF63" i="2"/>
  <c r="BE63" i="2"/>
  <c r="BD63" i="2"/>
  <c r="BC63" i="2"/>
  <c r="BB63" i="2"/>
  <c r="BA63" i="2"/>
  <c r="AZ63" i="2"/>
  <c r="AY63" i="2"/>
  <c r="BI62" i="2"/>
  <c r="BH62" i="2"/>
  <c r="BG62" i="2"/>
  <c r="BF62" i="2"/>
  <c r="BE62" i="2"/>
  <c r="BD62" i="2"/>
  <c r="BC62" i="2"/>
  <c r="BB62" i="2"/>
  <c r="BA62" i="2"/>
  <c r="AZ62" i="2"/>
  <c r="AY62" i="2"/>
  <c r="BI61" i="2"/>
  <c r="BH61" i="2"/>
  <c r="BG61" i="2"/>
  <c r="BF61" i="2"/>
  <c r="BE61" i="2"/>
  <c r="BD61" i="2"/>
  <c r="BC61" i="2"/>
  <c r="BB61" i="2"/>
  <c r="BA61" i="2"/>
  <c r="AZ61" i="2"/>
  <c r="AY61" i="2"/>
  <c r="BI60" i="2"/>
  <c r="BH60" i="2"/>
  <c r="BG60" i="2"/>
  <c r="BF60" i="2"/>
  <c r="BE60" i="2"/>
  <c r="BD60" i="2"/>
  <c r="BC60" i="2"/>
  <c r="BB60" i="2"/>
  <c r="BA60" i="2"/>
  <c r="AZ60" i="2"/>
  <c r="AY60" i="2"/>
  <c r="BI59" i="2"/>
  <c r="BH59" i="2"/>
  <c r="BG59" i="2"/>
  <c r="BF59" i="2"/>
  <c r="BE59" i="2"/>
  <c r="BD59" i="2"/>
  <c r="BC59" i="2"/>
  <c r="BB59" i="2"/>
  <c r="BA59" i="2"/>
  <c r="AZ59" i="2"/>
  <c r="AY59" i="2"/>
  <c r="BI58" i="2"/>
  <c r="BH58" i="2"/>
  <c r="BG58" i="2"/>
  <c r="BF58" i="2"/>
  <c r="BE58" i="2"/>
  <c r="BD58" i="2"/>
  <c r="BC58" i="2"/>
  <c r="BB58" i="2"/>
  <c r="BA58" i="2"/>
  <c r="AZ58" i="2"/>
  <c r="AY58" i="2"/>
  <c r="BI57" i="2"/>
  <c r="BH57" i="2"/>
  <c r="BG57" i="2"/>
  <c r="BF57" i="2"/>
  <c r="BE57" i="2"/>
  <c r="BD57" i="2"/>
  <c r="BC57" i="2"/>
  <c r="BB57" i="2"/>
  <c r="BA57" i="2"/>
  <c r="AZ57" i="2"/>
  <c r="AY57" i="2"/>
  <c r="BI56" i="2"/>
  <c r="BH56" i="2"/>
  <c r="BG56" i="2"/>
  <c r="BF56" i="2"/>
  <c r="BE56" i="2"/>
  <c r="BD56" i="2"/>
  <c r="BC56" i="2"/>
  <c r="BB56" i="2"/>
  <c r="BA56" i="2"/>
  <c r="AZ56" i="2"/>
  <c r="AY56" i="2"/>
  <c r="BI55" i="2"/>
  <c r="BH55" i="2"/>
  <c r="BG55" i="2"/>
  <c r="BF55" i="2"/>
  <c r="BE55" i="2"/>
  <c r="BD55" i="2"/>
  <c r="BC55" i="2"/>
  <c r="BB55" i="2"/>
  <c r="BA55" i="2"/>
  <c r="AZ55" i="2"/>
  <c r="AY55" i="2"/>
  <c r="BI54" i="2"/>
  <c r="BH54" i="2"/>
  <c r="BG54" i="2"/>
  <c r="BF54" i="2"/>
  <c r="BE54" i="2"/>
  <c r="BD54" i="2"/>
  <c r="BC54" i="2"/>
  <c r="BB54" i="2"/>
  <c r="BA54" i="2"/>
  <c r="AZ54" i="2"/>
  <c r="AY54" i="2"/>
  <c r="BI53" i="2"/>
  <c r="BH53" i="2"/>
  <c r="BG53" i="2"/>
  <c r="BF53" i="2"/>
  <c r="BE53" i="2"/>
  <c r="BD53" i="2"/>
  <c r="BC53" i="2"/>
  <c r="BB53" i="2"/>
  <c r="BA53" i="2"/>
  <c r="AZ53" i="2"/>
  <c r="AY53" i="2"/>
  <c r="BI52" i="2"/>
  <c r="BH52" i="2"/>
  <c r="BG52" i="2"/>
  <c r="BF52" i="2"/>
  <c r="BE52" i="2"/>
  <c r="BD52" i="2"/>
  <c r="BC52" i="2"/>
  <c r="BB52" i="2"/>
  <c r="BA52" i="2"/>
  <c r="AZ52" i="2"/>
  <c r="AY52" i="2"/>
  <c r="BI51" i="2"/>
  <c r="BH51" i="2"/>
  <c r="BG51" i="2"/>
  <c r="BF51" i="2"/>
  <c r="BE51" i="2"/>
  <c r="BD51" i="2"/>
  <c r="BC51" i="2"/>
  <c r="BB51" i="2"/>
  <c r="BA51" i="2"/>
  <c r="AZ51" i="2"/>
  <c r="AY51" i="2"/>
  <c r="BI50" i="2"/>
  <c r="BH50" i="2"/>
  <c r="BG50" i="2"/>
  <c r="BF50" i="2"/>
  <c r="BE50" i="2"/>
  <c r="BD50" i="2"/>
  <c r="BC50" i="2"/>
  <c r="BB50" i="2"/>
  <c r="BA50" i="2"/>
  <c r="AZ50" i="2"/>
  <c r="AY50" i="2"/>
  <c r="BI49" i="2"/>
  <c r="BH49" i="2"/>
  <c r="BG49" i="2"/>
  <c r="BF49" i="2"/>
  <c r="BE49" i="2"/>
  <c r="BD49" i="2"/>
  <c r="BC49" i="2"/>
  <c r="BB49" i="2"/>
  <c r="BA49" i="2"/>
  <c r="AZ49" i="2"/>
  <c r="AY49" i="2"/>
  <c r="BI48" i="2"/>
  <c r="BH48" i="2"/>
  <c r="BG48" i="2"/>
  <c r="BF48" i="2"/>
  <c r="BE48" i="2"/>
  <c r="BD48" i="2"/>
  <c r="BC48" i="2"/>
  <c r="BB48" i="2"/>
  <c r="BA48" i="2"/>
  <c r="AZ48" i="2"/>
  <c r="AY48" i="2"/>
  <c r="BI47" i="2"/>
  <c r="BH47" i="2"/>
  <c r="BG47" i="2"/>
  <c r="BF47" i="2"/>
  <c r="BE47" i="2"/>
  <c r="BD47" i="2"/>
  <c r="BC47" i="2"/>
  <c r="BB47" i="2"/>
  <c r="BA47" i="2"/>
  <c r="AZ47" i="2"/>
  <c r="AY47" i="2"/>
  <c r="BI46" i="2"/>
  <c r="BH46" i="2"/>
  <c r="BG46" i="2"/>
  <c r="BF46" i="2"/>
  <c r="BE46" i="2"/>
  <c r="BD46" i="2"/>
  <c r="BC46" i="2"/>
  <c r="BB46" i="2"/>
  <c r="BA46" i="2"/>
  <c r="AZ46" i="2"/>
  <c r="AY46" i="2"/>
  <c r="BI45" i="2"/>
  <c r="BH45" i="2"/>
  <c r="BG45" i="2"/>
  <c r="BF45" i="2"/>
  <c r="BE45" i="2"/>
  <c r="BD45" i="2"/>
  <c r="BC45" i="2"/>
  <c r="BB45" i="2"/>
  <c r="BA45" i="2"/>
  <c r="AZ45" i="2"/>
  <c r="AY45" i="2"/>
  <c r="BI44" i="2"/>
  <c r="BH44" i="2"/>
  <c r="BG44" i="2"/>
  <c r="BF44" i="2"/>
  <c r="BE44" i="2"/>
  <c r="BD44" i="2"/>
  <c r="BC44" i="2"/>
  <c r="BB44" i="2"/>
  <c r="BA44" i="2"/>
  <c r="AZ44" i="2"/>
  <c r="AY44" i="2"/>
  <c r="BI43" i="2"/>
  <c r="BH43" i="2"/>
  <c r="BG43" i="2"/>
  <c r="BF43" i="2"/>
  <c r="BE43" i="2"/>
  <c r="BD43" i="2"/>
  <c r="BC43" i="2"/>
  <c r="BB43" i="2"/>
  <c r="BA43" i="2"/>
  <c r="AZ43" i="2"/>
  <c r="AY43" i="2"/>
  <c r="BI42" i="2"/>
  <c r="BH42" i="2"/>
  <c r="BG42" i="2"/>
  <c r="BF42" i="2"/>
  <c r="BE42" i="2"/>
  <c r="BD42" i="2"/>
  <c r="BC42" i="2"/>
  <c r="BB42" i="2"/>
  <c r="BA42" i="2"/>
  <c r="AZ42" i="2"/>
  <c r="AY42" i="2"/>
  <c r="BI41" i="2"/>
  <c r="BH41" i="2"/>
  <c r="BG41" i="2"/>
  <c r="BF41" i="2"/>
  <c r="BE41" i="2"/>
  <c r="BD41" i="2"/>
  <c r="BC41" i="2"/>
  <c r="BB41" i="2"/>
  <c r="BA41" i="2"/>
  <c r="AZ41" i="2"/>
  <c r="AY41" i="2"/>
  <c r="BI40" i="2"/>
  <c r="BH40" i="2"/>
  <c r="BG40" i="2"/>
  <c r="BF40" i="2"/>
  <c r="BE40" i="2"/>
  <c r="BD40" i="2"/>
  <c r="BC40" i="2"/>
  <c r="BB40" i="2"/>
  <c r="BA40" i="2"/>
  <c r="AZ40" i="2"/>
  <c r="AY40" i="2"/>
  <c r="BI39" i="2"/>
  <c r="BH39" i="2"/>
  <c r="BG39" i="2"/>
  <c r="BF39" i="2"/>
  <c r="BE39" i="2"/>
  <c r="BD39" i="2"/>
  <c r="BC39" i="2"/>
  <c r="BB39" i="2"/>
  <c r="BA39" i="2"/>
  <c r="AZ39" i="2"/>
  <c r="AY39" i="2"/>
  <c r="BI38" i="2"/>
  <c r="BH38" i="2"/>
  <c r="BG38" i="2"/>
  <c r="BF38" i="2"/>
  <c r="BE38" i="2"/>
  <c r="BD38" i="2"/>
  <c r="BC38" i="2"/>
  <c r="BB38" i="2"/>
  <c r="BA38" i="2"/>
  <c r="AZ38" i="2"/>
  <c r="AY38" i="2"/>
  <c r="BI37" i="2"/>
  <c r="BH37" i="2"/>
  <c r="BG37" i="2"/>
  <c r="BF37" i="2"/>
  <c r="BE37" i="2"/>
  <c r="BD37" i="2"/>
  <c r="BC37" i="2"/>
  <c r="BB37" i="2"/>
  <c r="BA37" i="2"/>
  <c r="AZ37" i="2"/>
  <c r="AY37" i="2"/>
  <c r="BI36" i="2"/>
  <c r="BH36" i="2"/>
  <c r="BG36" i="2"/>
  <c r="BF36" i="2"/>
  <c r="BE36" i="2"/>
  <c r="BD36" i="2"/>
  <c r="BC36" i="2"/>
  <c r="BB36" i="2"/>
  <c r="BA36" i="2"/>
  <c r="AZ36" i="2"/>
  <c r="AY36" i="2"/>
  <c r="BI35" i="2"/>
  <c r="BH35" i="2"/>
  <c r="BG35" i="2"/>
  <c r="BF35" i="2"/>
  <c r="BE35" i="2"/>
  <c r="BD35" i="2"/>
  <c r="BC35" i="2"/>
  <c r="BB35" i="2"/>
  <c r="BA35" i="2"/>
  <c r="AZ35" i="2"/>
  <c r="AY35" i="2"/>
  <c r="BI34" i="2"/>
  <c r="BH34" i="2"/>
  <c r="BG34" i="2"/>
  <c r="BF34" i="2"/>
  <c r="BE34" i="2"/>
  <c r="BD34" i="2"/>
  <c r="BC34" i="2"/>
  <c r="BB34" i="2"/>
  <c r="BA34" i="2"/>
  <c r="AZ34" i="2"/>
  <c r="AY34" i="2"/>
  <c r="BI33" i="2"/>
  <c r="BH33" i="2"/>
  <c r="BG33" i="2"/>
  <c r="BF33" i="2"/>
  <c r="BE33" i="2"/>
  <c r="BD33" i="2"/>
  <c r="BC33" i="2"/>
  <c r="BB33" i="2"/>
  <c r="BA33" i="2"/>
  <c r="AZ33" i="2"/>
  <c r="AY33" i="2"/>
  <c r="BI32" i="2"/>
  <c r="BH32" i="2"/>
  <c r="BG32" i="2"/>
  <c r="BF32" i="2"/>
  <c r="BE32" i="2"/>
  <c r="BD32" i="2"/>
  <c r="BC32" i="2"/>
  <c r="BB32" i="2"/>
  <c r="BA32" i="2"/>
  <c r="AZ32" i="2"/>
  <c r="AY32" i="2"/>
  <c r="BI31" i="2"/>
  <c r="BH31" i="2"/>
  <c r="BG31" i="2"/>
  <c r="BF31" i="2"/>
  <c r="BE31" i="2"/>
  <c r="BD31" i="2"/>
  <c r="BC31" i="2"/>
  <c r="BB31" i="2"/>
  <c r="BA31" i="2"/>
  <c r="AZ31" i="2"/>
  <c r="AY31" i="2"/>
  <c r="BI30" i="2"/>
  <c r="BH30" i="2"/>
  <c r="BG30" i="2"/>
  <c r="BF30" i="2"/>
  <c r="BE30" i="2"/>
  <c r="BD30" i="2"/>
  <c r="BC30" i="2"/>
  <c r="BB30" i="2"/>
  <c r="BA30" i="2"/>
  <c r="AZ30" i="2"/>
  <c r="AY30" i="2"/>
  <c r="BI29" i="2"/>
  <c r="BH29" i="2"/>
  <c r="BG29" i="2"/>
  <c r="BF29" i="2"/>
  <c r="BE29" i="2"/>
  <c r="BD29" i="2"/>
  <c r="BC29" i="2"/>
  <c r="BB29" i="2"/>
  <c r="BA29" i="2"/>
  <c r="AZ29" i="2"/>
  <c r="AY29" i="2"/>
  <c r="BI28" i="2"/>
  <c r="BH28" i="2"/>
  <c r="BG28" i="2"/>
  <c r="BF28" i="2"/>
  <c r="BE28" i="2"/>
  <c r="BD28" i="2"/>
  <c r="BC28" i="2"/>
  <c r="BB28" i="2"/>
  <c r="BA28" i="2"/>
  <c r="AZ28" i="2"/>
  <c r="AY28" i="2"/>
  <c r="BI27" i="2"/>
  <c r="BH27" i="2"/>
  <c r="BG27" i="2"/>
  <c r="BF27" i="2"/>
  <c r="BE27" i="2"/>
  <c r="BD27" i="2"/>
  <c r="BC27" i="2"/>
  <c r="BB27" i="2"/>
  <c r="BA27" i="2"/>
  <c r="AZ27" i="2"/>
  <c r="AY27" i="2"/>
  <c r="BI26" i="2"/>
  <c r="BH26" i="2"/>
  <c r="BG26" i="2"/>
  <c r="BF26" i="2"/>
  <c r="BE26" i="2"/>
  <c r="BD26" i="2"/>
  <c r="BC26" i="2"/>
  <c r="BB26" i="2"/>
  <c r="BA26" i="2"/>
  <c r="AZ26" i="2"/>
  <c r="AY26" i="2"/>
  <c r="BI25" i="2"/>
  <c r="BH25" i="2"/>
  <c r="BG25" i="2"/>
  <c r="BF25" i="2"/>
  <c r="BE25" i="2"/>
  <c r="BD25" i="2"/>
  <c r="BC25" i="2"/>
  <c r="BB25" i="2"/>
  <c r="BA25" i="2"/>
  <c r="AZ25" i="2"/>
  <c r="AY25" i="2"/>
  <c r="BI24" i="2"/>
  <c r="BH24" i="2"/>
  <c r="BG24" i="2"/>
  <c r="BF24" i="2"/>
  <c r="BE24" i="2"/>
  <c r="BD24" i="2"/>
  <c r="BC24" i="2"/>
  <c r="BB24" i="2"/>
  <c r="BA24" i="2"/>
  <c r="AZ24" i="2"/>
  <c r="AY24" i="2"/>
  <c r="BI23" i="2"/>
  <c r="BH23" i="2"/>
  <c r="BG23" i="2"/>
  <c r="BF23" i="2"/>
  <c r="BE23" i="2"/>
  <c r="BD23" i="2"/>
  <c r="BC23" i="2"/>
  <c r="BB23" i="2"/>
  <c r="BA23" i="2"/>
  <c r="AZ23" i="2"/>
  <c r="AY23" i="2"/>
  <c r="BI22" i="2"/>
  <c r="BH22" i="2"/>
  <c r="BG22" i="2"/>
  <c r="BF22" i="2"/>
  <c r="BE22" i="2"/>
  <c r="BD22" i="2"/>
  <c r="BC22" i="2"/>
  <c r="BB22" i="2"/>
  <c r="BA22" i="2"/>
  <c r="AZ22" i="2"/>
  <c r="AY22" i="2"/>
  <c r="BI21" i="2"/>
  <c r="BH21" i="2"/>
  <c r="BG21" i="2"/>
  <c r="BF21" i="2"/>
  <c r="BE21" i="2"/>
  <c r="BD21" i="2"/>
  <c r="BC21" i="2"/>
  <c r="BB21" i="2"/>
  <c r="BA21" i="2"/>
  <c r="AZ21" i="2"/>
  <c r="AY21" i="2"/>
  <c r="BI20" i="2"/>
  <c r="BH20" i="2"/>
  <c r="BG20" i="2"/>
  <c r="BF20" i="2"/>
  <c r="BE20" i="2"/>
  <c r="BD20" i="2"/>
  <c r="BC20" i="2"/>
  <c r="BB20" i="2"/>
  <c r="BA20" i="2"/>
  <c r="AZ20" i="2"/>
  <c r="AY20" i="2"/>
  <c r="BI19" i="2"/>
  <c r="BH19" i="2"/>
  <c r="BG19" i="2"/>
  <c r="BF19" i="2"/>
  <c r="BE19" i="2"/>
  <c r="BD19" i="2"/>
  <c r="BC19" i="2"/>
  <c r="BB19" i="2"/>
  <c r="BA19" i="2"/>
  <c r="AZ19" i="2"/>
  <c r="AY19" i="2"/>
  <c r="BI18" i="2"/>
  <c r="BH18" i="2"/>
  <c r="BG18" i="2"/>
  <c r="BF18" i="2"/>
  <c r="BE18" i="2"/>
  <c r="BD18" i="2"/>
  <c r="BC18" i="2"/>
  <c r="BB18" i="2"/>
  <c r="BA18" i="2"/>
  <c r="AZ18" i="2"/>
  <c r="AY18" i="2"/>
  <c r="BI17" i="2"/>
  <c r="BH17" i="2"/>
  <c r="BG17" i="2"/>
  <c r="BF17" i="2"/>
  <c r="BE17" i="2"/>
  <c r="BD17" i="2"/>
  <c r="BC17" i="2"/>
  <c r="BB17" i="2"/>
  <c r="BA17" i="2"/>
  <c r="AZ17" i="2"/>
  <c r="AY17" i="2"/>
  <c r="BI16" i="2"/>
  <c r="BH16" i="2"/>
  <c r="BG16" i="2"/>
  <c r="BF16" i="2"/>
  <c r="BE16" i="2"/>
  <c r="BD16" i="2"/>
  <c r="BC16" i="2"/>
  <c r="BB16" i="2"/>
  <c r="BA16" i="2"/>
  <c r="AZ16" i="2"/>
  <c r="AY16" i="2"/>
  <c r="BI15" i="2"/>
  <c r="BH15" i="2"/>
  <c r="BG15" i="2"/>
  <c r="BF15" i="2"/>
  <c r="BE15" i="2"/>
  <c r="BD15" i="2"/>
  <c r="BC15" i="2"/>
  <c r="BB15" i="2"/>
  <c r="BA15" i="2"/>
  <c r="AZ15" i="2"/>
  <c r="AY15" i="2"/>
  <c r="BI14" i="2"/>
  <c r="BH14" i="2"/>
  <c r="BG14" i="2"/>
  <c r="BF14" i="2"/>
  <c r="BE14" i="2"/>
  <c r="BD14" i="2"/>
  <c r="BC14" i="2"/>
  <c r="BB14" i="2"/>
  <c r="BA14" i="2"/>
  <c r="AZ14" i="2"/>
  <c r="AY14" i="2"/>
  <c r="BI13" i="2"/>
  <c r="BH13" i="2"/>
  <c r="BG13" i="2"/>
  <c r="BF13" i="2"/>
  <c r="BE13" i="2"/>
  <c r="BD13" i="2"/>
  <c r="BC13" i="2"/>
  <c r="BB13" i="2"/>
  <c r="BA13" i="2"/>
  <c r="AZ13" i="2"/>
  <c r="AY13" i="2"/>
  <c r="BI12" i="2"/>
  <c r="BH12" i="2"/>
  <c r="BG12" i="2"/>
  <c r="BF12" i="2"/>
  <c r="BE12" i="2"/>
  <c r="BD12" i="2"/>
  <c r="BC12" i="2"/>
  <c r="BB12" i="2"/>
  <c r="BA12" i="2"/>
  <c r="AZ12" i="2"/>
  <c r="AY12" i="2"/>
  <c r="BI11" i="2"/>
  <c r="BH11" i="2"/>
  <c r="BG11" i="2"/>
  <c r="BF11" i="2"/>
  <c r="BE11" i="2"/>
  <c r="BD11" i="2"/>
  <c r="BC11" i="2"/>
  <c r="BB11" i="2"/>
  <c r="BA11" i="2"/>
  <c r="AZ11" i="2"/>
  <c r="AY11" i="2"/>
  <c r="BI10" i="2"/>
  <c r="BH10" i="2"/>
  <c r="BG10" i="2"/>
  <c r="BF10" i="2"/>
  <c r="BE10" i="2"/>
  <c r="BD10" i="2"/>
  <c r="BC10" i="2"/>
  <c r="BB10" i="2"/>
  <c r="BA10" i="2"/>
  <c r="AZ10" i="2"/>
  <c r="AY10" i="2"/>
  <c r="BI9" i="2"/>
  <c r="BH9" i="2"/>
  <c r="BG9" i="2"/>
  <c r="BF9" i="2"/>
  <c r="BE9" i="2"/>
  <c r="BD9" i="2"/>
  <c r="BC9" i="2"/>
  <c r="BB9" i="2"/>
  <c r="BA9" i="2"/>
  <c r="AZ9" i="2"/>
  <c r="AY9" i="2"/>
  <c r="BI8" i="2"/>
  <c r="BH8" i="2"/>
  <c r="BG8" i="2"/>
  <c r="BF8" i="2"/>
  <c r="BE8" i="2"/>
  <c r="BD8" i="2"/>
  <c r="BC8" i="2"/>
  <c r="BB8" i="2"/>
  <c r="BA8" i="2"/>
  <c r="AZ8" i="2"/>
  <c r="AY8" i="2"/>
  <c r="BI7" i="2"/>
  <c r="BH7" i="2"/>
  <c r="BG7" i="2"/>
  <c r="BF7" i="2"/>
  <c r="BE7" i="2"/>
  <c r="BD7" i="2"/>
  <c r="BC7" i="2"/>
  <c r="BB7" i="2"/>
  <c r="BA7" i="2"/>
  <c r="AZ7" i="2"/>
  <c r="AY7" i="2"/>
  <c r="BI6" i="2"/>
  <c r="BH6" i="2"/>
  <c r="BG6" i="2"/>
  <c r="BF6" i="2"/>
  <c r="BE6" i="2"/>
  <c r="BD6" i="2"/>
  <c r="BC6" i="2"/>
  <c r="BB6" i="2"/>
  <c r="BA6" i="2"/>
  <c r="AZ6" i="2"/>
  <c r="AO25" i="2"/>
  <c r="AO24" i="2"/>
  <c r="AO23" i="2"/>
  <c r="AO22" i="2"/>
  <c r="AO21" i="2"/>
  <c r="AO20" i="2"/>
  <c r="AO19" i="2"/>
  <c r="AO18" i="2"/>
  <c r="AO17" i="2"/>
  <c r="AO16" i="2"/>
  <c r="AO15" i="2"/>
  <c r="AO14" i="2"/>
  <c r="AO13" i="2"/>
  <c r="AO12" i="2"/>
  <c r="AO11" i="2"/>
  <c r="AO10" i="2"/>
  <c r="AO9" i="2"/>
  <c r="AO8" i="2"/>
  <c r="AO7" i="2"/>
  <c r="AO6" i="2"/>
  <c r="AN25" i="2"/>
  <c r="AN24" i="2"/>
  <c r="AN23" i="2"/>
  <c r="AN22" i="2"/>
  <c r="AN21" i="2"/>
  <c r="AN20" i="2"/>
  <c r="AN19" i="2"/>
  <c r="AN18" i="2"/>
  <c r="AN17" i="2"/>
  <c r="AN16" i="2"/>
  <c r="AN15" i="2"/>
  <c r="AN14" i="2"/>
  <c r="AN13" i="2"/>
  <c r="AN12" i="2"/>
  <c r="AN11" i="2"/>
  <c r="AN10" i="2"/>
  <c r="AN9" i="2"/>
  <c r="AN8" i="2"/>
  <c r="AN7" i="2"/>
  <c r="AN6" i="2"/>
  <c r="AK9" i="2"/>
  <c r="AK8" i="2"/>
  <c r="AK7" i="2"/>
  <c r="AK6" i="2"/>
  <c r="AI10" i="2"/>
  <c r="AI9" i="2"/>
  <c r="AI8" i="2"/>
  <c r="AI7" i="2"/>
  <c r="AI6" i="2"/>
  <c r="AA39" i="2"/>
  <c r="Z39" i="2"/>
  <c r="AA38" i="2"/>
  <c r="Z38" i="2"/>
  <c r="AA37" i="2"/>
  <c r="Z37" i="2"/>
  <c r="AA36" i="2"/>
  <c r="Z36" i="2"/>
  <c r="AA35" i="2"/>
  <c r="Z35" i="2"/>
  <c r="AA34" i="2"/>
  <c r="Z34" i="2"/>
  <c r="AA33" i="2"/>
  <c r="Z33" i="2"/>
  <c r="AA32" i="2"/>
  <c r="Z32" i="2"/>
  <c r="AA31" i="2"/>
  <c r="Z31" i="2"/>
  <c r="AA30" i="2"/>
  <c r="Z30" i="2"/>
  <c r="AA29" i="2"/>
  <c r="Z29" i="2"/>
  <c r="AA28" i="2"/>
  <c r="Z28" i="2"/>
  <c r="AA27" i="2"/>
  <c r="Z27" i="2"/>
  <c r="AA26" i="2"/>
  <c r="Z26" i="2"/>
  <c r="AA25" i="2"/>
  <c r="Z25" i="2"/>
  <c r="AA24" i="2"/>
  <c r="Z24" i="2"/>
  <c r="AA23" i="2"/>
  <c r="Z23" i="2"/>
  <c r="AA22" i="2"/>
  <c r="Z22" i="2"/>
  <c r="AA21" i="2"/>
  <c r="Z21" i="2"/>
  <c r="AA20" i="2"/>
  <c r="Z20" i="2"/>
  <c r="AA19" i="2"/>
  <c r="Z19" i="2"/>
  <c r="AA18" i="2"/>
  <c r="Z18" i="2"/>
  <c r="AA17" i="2"/>
  <c r="Z17" i="2"/>
  <c r="AA16" i="2"/>
  <c r="Z16" i="2"/>
  <c r="AA15" i="2"/>
  <c r="Z15" i="2"/>
  <c r="AA14" i="2"/>
  <c r="Z14" i="2"/>
  <c r="AA13" i="2"/>
  <c r="Z13" i="2"/>
  <c r="AA12" i="2"/>
  <c r="Z12" i="2"/>
  <c r="AA11" i="2"/>
  <c r="Z11" i="2"/>
  <c r="AA10" i="2"/>
  <c r="Z10" i="2"/>
  <c r="AA9" i="2"/>
  <c r="Z9" i="2"/>
  <c r="AA8" i="2"/>
  <c r="Z8" i="2"/>
  <c r="AA7" i="2"/>
  <c r="Z7" i="2"/>
  <c r="AA6" i="2"/>
  <c r="Z6" i="2"/>
  <c r="AA5" i="2"/>
  <c r="V78" i="2"/>
  <c r="V77" i="2"/>
  <c r="V76" i="2"/>
  <c r="V75" i="2"/>
  <c r="V74" i="2"/>
  <c r="V73" i="2"/>
  <c r="V72" i="2"/>
  <c r="V71" i="2"/>
  <c r="V70" i="2"/>
  <c r="V69" i="2"/>
  <c r="V68" i="2"/>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4" i="2"/>
  <c r="V33" i="2"/>
  <c r="V32" i="2"/>
  <c r="V31" i="2"/>
  <c r="V30" i="2"/>
  <c r="V29" i="2"/>
  <c r="V28" i="2"/>
  <c r="V27" i="2"/>
  <c r="V26" i="2"/>
  <c r="V25" i="2"/>
  <c r="V24" i="2"/>
  <c r="V23" i="2"/>
  <c r="V22" i="2"/>
  <c r="V21" i="2"/>
  <c r="V20" i="2"/>
  <c r="V19" i="2"/>
  <c r="V18" i="2"/>
  <c r="V17" i="2"/>
  <c r="V16" i="2"/>
  <c r="V15" i="2"/>
  <c r="V14" i="2"/>
  <c r="V13" i="2"/>
  <c r="V12" i="2"/>
  <c r="V11" i="2"/>
  <c r="V10" i="2"/>
  <c r="V9" i="2"/>
  <c r="V8" i="2"/>
  <c r="V7" i="2"/>
  <c r="V6" i="2"/>
  <c r="T39" i="2"/>
  <c r="S39" i="2"/>
  <c r="T38" i="2"/>
  <c r="S38" i="2"/>
  <c r="T37" i="2"/>
  <c r="S37" i="2"/>
  <c r="T36" i="2"/>
  <c r="S36" i="2"/>
  <c r="T35" i="2"/>
  <c r="S35" i="2"/>
  <c r="T34" i="2"/>
  <c r="S34" i="2"/>
  <c r="T33" i="2"/>
  <c r="S33" i="2"/>
  <c r="T32" i="2"/>
  <c r="S32" i="2"/>
  <c r="T31" i="2"/>
  <c r="S31" i="2"/>
  <c r="T30" i="2"/>
  <c r="S30" i="2"/>
  <c r="T29" i="2"/>
  <c r="S29" i="2"/>
  <c r="T28" i="2"/>
  <c r="S28" i="2"/>
  <c r="T27" i="2"/>
  <c r="S27" i="2"/>
  <c r="T26" i="2"/>
  <c r="S26" i="2"/>
  <c r="T25" i="2"/>
  <c r="S25" i="2"/>
  <c r="T24" i="2"/>
  <c r="S24" i="2"/>
  <c r="T23" i="2"/>
  <c r="S23" i="2"/>
  <c r="T22" i="2"/>
  <c r="S22" i="2"/>
  <c r="T21" i="2"/>
  <c r="S21" i="2"/>
  <c r="T20" i="2"/>
  <c r="S20" i="2"/>
  <c r="T19" i="2"/>
  <c r="S19" i="2"/>
  <c r="T18" i="2"/>
  <c r="S18" i="2"/>
  <c r="T17" i="2"/>
  <c r="S17" i="2"/>
  <c r="T16" i="2"/>
  <c r="S16" i="2"/>
  <c r="T15" i="2"/>
  <c r="S15" i="2"/>
  <c r="T14" i="2"/>
  <c r="S14" i="2"/>
  <c r="T13" i="2"/>
  <c r="S13" i="2"/>
  <c r="T12" i="2"/>
  <c r="S12" i="2"/>
  <c r="T11" i="2"/>
  <c r="S11" i="2"/>
  <c r="T10" i="2"/>
  <c r="S10" i="2"/>
  <c r="T9" i="2"/>
  <c r="S9" i="2"/>
  <c r="T8" i="2"/>
  <c r="S8" i="2"/>
  <c r="T7" i="2"/>
  <c r="S7" i="2"/>
  <c r="T6" i="2"/>
  <c r="S6" i="2"/>
  <c r="T5" i="2"/>
  <c r="P39" i="2"/>
  <c r="P38" i="2"/>
  <c r="P37" i="2"/>
  <c r="P36" i="2"/>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P6" i="2"/>
  <c r="L39" i="2"/>
  <c r="K39" i="2"/>
  <c r="J39" i="2"/>
  <c r="I39" i="2"/>
  <c r="H39" i="2"/>
  <c r="G39" i="2"/>
  <c r="F39" i="2"/>
  <c r="E39" i="2"/>
  <c r="D39" i="2"/>
  <c r="C39" i="2"/>
  <c r="B39" i="2"/>
  <c r="L38" i="2"/>
  <c r="K38" i="2"/>
  <c r="J38" i="2"/>
  <c r="I38" i="2"/>
  <c r="H38" i="2"/>
  <c r="G38" i="2"/>
  <c r="F38" i="2"/>
  <c r="E38" i="2"/>
  <c r="D38" i="2"/>
  <c r="C38" i="2"/>
  <c r="B38" i="2"/>
  <c r="L37" i="2"/>
  <c r="K37" i="2"/>
  <c r="J37" i="2"/>
  <c r="I37" i="2"/>
  <c r="H37" i="2"/>
  <c r="G37" i="2"/>
  <c r="F37" i="2"/>
  <c r="E37" i="2"/>
  <c r="D37" i="2"/>
  <c r="C37" i="2"/>
  <c r="B37" i="2"/>
  <c r="L36" i="2"/>
  <c r="K36" i="2"/>
  <c r="J36" i="2"/>
  <c r="I36" i="2"/>
  <c r="H36" i="2"/>
  <c r="G36" i="2"/>
  <c r="F36" i="2"/>
  <c r="E36" i="2"/>
  <c r="D36" i="2"/>
  <c r="C36" i="2"/>
  <c r="B36" i="2"/>
  <c r="L35" i="2"/>
  <c r="K35" i="2"/>
  <c r="J35" i="2"/>
  <c r="I35" i="2"/>
  <c r="H35" i="2"/>
  <c r="G35" i="2"/>
  <c r="F35" i="2"/>
  <c r="E35" i="2"/>
  <c r="D35" i="2"/>
  <c r="C35" i="2"/>
  <c r="B35" i="2"/>
  <c r="L34" i="2"/>
  <c r="K34" i="2"/>
  <c r="J34" i="2"/>
  <c r="I34" i="2"/>
  <c r="H34" i="2"/>
  <c r="G34" i="2"/>
  <c r="F34" i="2"/>
  <c r="E34" i="2"/>
  <c r="D34" i="2"/>
  <c r="C34" i="2"/>
  <c r="B34" i="2"/>
  <c r="L33" i="2"/>
  <c r="K33" i="2"/>
  <c r="J33" i="2"/>
  <c r="I33" i="2"/>
  <c r="H33" i="2"/>
  <c r="G33" i="2"/>
  <c r="F33" i="2"/>
  <c r="E33" i="2"/>
  <c r="D33" i="2"/>
  <c r="C33" i="2"/>
  <c r="B33" i="2"/>
  <c r="L32" i="2"/>
  <c r="K32" i="2"/>
  <c r="J32" i="2"/>
  <c r="I32" i="2"/>
  <c r="H32" i="2"/>
  <c r="G32" i="2"/>
  <c r="F32" i="2"/>
  <c r="E32" i="2"/>
  <c r="D32" i="2"/>
  <c r="C32" i="2"/>
  <c r="B32" i="2"/>
  <c r="L31" i="2"/>
  <c r="K31" i="2"/>
  <c r="J31" i="2"/>
  <c r="I31" i="2"/>
  <c r="H31" i="2"/>
  <c r="G31" i="2"/>
  <c r="F31" i="2"/>
  <c r="E31" i="2"/>
  <c r="D31" i="2"/>
  <c r="C31" i="2"/>
  <c r="B31" i="2"/>
  <c r="L30" i="2"/>
  <c r="K30" i="2"/>
  <c r="J30" i="2"/>
  <c r="I30" i="2"/>
  <c r="H30" i="2"/>
  <c r="G30" i="2"/>
  <c r="F30" i="2"/>
  <c r="E30" i="2"/>
  <c r="D30" i="2"/>
  <c r="C30" i="2"/>
  <c r="B30" i="2"/>
  <c r="L29" i="2"/>
  <c r="K29" i="2"/>
  <c r="J29" i="2"/>
  <c r="I29" i="2"/>
  <c r="H29" i="2"/>
  <c r="G29" i="2"/>
  <c r="F29" i="2"/>
  <c r="E29" i="2"/>
  <c r="D29" i="2"/>
  <c r="C29" i="2"/>
  <c r="B29" i="2"/>
  <c r="L28" i="2"/>
  <c r="K28" i="2"/>
  <c r="J28" i="2"/>
  <c r="I28" i="2"/>
  <c r="H28" i="2"/>
  <c r="G28" i="2"/>
  <c r="F28" i="2"/>
  <c r="E28" i="2"/>
  <c r="D28" i="2"/>
  <c r="C28" i="2"/>
  <c r="B28" i="2"/>
  <c r="L27" i="2"/>
  <c r="K27" i="2"/>
  <c r="J27" i="2"/>
  <c r="I27" i="2"/>
  <c r="H27" i="2"/>
  <c r="G27" i="2"/>
  <c r="F27" i="2"/>
  <c r="E27" i="2"/>
  <c r="D27" i="2"/>
  <c r="C27" i="2"/>
  <c r="B27" i="2"/>
  <c r="L26" i="2"/>
  <c r="K26" i="2"/>
  <c r="J26" i="2"/>
  <c r="I26" i="2"/>
  <c r="H26" i="2"/>
  <c r="G26" i="2"/>
  <c r="F26" i="2"/>
  <c r="E26" i="2"/>
  <c r="D26" i="2"/>
  <c r="C26" i="2"/>
  <c r="B26" i="2"/>
  <c r="L25" i="2"/>
  <c r="K25" i="2"/>
  <c r="J25" i="2"/>
  <c r="I25" i="2"/>
  <c r="H25" i="2"/>
  <c r="G25" i="2"/>
  <c r="F25" i="2"/>
  <c r="E25" i="2"/>
  <c r="D25" i="2"/>
  <c r="C25" i="2"/>
  <c r="B25" i="2"/>
  <c r="L24" i="2"/>
  <c r="K24" i="2"/>
  <c r="J24" i="2"/>
  <c r="I24" i="2"/>
  <c r="H24" i="2"/>
  <c r="G24" i="2"/>
  <c r="F24" i="2"/>
  <c r="E24" i="2"/>
  <c r="D24" i="2"/>
  <c r="C24" i="2"/>
  <c r="B24" i="2"/>
  <c r="L23" i="2"/>
  <c r="K23" i="2"/>
  <c r="J23" i="2"/>
  <c r="I23" i="2"/>
  <c r="H23" i="2"/>
  <c r="G23" i="2"/>
  <c r="F23" i="2"/>
  <c r="E23" i="2"/>
  <c r="D23" i="2"/>
  <c r="C23" i="2"/>
  <c r="B23" i="2"/>
  <c r="L22" i="2"/>
  <c r="K22" i="2"/>
  <c r="J22" i="2"/>
  <c r="I22" i="2"/>
  <c r="H22" i="2"/>
  <c r="G22" i="2"/>
  <c r="F22" i="2"/>
  <c r="E22" i="2"/>
  <c r="D22" i="2"/>
  <c r="C22" i="2"/>
  <c r="B22" i="2"/>
  <c r="L21" i="2"/>
  <c r="K21" i="2"/>
  <c r="J21" i="2"/>
  <c r="I21" i="2"/>
  <c r="H21" i="2"/>
  <c r="G21" i="2"/>
  <c r="F21" i="2"/>
  <c r="E21" i="2"/>
  <c r="D21" i="2"/>
  <c r="C21" i="2"/>
  <c r="B21" i="2"/>
  <c r="L20" i="2"/>
  <c r="K20" i="2"/>
  <c r="J20" i="2"/>
  <c r="I20" i="2"/>
  <c r="H20" i="2"/>
  <c r="G20" i="2"/>
  <c r="F20" i="2"/>
  <c r="E20" i="2"/>
  <c r="D20" i="2"/>
  <c r="C20" i="2"/>
  <c r="B20" i="2"/>
  <c r="L19" i="2"/>
  <c r="K19" i="2"/>
  <c r="J19" i="2"/>
  <c r="I19" i="2"/>
  <c r="H19" i="2"/>
  <c r="G19" i="2"/>
  <c r="F19" i="2"/>
  <c r="E19" i="2"/>
  <c r="D19" i="2"/>
  <c r="C19" i="2"/>
  <c r="B19" i="2"/>
  <c r="L18" i="2"/>
  <c r="K18" i="2"/>
  <c r="J18" i="2"/>
  <c r="I18" i="2"/>
  <c r="H18" i="2"/>
  <c r="G18" i="2"/>
  <c r="F18" i="2"/>
  <c r="E18" i="2"/>
  <c r="D18" i="2"/>
  <c r="C18" i="2"/>
  <c r="B18" i="2"/>
  <c r="L17" i="2"/>
  <c r="K17" i="2"/>
  <c r="J17" i="2"/>
  <c r="I17" i="2"/>
  <c r="H17" i="2"/>
  <c r="G17" i="2"/>
  <c r="F17" i="2"/>
  <c r="E17" i="2"/>
  <c r="D17" i="2"/>
  <c r="C17" i="2"/>
  <c r="B17" i="2"/>
  <c r="L16" i="2"/>
  <c r="K16" i="2"/>
  <c r="J16" i="2"/>
  <c r="I16" i="2"/>
  <c r="H16" i="2"/>
  <c r="G16" i="2"/>
  <c r="F16" i="2"/>
  <c r="E16" i="2"/>
  <c r="D16" i="2"/>
  <c r="C16" i="2"/>
  <c r="B16" i="2"/>
  <c r="L15" i="2"/>
  <c r="K15" i="2"/>
  <c r="J15" i="2"/>
  <c r="I15" i="2"/>
  <c r="H15" i="2"/>
  <c r="G15" i="2"/>
  <c r="F15" i="2"/>
  <c r="E15" i="2"/>
  <c r="D15" i="2"/>
  <c r="C15" i="2"/>
  <c r="B15" i="2"/>
  <c r="L14" i="2"/>
  <c r="K14" i="2"/>
  <c r="J14" i="2"/>
  <c r="I14" i="2"/>
  <c r="H14" i="2"/>
  <c r="G14" i="2"/>
  <c r="F14" i="2"/>
  <c r="E14" i="2"/>
  <c r="D14" i="2"/>
  <c r="C14" i="2"/>
  <c r="B14" i="2"/>
  <c r="L13" i="2"/>
  <c r="K13" i="2"/>
  <c r="J13" i="2"/>
  <c r="I13" i="2"/>
  <c r="H13" i="2"/>
  <c r="G13" i="2"/>
  <c r="F13" i="2"/>
  <c r="E13" i="2"/>
  <c r="D13" i="2"/>
  <c r="C13" i="2"/>
  <c r="B13" i="2"/>
  <c r="L12" i="2"/>
  <c r="K12" i="2"/>
  <c r="J12" i="2"/>
  <c r="I12" i="2"/>
  <c r="H12" i="2"/>
  <c r="G12" i="2"/>
  <c r="F12" i="2"/>
  <c r="E12" i="2"/>
  <c r="D12" i="2"/>
  <c r="C12" i="2"/>
  <c r="B12" i="2"/>
  <c r="L11" i="2"/>
  <c r="K11" i="2"/>
  <c r="J11" i="2"/>
  <c r="I11" i="2"/>
  <c r="H11" i="2"/>
  <c r="G11" i="2"/>
  <c r="F11" i="2"/>
  <c r="E11" i="2"/>
  <c r="D11" i="2"/>
  <c r="C11" i="2"/>
  <c r="B11" i="2"/>
  <c r="L10" i="2"/>
  <c r="K10" i="2"/>
  <c r="J10" i="2"/>
  <c r="I10" i="2"/>
  <c r="H10" i="2"/>
  <c r="G10" i="2"/>
  <c r="F10" i="2"/>
  <c r="E10" i="2"/>
  <c r="D10" i="2"/>
  <c r="C10" i="2"/>
  <c r="B10" i="2"/>
  <c r="L9" i="2"/>
  <c r="K9" i="2"/>
  <c r="J9" i="2"/>
  <c r="I9" i="2"/>
  <c r="H9" i="2"/>
  <c r="G9" i="2"/>
  <c r="F9" i="2"/>
  <c r="E9" i="2"/>
  <c r="D9" i="2"/>
  <c r="C9" i="2"/>
  <c r="B9" i="2"/>
  <c r="L8" i="2"/>
  <c r="K8" i="2"/>
  <c r="J8" i="2"/>
  <c r="I8" i="2"/>
  <c r="H8" i="2"/>
  <c r="G8" i="2"/>
  <c r="F8" i="2"/>
  <c r="E8" i="2"/>
  <c r="D8" i="2"/>
  <c r="C8" i="2"/>
  <c r="B8" i="2"/>
  <c r="L7" i="2"/>
  <c r="K7" i="2"/>
  <c r="J7" i="2"/>
  <c r="I7" i="2"/>
  <c r="H7" i="2"/>
  <c r="G7" i="2"/>
  <c r="F7" i="2"/>
  <c r="E7" i="2"/>
  <c r="D7" i="2"/>
  <c r="C7" i="2"/>
  <c r="B7" i="2"/>
  <c r="L6" i="2"/>
  <c r="K6" i="2"/>
  <c r="J6" i="2"/>
  <c r="I6" i="2"/>
  <c r="H6" i="2"/>
  <c r="G6" i="2"/>
  <c r="F6" i="2"/>
  <c r="E6" i="2"/>
  <c r="D6" i="2"/>
  <c r="C6" i="2"/>
  <c r="B6" i="2"/>
  <c r="L5" i="2"/>
  <c r="K5" i="2"/>
  <c r="J5" i="2"/>
  <c r="I5" i="2"/>
  <c r="H5" i="2"/>
  <c r="G5" i="2"/>
  <c r="F5" i="2"/>
  <c r="E5" i="2"/>
  <c r="D5" i="2"/>
  <c r="C5" i="2"/>
  <c r="L4" i="2"/>
  <c r="K4" i="2"/>
  <c r="J4" i="2"/>
  <c r="I4" i="2"/>
  <c r="H4" i="2"/>
  <c r="G4" i="2"/>
  <c r="F4" i="2"/>
  <c r="E4" i="2"/>
  <c r="D4" i="2"/>
  <c r="C4" i="2"/>
  <c r="CL11" i="2" a="1"/>
  <c r="CI11" i="2" a="1"/>
  <c r="CF11" i="2" a="1"/>
  <c r="CD11" i="2" a="1"/>
  <c r="CD11" i="2" l="1"/>
  <c r="CD18" i="2"/>
  <c r="CD14" i="2"/>
  <c r="CD17" i="2"/>
  <c r="CD13" i="2"/>
  <c r="CD20" i="2"/>
  <c r="CD16" i="2"/>
  <c r="CD12" i="2"/>
  <c r="CD19" i="2"/>
  <c r="CD15" i="2"/>
  <c r="CF11" i="2"/>
  <c r="CF17" i="2"/>
  <c r="CF13" i="2"/>
  <c r="CF20" i="2"/>
  <c r="CF16" i="2"/>
  <c r="CF12" i="2"/>
  <c r="CF19" i="2"/>
  <c r="CF15" i="2"/>
  <c r="CF18" i="2"/>
  <c r="CF14" i="2"/>
  <c r="CI11" i="2"/>
  <c r="CI16" i="2"/>
  <c r="CI12" i="2"/>
  <c r="CI15" i="2"/>
  <c r="CI14" i="2"/>
  <c r="CI17" i="2"/>
  <c r="CI13" i="2"/>
  <c r="CL11" i="2"/>
  <c r="CL14" i="2"/>
  <c r="CL13" i="2"/>
  <c r="CL12" i="2"/>
  <c r="CL1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<sst xmlns="http://schemas.openxmlformats.org/spreadsheetml/2006/main" count="370" uniqueCount="313">
  <si>
    <t>Country</t>
  </si>
  <si>
    <t>Area</t>
  </si>
  <si>
    <t>Birth rate</t>
  </si>
  <si>
    <t>GDP</t>
  </si>
  <si>
    <t>Official Language</t>
  </si>
  <si>
    <t>Population</t>
  </si>
  <si>
    <t>Agricultural land</t>
  </si>
  <si>
    <t>Unemployment rate</t>
  </si>
  <si>
    <t>Urban Population</t>
  </si>
  <si>
    <t>Capital City</t>
  </si>
  <si>
    <t>Doctors per 1000</t>
  </si>
  <si>
    <t>Saudi Arabia</t>
  </si>
  <si>
    <t>Arabic, Modern Standard Arabic</t>
  </si>
  <si>
    <t>Riyadh</t>
  </si>
  <si>
    <t>Kazakhstan</t>
  </si>
  <si>
    <t>Russian, Kazakh</t>
  </si>
  <si>
    <t>Nur-Sultan</t>
  </si>
  <si>
    <t>South Africa</t>
  </si>
  <si>
    <t>Afrikaans, English, Xhosa, Portuguese, German, Zulu, Sotho language, South African English, Tswana, Northern Sotho language, Tsonga, Swati Language, Venda Language, Southern Ndebele language, Greek, Arabic, Sanskrit, Tamil, Hindi, Hebrew, Urdu, Gujarati, Telugu, Khoisan languages, Nama, Languages of South Africa, Khoe languages, South African Sign Language</t>
  </si>
  <si>
    <t>Pretoria</t>
  </si>
  <si>
    <t>Burundi</t>
  </si>
  <si>
    <t>Kirundi, French, English</t>
  </si>
  <si>
    <t>Bujumbura</t>
  </si>
  <si>
    <t>Nigeria</t>
  </si>
  <si>
    <t>English</t>
  </si>
  <si>
    <t>Abuja</t>
  </si>
  <si>
    <t>Syria</t>
  </si>
  <si>
    <t>Damascus</t>
  </si>
  <si>
    <t>Rwanda</t>
  </si>
  <si>
    <t>Swahili, Kinyarwanda, French, English</t>
  </si>
  <si>
    <t>Kigali</t>
  </si>
  <si>
    <t>Uganda</t>
  </si>
  <si>
    <t>Swahili, English</t>
  </si>
  <si>
    <t>Kampala</t>
  </si>
  <si>
    <t>United Kingdom</t>
  </si>
  <si>
    <t>London</t>
  </si>
  <si>
    <t>Ukraine</t>
  </si>
  <si>
    <t>Ukrainian</t>
  </si>
  <si>
    <t>Kyiv</t>
  </si>
  <si>
    <t>Madagascar</t>
  </si>
  <si>
    <t>French, Malagasy language</t>
  </si>
  <si>
    <t>Antananarivo</t>
  </si>
  <si>
    <t>Bangladesh</t>
  </si>
  <si>
    <t>Bengali</t>
  </si>
  <si>
    <t>Dhaka</t>
  </si>
  <si>
    <t>Somalia</t>
  </si>
  <si>
    <t>Arabic, Somali</t>
  </si>
  <si>
    <t>Mogadishu</t>
  </si>
  <si>
    <t>Ghana</t>
  </si>
  <si>
    <t>Accra</t>
  </si>
  <si>
    <t>Morocco</t>
  </si>
  <si>
    <t>Arabic, Modern Standard Arabic, Standard Moroccan Amazigh</t>
  </si>
  <si>
    <t>Rabat</t>
  </si>
  <si>
    <t>Haiti</t>
  </si>
  <si>
    <t>French, Haitian Creole, Haitian French</t>
  </si>
  <si>
    <t>Port-au-Prince</t>
  </si>
  <si>
    <t>Tunisia</t>
  </si>
  <si>
    <t>Arabic</t>
  </si>
  <si>
    <t>Tunis</t>
  </si>
  <si>
    <t>Ivory Coast</t>
  </si>
  <si>
    <t>French</t>
  </si>
  <si>
    <t>Yamoussoukro</t>
  </si>
  <si>
    <t>Mozambique</t>
  </si>
  <si>
    <t>Portuguese</t>
  </si>
  <si>
    <t>Maputo</t>
  </si>
  <si>
    <t>Uzbekistan</t>
  </si>
  <si>
    <t>Uzbek</t>
  </si>
  <si>
    <t>Tashkent</t>
  </si>
  <si>
    <t>Malawi</t>
  </si>
  <si>
    <t>English, Chewa language</t>
  </si>
  <si>
    <t>Lilongwe</t>
  </si>
  <si>
    <t>India</t>
  </si>
  <si>
    <t>Hindi, Indian English</t>
  </si>
  <si>
    <t>New Delhi</t>
  </si>
  <si>
    <t>Cuba</t>
  </si>
  <si>
    <t>Spanish, Cuban Spanish</t>
  </si>
  <si>
    <t>Havana</t>
  </si>
  <si>
    <t>Guinea</t>
  </si>
  <si>
    <t>Conakry</t>
  </si>
  <si>
    <t>Romania</t>
  </si>
  <si>
    <t>Romanian</t>
  </si>
  <si>
    <t>Bucharest</t>
  </si>
  <si>
    <t>Hungary</t>
  </si>
  <si>
    <t>Hungarian</t>
  </si>
  <si>
    <t>Budapest</t>
  </si>
  <si>
    <t>Afghanistan</t>
  </si>
  <si>
    <t>Pashto, Dari</t>
  </si>
  <si>
    <t>Kabul</t>
  </si>
  <si>
    <t>Azerbaijan</t>
  </si>
  <si>
    <t>Azerbaijani language</t>
  </si>
  <si>
    <t>Baku</t>
  </si>
  <si>
    <t>China</t>
  </si>
  <si>
    <t>Standard Chinese</t>
  </si>
  <si>
    <t>Beijing</t>
  </si>
  <si>
    <t>Sierra Leone</t>
  </si>
  <si>
    <t>Freetown</t>
  </si>
  <si>
    <t>Mexico</t>
  </si>
  <si>
    <t>None</t>
  </si>
  <si>
    <t>Mexico City</t>
  </si>
  <si>
    <t>Argentina</t>
  </si>
  <si>
    <t>Spanish, None</t>
  </si>
  <si>
    <t>Buenos Aires</t>
  </si>
  <si>
    <t>Netherlands</t>
  </si>
  <si>
    <t>Dutch</t>
  </si>
  <si>
    <t>Amsterdam</t>
  </si>
  <si>
    <t>Spain</t>
  </si>
  <si>
    <t>Spanish</t>
  </si>
  <si>
    <t>Madrid</t>
  </si>
  <si>
    <t>France</t>
  </si>
  <si>
    <t>Paris</t>
  </si>
  <si>
    <t>Turkey</t>
  </si>
  <si>
    <t>Turkish</t>
  </si>
  <si>
    <t>Ankara</t>
  </si>
  <si>
    <t>Dominican Republic</t>
  </si>
  <si>
    <t>Spanish, Dominican Spanish</t>
  </si>
  <si>
    <t>Santo Domingo</t>
  </si>
  <si>
    <t>Kenya</t>
  </si>
  <si>
    <t>Nairobi</t>
  </si>
  <si>
    <t>Australia</t>
  </si>
  <si>
    <t>Canberra</t>
  </si>
  <si>
    <t>Pakistan</t>
  </si>
  <si>
    <t>Urdu, English</t>
  </si>
  <si>
    <t>Islamabad</t>
  </si>
  <si>
    <t>Germany</t>
  </si>
  <si>
    <t>German</t>
  </si>
  <si>
    <t>Berlin</t>
  </si>
  <si>
    <t>Greece</t>
  </si>
  <si>
    <t>Greek</t>
  </si>
  <si>
    <t>Athens</t>
  </si>
  <si>
    <t>Angola</t>
  </si>
  <si>
    <t>Luanda</t>
  </si>
  <si>
    <t>Poland</t>
  </si>
  <si>
    <t>Polish</t>
  </si>
  <si>
    <t>Warsaw</t>
  </si>
  <si>
    <t>Senegal</t>
  </si>
  <si>
    <t>Dakar</t>
  </si>
  <si>
    <t>Czech Republic</t>
  </si>
  <si>
    <t>Czech, Slovak</t>
  </si>
  <si>
    <t>Prague</t>
  </si>
  <si>
    <t>Tanzania</t>
  </si>
  <si>
    <t>Dodoma</t>
  </si>
  <si>
    <t>Belgium</t>
  </si>
  <si>
    <t>French, Dutch, German</t>
  </si>
  <si>
    <t>City of Brussels</t>
  </si>
  <si>
    <t>Yemen</t>
  </si>
  <si>
    <t>Sana'a</t>
  </si>
  <si>
    <t>United States</t>
  </si>
  <si>
    <t>Washington, D.C.</t>
  </si>
  <si>
    <t>Burkina Faso</t>
  </si>
  <si>
    <t>Ouagadougou</t>
  </si>
  <si>
    <t>Sri Lanka</t>
  </si>
  <si>
    <t>Tamil, Sinhala Language</t>
  </si>
  <si>
    <t>Colombo</t>
  </si>
  <si>
    <t>Thailand</t>
  </si>
  <si>
    <t>Thai</t>
  </si>
  <si>
    <t>Bangkok</t>
  </si>
  <si>
    <t>Italy</t>
  </si>
  <si>
    <t>Italian</t>
  </si>
  <si>
    <t>Rome</t>
  </si>
  <si>
    <t>Belarus</t>
  </si>
  <si>
    <t>Russian, Belarusian</t>
  </si>
  <si>
    <t>Minsk</t>
  </si>
  <si>
    <t>Zimbabwe</t>
  </si>
  <si>
    <t>Shona, English, Northern Ndebele language, Tswana, Sotho language, Xhosa, Khoisan languages, Tsonga, Venda Language, Kalanga Language, Sena Language, Ndau Language, Zimbabwe Sign Language, Tonga language, Nambya Language</t>
  </si>
  <si>
    <t>Harare</t>
  </si>
  <si>
    <t>Philippines</t>
  </si>
  <si>
    <t>English, Filipino language, Philippine English</t>
  </si>
  <si>
    <t>Manila</t>
  </si>
  <si>
    <t>Colombia</t>
  </si>
  <si>
    <t>Bogotá</t>
  </si>
  <si>
    <t>Chad</t>
  </si>
  <si>
    <t>French, Arabic</t>
  </si>
  <si>
    <t>N'Djamena</t>
  </si>
  <si>
    <t>Portugal</t>
  </si>
  <si>
    <t>Lisbon</t>
  </si>
  <si>
    <t>Vietnam</t>
  </si>
  <si>
    <t>Vietnamese</t>
  </si>
  <si>
    <t>Hanoi</t>
  </si>
  <si>
    <t>Switzerland</t>
  </si>
  <si>
    <t>German, French, Italian, Romansh language</t>
  </si>
  <si>
    <t>Bern</t>
  </si>
  <si>
    <t>Ethiopia</t>
  </si>
  <si>
    <t>Amharic, Somali, English, Tigrigna, Afar Language, Oromo language</t>
  </si>
  <si>
    <t>Addis Ababa</t>
  </si>
  <si>
    <t>Niger</t>
  </si>
  <si>
    <t>Niamey</t>
  </si>
  <si>
    <t>Guatemala</t>
  </si>
  <si>
    <t>Spanish, Guatemalan Spanish</t>
  </si>
  <si>
    <t>Guatemala City</t>
  </si>
  <si>
    <t>Bolivia</t>
  </si>
  <si>
    <t>Spanish, Aymara language, Yine language, Mòoré Language, Kallawaya, Puquina Language, Ayoreo language, Baure Language, Tsimané Language, Chiquitano Language, Yaminahua Language, Leco Language, Pauserna Language, Sirionó language, Araona Language, Yuracaré language, Ayacucho Quechua, Uru language, Chakobo language, Tacana Language, Reyesano Language, Cavineña Language, Machiguenga language, Movima language, Itene Language, Guaraní language, Moxos language, Canichana Language, Itonama Language, Wichí Lhamtés Nocten Language, Cayubaba Language, Toromono language, Guarayu Language, Tapieté Language, Pacahuara language, Yuqui Language</t>
  </si>
  <si>
    <t>Sucre</t>
  </si>
  <si>
    <t>Tajikistan</t>
  </si>
  <si>
    <t>Persian, Russian, Tajik Language</t>
  </si>
  <si>
    <t>Dushanbe</t>
  </si>
  <si>
    <t>Brazil</t>
  </si>
  <si>
    <t>Brasília</t>
  </si>
  <si>
    <t>Mali</t>
  </si>
  <si>
    <t>Bamako</t>
  </si>
  <si>
    <t>Benin</t>
  </si>
  <si>
    <t>Porto-Novo</t>
  </si>
  <si>
    <t>Austria</t>
  </si>
  <si>
    <t>Vienna</t>
  </si>
  <si>
    <t>Zambia</t>
  </si>
  <si>
    <t>Lusaka</t>
  </si>
  <si>
    <t>Indonesia</t>
  </si>
  <si>
    <t>Indonesian</t>
  </si>
  <si>
    <t>Jakarta</t>
  </si>
  <si>
    <t>Cambodia</t>
  </si>
  <si>
    <t>Khmer language</t>
  </si>
  <si>
    <t>Phnom Penh</t>
  </si>
  <si>
    <t>Honduras</t>
  </si>
  <si>
    <t>Spanish, Honduran Spanish</t>
  </si>
  <si>
    <t>Tegucigalpa</t>
  </si>
  <si>
    <t>Nepal</t>
  </si>
  <si>
    <t>Nepali</t>
  </si>
  <si>
    <t>Kathmandu</t>
  </si>
  <si>
    <t>Sudan</t>
  </si>
  <si>
    <t>Arabic, English, Arabic, Sudanese Spoken Language</t>
  </si>
  <si>
    <t>Khartoum</t>
  </si>
  <si>
    <t>Iran</t>
  </si>
  <si>
    <t>Persian</t>
  </si>
  <si>
    <t>Tehran</t>
  </si>
  <si>
    <t>Malaysia</t>
  </si>
  <si>
    <t>Malaysian language</t>
  </si>
  <si>
    <t>Kuala Lumpur</t>
  </si>
  <si>
    <t>Israel</t>
  </si>
  <si>
    <t>Hebrew, Arabic, Modern Hebrew</t>
  </si>
  <si>
    <t>Jerusalem</t>
  </si>
  <si>
    <t>Venezuela</t>
  </si>
  <si>
    <t>Spanish, Venezuelan Spanish</t>
  </si>
  <si>
    <t>Caracas</t>
  </si>
  <si>
    <t>Ecuador</t>
  </si>
  <si>
    <t>Spanish, Ecuadorian Spanish</t>
  </si>
  <si>
    <t>Quito</t>
  </si>
  <si>
    <t>North Korea</t>
  </si>
  <si>
    <t>Korean</t>
  </si>
  <si>
    <t>Pyongyang</t>
  </si>
  <si>
    <t>Iraq</t>
  </si>
  <si>
    <t>Arabic, Kurdish, Modern Standard Arabic</t>
  </si>
  <si>
    <t>Baghdad</t>
  </si>
  <si>
    <t>Chile</t>
  </si>
  <si>
    <t>Santiago</t>
  </si>
  <si>
    <t>Cameroon</t>
  </si>
  <si>
    <t>French, English</t>
  </si>
  <si>
    <t>Yaoundé</t>
  </si>
  <si>
    <t>Myanmar</t>
  </si>
  <si>
    <t>Burmese</t>
  </si>
  <si>
    <t>Naypyidaw</t>
  </si>
  <si>
    <t>Peru</t>
  </si>
  <si>
    <t>Spanish, Aymara language, Quechuan languages</t>
  </si>
  <si>
    <t>Lima</t>
  </si>
  <si>
    <t>South Korea</t>
  </si>
  <si>
    <t>Korean, Korean Sign Language</t>
  </si>
  <si>
    <t>Seoul</t>
  </si>
  <si>
    <t>Algeria</t>
  </si>
  <si>
    <t>Algiers</t>
  </si>
  <si>
    <t>Russia</t>
  </si>
  <si>
    <t>Russian</t>
  </si>
  <si>
    <t>Moscow</t>
  </si>
  <si>
    <t>Japan</t>
  </si>
  <si>
    <t>Tokyo</t>
  </si>
  <si>
    <t>Jordan</t>
  </si>
  <si>
    <t>Amman</t>
  </si>
  <si>
    <t>Democratic Republic of the Congo</t>
  </si>
  <si>
    <t>French, Kongo language, Swahili, Lingala, Luba-Kasai Language</t>
  </si>
  <si>
    <t>Kinshasa</t>
  </si>
  <si>
    <t>Sweden</t>
  </si>
  <si>
    <t>Swedish</t>
  </si>
  <si>
    <t>Stockholm</t>
  </si>
  <si>
    <t>Canada</t>
  </si>
  <si>
    <t>French, English, Canadian English, Canadian French</t>
  </si>
  <si>
    <t>Ottawa</t>
  </si>
  <si>
    <t>United Arab Emirates</t>
  </si>
  <si>
    <t>Abu Dhabi</t>
  </si>
  <si>
    <t>Egypt</t>
  </si>
  <si>
    <t>Modern Standard Arabic</t>
  </si>
  <si>
    <t>Cairo</t>
  </si>
  <si>
    <t>Papua New Guinea</t>
  </si>
  <si>
    <t>Tok Pisin, English, Hiri Motu language</t>
  </si>
  <si>
    <t>Port Moresby</t>
  </si>
  <si>
    <t>Just country</t>
  </si>
  <si>
    <t>Country,Area</t>
  </si>
  <si>
    <t>Sum of population</t>
  </si>
  <si>
    <t>Country, Population</t>
  </si>
  <si>
    <t>filter</t>
  </si>
  <si>
    <t>unique</t>
  </si>
  <si>
    <t>sort</t>
  </si>
  <si>
    <t>sortby</t>
  </si>
  <si>
    <t>sequence</t>
  </si>
  <si>
    <t>randarray</t>
  </si>
  <si>
    <t>Unique</t>
  </si>
  <si>
    <t>Bill</t>
  </si>
  <si>
    <t>James</t>
  </si>
  <si>
    <t>Ali</t>
  </si>
  <si>
    <t>John</t>
  </si>
  <si>
    <t>Cynthia</t>
  </si>
  <si>
    <t>Sita</t>
  </si>
  <si>
    <t>All unique names</t>
  </si>
  <si>
    <t>Unique Alphabets</t>
  </si>
  <si>
    <t>Unique Combination</t>
  </si>
  <si>
    <t>Name</t>
  </si>
  <si>
    <t>Dept</t>
  </si>
  <si>
    <t>Marketing</t>
  </si>
  <si>
    <t>HR</t>
  </si>
  <si>
    <t>SORT</t>
  </si>
  <si>
    <t>SORTBY</t>
  </si>
  <si>
    <t>SEQUENCE</t>
  </si>
  <si>
    <t>Bottom</t>
  </si>
  <si>
    <t>RANDARRAY</t>
  </si>
  <si>
    <t xml:space="preserve">show me any </t>
  </si>
  <si>
    <t>countris</t>
  </si>
  <si>
    <t>Dynamic Arrays Jouney - Fitri Cahyani # Data Source : Youtube Chandoo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</si>
</sst>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quot;$&quot;#,##0"/>
    <numFmt numFmtId="166" formatCode="&quot;$&quot;#,##0.00"/>
  </numFmts>
  <fonts count="4" x14ac:knownFonts="1">
    <font>
      <sz val="11"/>
      <color theme="1"/>
      <name val="Calibri"/>
      <family val="2"/>
      <scheme val="minor"/>
    </font>
    <font>
      <sz val="11"/>
      <color theme="1"/>
      <name val="Calibri"/>
      <family val="2"/>
      <scheme val="minor"/>
    </font>
    <font>
      <sz val="32"/>
      <color theme="1"/>
      <name val="Segoe UI Black"/>
      <family val="2"/>
    </font>
    <font>
      <b/>
      <sz val="11"/>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7"/>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3" fontId="0" fillId="0" borderId="0" xfId="0" applyNumberFormat="1"/>
    <xf numFmtId="164" fontId="0" fillId="0" borderId="0" xfId="0" applyNumberFormat="1"/>
    <xf numFmtId="165" fontId="0" fillId="0" borderId="0" xfId="0" applyNumberFormat="1"/>
    <xf numFmtId="9" fontId="0" fillId="0" borderId="0" xfId="1" applyFont="1"/>
    <xf numFmtId="2" fontId="0" fillId="0" borderId="0" xfId="0" applyNumberFormat="1"/>
    <xf numFmtId="0" fontId="0" fillId="2" borderId="0" xfId="0" applyFill="1"/>
    <xf numFmtId="0" fontId="2" fillId="2" borderId="0" xfId="0" applyFont="1" applyFill="1" applyAlignment="1">
      <alignment vertical="center"/>
    </xf>
    <xf numFmtId="9" fontId="0" fillId="3" borderId="0" xfId="0" applyNumberFormat="1" applyFill="1"/>
    <xf numFmtId="0" fontId="3" fillId="0" borderId="0" xfId="0" applyFont="1"/>
    <xf numFmtId="0" fontId="0" fillId="4" borderId="0" xfId="0" applyFill="1"/>
    <xf numFmtId="0" fontId="3" fillId="4" borderId="0" xfId="0" applyFont="1" applyFill="1"/>
    <xf numFmtId="14" fontId="0" fillId="0" borderId="0" xfId="0" applyNumberFormat="1"/>
    <xf numFmtId="166" fontId="0" fillId="0" borderId="0" xfId="0" applyNumberFormat="1"/>
    <xf numFmtId="0" fontId="0" fillId="3" borderId="0" xfId="0" applyFill="1"/>
  </cellXfs>
  <cellStyles count="2">
    <cellStyle name="Normal" xfId="0" builtinId="0"/>
    <cellStyle name="Percent" xfId="1" builtinId="5"/>
  </cellStyles>
  <dxfs count="10">
    <dxf>
      <border>
        <left style="thin">
          <color theme="0" tint="-0.24994659260841701"/>
        </left>
        <right style="thin">
          <color theme="0" tint="-0.24994659260841701"/>
        </right>
        <top style="thin">
          <color theme="0" tint="-0.24994659260841701"/>
        </top>
        <bottom style="thin">
          <color theme="0" tint="-0.24994659260841701"/>
        </bottom>
        <vertical/>
        <horizontal/>
      </border>
    </dxf>
    <dxf>
      <numFmt numFmtId="3" formatCode="#,##0"/>
    </dxf>
    <dxf>
      <numFmt numFmtId="3" formatCode="#,##0"/>
    </dxf>
    <dxf>
      <numFmt numFmtId="2" formatCode="0.0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3" formatCode="#,##0"/>
    </dxf>
    <dxf>
      <numFmt numFmtId="165" formatCode="&quot;$&quot;#,##0"/>
    </dxf>
    <dxf>
      <numFmt numFmtId="164" formatCode="0.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data" displayName="data" ref="B3:L102" totalsRowShown="0">
  <autoFilter ref="B3:L102"/>
  <sortState ref="B4:L102">
    <sortCondition ref="B3:B102"/>
  </sortState>
  <tableColumns count="11">
    <tableColumn id="1" name="Country"/>
    <tableColumn id="2" name="Area" dataDxfId="9"/>
    <tableColumn id="3" name="Birth rate" dataDxfId="8"/>
    <tableColumn id="4" name="GDP" dataDxfId="7"/>
    <tableColumn id="6" name="Population" dataDxfId="6"/>
    <tableColumn id="7" name="Agricultural land" dataDxfId="5" dataCellStyle="Percent"/>
    <tableColumn id="8" name="Unemployment rate" dataDxfId="4" dataCellStyle="Percent"/>
    <tableColumn id="11" name="Doctors per 1000" dataDxfId="3" dataCellStyle="Percent"/>
    <tableColumn id="9" name="Urban Population" dataDxfId="2"/>
    <tableColumn id="5" name="Official Language" dataDxfId="1"/>
    <tableColumn id="10" name="Capital C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2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B5E57B0-489D-4453-9B5F-3ABB5CB5B892}">
  <we:reference id="fa000000005" version="1.0.0.0" store="en-US" storeType="Sd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2"/>
  <sheetViews>
    <sheetView showGridLines="0" zoomScaleNormal="100" workbookViewId="0">
      <selection activeCell="B2" sqref="B2"/>
    </sheetView>
  </sheetViews>
  <sheetFormatPr defaultRowHeight="15" x14ac:dyDescent="0.25"/>
  <cols>
    <col min="1" max="1" width="3.5703125" customWidth="1"/>
    <col min="2" max="2" width="31.5703125" bestFit="1" customWidth="1"/>
    <col min="3" max="3" width="10.140625" bestFit="1" customWidth="1"/>
    <col min="4" max="4" width="11.5703125" bestFit="1" customWidth="1"/>
    <col min="5" max="5" width="18.5703125" bestFit="1" customWidth="1"/>
    <col min="6" max="7" width="13" bestFit="1" customWidth="1"/>
    <col min="8" max="8" width="18" bestFit="1" customWidth="1"/>
    <col min="9" max="9" width="16.28515625" bestFit="1" customWidth="1"/>
    <col min="10" max="10" width="21.5703125" bestFit="1" customWidth="1"/>
    <col min="11" max="11" width="18" bestFit="1" customWidth="1"/>
    <col min="12" max="12" width="19" bestFit="1" customWidth="1"/>
    <col min="15" max="15" width="23.5703125" customWidth="1"/>
  </cols>
  <sheetData>
    <row r="1" spans="2:12" s="6" customFormat="1" ht="56.25" customHeight="1" x14ac:dyDescent="0.25">
      <c r="B1" s="7" t="s">
        <v>312</v>
      </c>
    </row>
    <row r="3" spans="2:12" x14ac:dyDescent="0.25">
      <c r="B3" t="s">
        <v>0</v>
      </c>
      <c r="C3" t="s">
        <v>1</v>
      </c>
      <c r="D3" t="s">
        <v>2</v>
      </c>
      <c r="E3" t="s">
        <v>3</v>
      </c>
      <c r="F3" t="s">
        <v>5</v>
      </c>
      <c r="G3" t="s">
        <v>6</v>
      </c>
      <c r="H3" t="s">
        <v>7</v>
      </c>
      <c r="I3" t="s">
        <v>10</v>
      </c>
      <c r="J3" t="s">
        <v>8</v>
      </c>
      <c r="K3" t="s">
        <v>4</v>
      </c>
      <c r="L3" t="s">
        <v>9</v>
      </c>
    </row>
    <row r="4" spans="2:12" x14ac:dyDescent="0.25">
      <c r="B4" t="s">
        <v>85</v>
      </c>
      <c r="C4" s="1">
        <v>652230</v>
      </c>
      <c r="D4" s="2">
        <v>32.487000000000002</v>
      </c>
      <c r="E4" s="3">
        <v>19101353832.737099</v>
      </c>
      <c r="F4" s="1">
        <v>38041754</v>
      </c>
      <c r="G4" s="4">
        <v>0.58067579572955896</v>
      </c>
      <c r="H4" s="4">
        <v>0.111180000305176</v>
      </c>
      <c r="I4" s="5">
        <v>0.2782</v>
      </c>
      <c r="J4" s="1">
        <v>9797273</v>
      </c>
      <c r="K4" t="s">
        <v>86</v>
      </c>
      <c r="L4" t="s">
        <v>87</v>
      </c>
    </row>
    <row r="5" spans="2:12" x14ac:dyDescent="0.25">
      <c r="B5" t="s">
        <v>255</v>
      </c>
      <c r="C5" s="1">
        <v>2381741</v>
      </c>
      <c r="D5" s="2">
        <v>24.282</v>
      </c>
      <c r="E5" s="3">
        <v>169988236398.12601</v>
      </c>
      <c r="F5" s="1">
        <v>43053054</v>
      </c>
      <c r="G5" s="4">
        <v>0.17365539151523698</v>
      </c>
      <c r="H5" s="4">
        <v>0.11704000473022499</v>
      </c>
      <c r="I5" s="5">
        <v>1.7193000000000001</v>
      </c>
      <c r="J5" s="1">
        <v>31510100</v>
      </c>
      <c r="K5" t="s">
        <v>57</v>
      </c>
      <c r="L5" t="s">
        <v>256</v>
      </c>
    </row>
    <row r="6" spans="2:12" x14ac:dyDescent="0.25">
      <c r="B6" t="s">
        <v>129</v>
      </c>
      <c r="C6" s="1">
        <v>1246700</v>
      </c>
      <c r="D6" s="2">
        <v>40.728999999999999</v>
      </c>
      <c r="E6" s="3">
        <v>94635415869.985107</v>
      </c>
      <c r="F6" s="1">
        <v>31825295</v>
      </c>
      <c r="G6" s="4">
        <v>0.47477340178070099</v>
      </c>
      <c r="H6" s="4">
        <v>6.8860001564025899E-2</v>
      </c>
      <c r="I6" s="5">
        <v>0.21460000000000001</v>
      </c>
      <c r="J6" s="1">
        <v>21061025</v>
      </c>
      <c r="K6" t="s">
        <v>63</v>
      </c>
      <c r="L6" t="s">
        <v>130</v>
      </c>
    </row>
    <row r="7" spans="2:12" x14ac:dyDescent="0.25">
      <c r="B7" t="s">
        <v>99</v>
      </c>
      <c r="C7" s="1">
        <v>2780400</v>
      </c>
      <c r="D7" s="2">
        <v>17.021000000000001</v>
      </c>
      <c r="E7" s="3">
        <v>449663446954.073</v>
      </c>
      <c r="F7" s="1">
        <v>44938712</v>
      </c>
      <c r="G7" s="4">
        <v>0.54335712119385104</v>
      </c>
      <c r="H7" s="4">
        <v>9.7889995574951205E-2</v>
      </c>
      <c r="I7" s="5">
        <v>3.96</v>
      </c>
      <c r="J7" s="1">
        <v>41339571</v>
      </c>
      <c r="K7" t="s">
        <v>100</v>
      </c>
      <c r="L7" t="s">
        <v>101</v>
      </c>
    </row>
    <row r="8" spans="2:12" x14ac:dyDescent="0.25">
      <c r="B8" t="s">
        <v>118</v>
      </c>
      <c r="C8" s="1">
        <v>7741220</v>
      </c>
      <c r="D8" s="2">
        <v>12.6</v>
      </c>
      <c r="E8" s="3">
        <v>1392680589329.1399</v>
      </c>
      <c r="F8" s="1">
        <v>25364307</v>
      </c>
      <c r="G8" s="4">
        <v>0.48241944248714902</v>
      </c>
      <c r="H8" s="4">
        <v>5.2680001258850098E-2</v>
      </c>
      <c r="I8" s="5">
        <v>3.6778</v>
      </c>
      <c r="J8" s="1">
        <v>21844756</v>
      </c>
      <c r="K8" t="s">
        <v>97</v>
      </c>
      <c r="L8" t="s">
        <v>119</v>
      </c>
    </row>
    <row r="9" spans="2:12" x14ac:dyDescent="0.25">
      <c r="B9" t="s">
        <v>201</v>
      </c>
      <c r="C9" s="1">
        <v>83871</v>
      </c>
      <c r="D9" s="2">
        <v>9.6999999999999993</v>
      </c>
      <c r="E9" s="3">
        <v>446314739528.46997</v>
      </c>
      <c r="F9" s="1">
        <v>8877067</v>
      </c>
      <c r="G9" s="4">
        <v>0.32356676139641499</v>
      </c>
      <c r="H9" s="4">
        <v>4.6739997863769499E-2</v>
      </c>
      <c r="I9" s="5">
        <v>5.1696999999999997</v>
      </c>
      <c r="J9" s="1">
        <v>5194416</v>
      </c>
      <c r="K9" t="s">
        <v>124</v>
      </c>
      <c r="L9" t="s">
        <v>202</v>
      </c>
    </row>
    <row r="10" spans="2:12" x14ac:dyDescent="0.25">
      <c r="B10" t="s">
        <v>88</v>
      </c>
      <c r="C10" s="1">
        <v>86600</v>
      </c>
      <c r="D10" s="2">
        <v>14</v>
      </c>
      <c r="E10" s="3">
        <v>39207000000</v>
      </c>
      <c r="F10" s="1">
        <v>10023318</v>
      </c>
      <c r="G10" s="4">
        <v>0.57735575178420195</v>
      </c>
      <c r="H10" s="4">
        <v>5.5089998245239302E-2</v>
      </c>
      <c r="I10" s="5">
        <v>3.4460000000000002</v>
      </c>
      <c r="J10" s="1">
        <v>5616165</v>
      </c>
      <c r="K10" t="s">
        <v>89</v>
      </c>
      <c r="L10" t="s">
        <v>90</v>
      </c>
    </row>
    <row r="11" spans="2:12" x14ac:dyDescent="0.25">
      <c r="B11" t="s">
        <v>42</v>
      </c>
      <c r="C11" s="1">
        <v>148460</v>
      </c>
      <c r="D11" s="2">
        <v>18.184000000000001</v>
      </c>
      <c r="E11" s="3">
        <v>302571254131.13501</v>
      </c>
      <c r="F11" s="1">
        <v>163046161</v>
      </c>
      <c r="G11" s="4">
        <v>0.70632326656967803</v>
      </c>
      <c r="H11" s="4">
        <v>4.1900000572204596E-2</v>
      </c>
      <c r="I11" s="5">
        <v>0.58089999999999997</v>
      </c>
      <c r="J11" s="1">
        <v>60987417</v>
      </c>
      <c r="K11" t="s">
        <v>43</v>
      </c>
      <c r="L11" t="s">
        <v>44</v>
      </c>
    </row>
    <row r="12" spans="2:12" x14ac:dyDescent="0.25">
      <c r="B12" t="s">
        <v>159</v>
      </c>
      <c r="C12" s="1">
        <v>207600</v>
      </c>
      <c r="D12" s="2">
        <v>9.9</v>
      </c>
      <c r="E12" s="3">
        <v>63080457022.659897</v>
      </c>
      <c r="F12" s="1">
        <v>9466856</v>
      </c>
      <c r="G12" s="4">
        <v>0.42035489126993902</v>
      </c>
      <c r="H12" s="4">
        <v>4.5949997901916506E-2</v>
      </c>
      <c r="I12" s="5">
        <v>5.1905000000000001</v>
      </c>
      <c r="J12" s="1">
        <v>7482982</v>
      </c>
      <c r="K12" t="s">
        <v>160</v>
      </c>
      <c r="L12" t="s">
        <v>161</v>
      </c>
    </row>
    <row r="13" spans="2:12" x14ac:dyDescent="0.25">
      <c r="B13" t="s">
        <v>141</v>
      </c>
      <c r="C13" s="1">
        <v>30528</v>
      </c>
      <c r="D13" s="2">
        <v>10.3</v>
      </c>
      <c r="E13" s="3">
        <v>529606710418.03802</v>
      </c>
      <c r="F13" s="1">
        <v>11484055</v>
      </c>
      <c r="G13" s="4">
        <v>0.44610305443465298</v>
      </c>
      <c r="H13" s="4">
        <v>5.5890002250671394E-2</v>
      </c>
      <c r="I13" s="5">
        <v>3.0709</v>
      </c>
      <c r="J13" s="1">
        <v>11259082</v>
      </c>
      <c r="K13" t="s">
        <v>142</v>
      </c>
      <c r="L13" t="s">
        <v>143</v>
      </c>
    </row>
    <row r="14" spans="2:12" x14ac:dyDescent="0.25">
      <c r="B14" t="s">
        <v>199</v>
      </c>
      <c r="C14" s="1">
        <v>112622</v>
      </c>
      <c r="D14" s="2">
        <v>36.220999999999997</v>
      </c>
      <c r="E14" s="3">
        <v>14390709094.938601</v>
      </c>
      <c r="F14" s="1">
        <v>11801151</v>
      </c>
      <c r="G14" s="4">
        <v>0.33256473926924401</v>
      </c>
      <c r="H14" s="4">
        <v>2.2320001125335699E-2</v>
      </c>
      <c r="I14" s="5">
        <v>7.9100000000000004E-2</v>
      </c>
      <c r="J14" s="1">
        <v>5648149</v>
      </c>
      <c r="K14" t="s">
        <v>60</v>
      </c>
      <c r="L14" t="s">
        <v>200</v>
      </c>
    </row>
    <row r="15" spans="2:12" x14ac:dyDescent="0.25">
      <c r="B15" t="s">
        <v>189</v>
      </c>
      <c r="C15" s="1">
        <v>1098581</v>
      </c>
      <c r="D15" s="2">
        <v>21.75</v>
      </c>
      <c r="E15" s="3">
        <v>40895322865.412399</v>
      </c>
      <c r="F15" s="1">
        <v>11513100</v>
      </c>
      <c r="G15" s="4">
        <v>0.34787224222283797</v>
      </c>
      <c r="H15" s="4">
        <v>3.4979999065399198E-2</v>
      </c>
      <c r="I15" s="5">
        <v>1.5901000000000001</v>
      </c>
      <c r="J15" s="1">
        <v>8033035</v>
      </c>
      <c r="K15" t="s">
        <v>190</v>
      </c>
      <c r="L15" t="s">
        <v>191</v>
      </c>
    </row>
    <row r="16" spans="2:12" x14ac:dyDescent="0.25">
      <c r="B16" t="s">
        <v>195</v>
      </c>
      <c r="C16" s="1">
        <v>8515770</v>
      </c>
      <c r="D16" s="2">
        <v>13.923999999999999</v>
      </c>
      <c r="E16" s="3">
        <v>1839758040765.6201</v>
      </c>
      <c r="F16" s="1">
        <v>212559417</v>
      </c>
      <c r="G16" s="4">
        <v>0.33924533448829503</v>
      </c>
      <c r="H16" s="4">
        <v>0.12083000183105501</v>
      </c>
      <c r="I16" s="5">
        <v>2.1499000000000001</v>
      </c>
      <c r="J16" s="1">
        <v>183241641</v>
      </c>
      <c r="K16" t="s">
        <v>63</v>
      </c>
      <c r="L16" t="s">
        <v>196</v>
      </c>
    </row>
    <row r="17" spans="2:12" x14ac:dyDescent="0.25">
      <c r="B17" t="s">
        <v>148</v>
      </c>
      <c r="C17" s="1">
        <v>274200</v>
      </c>
      <c r="D17" s="2">
        <v>37.93</v>
      </c>
      <c r="E17" s="3">
        <v>15745810234.6602</v>
      </c>
      <c r="F17" s="1">
        <v>20321378</v>
      </c>
      <c r="G17" s="4">
        <v>0.44225146198830401</v>
      </c>
      <c r="H17" s="4">
        <v>6.2639999389648399E-2</v>
      </c>
      <c r="I17" s="5">
        <v>8.4699999999999998E-2</v>
      </c>
      <c r="J17" s="1">
        <v>6092349</v>
      </c>
      <c r="K17" t="s">
        <v>60</v>
      </c>
      <c r="L17" t="s">
        <v>149</v>
      </c>
    </row>
    <row r="18" spans="2:12" x14ac:dyDescent="0.25">
      <c r="B18" t="s">
        <v>20</v>
      </c>
      <c r="C18" s="1">
        <v>27830</v>
      </c>
      <c r="D18" s="2">
        <v>39.008000000000003</v>
      </c>
      <c r="E18" s="3">
        <v>3012334881.6405702</v>
      </c>
      <c r="F18" s="1">
        <v>11530580</v>
      </c>
      <c r="G18" s="4">
        <v>0.79166666666666696</v>
      </c>
      <c r="H18" s="4">
        <v>1.42700004577637E-2</v>
      </c>
      <c r="I18" s="5">
        <v>0.10009999999999999</v>
      </c>
      <c r="J18" s="1">
        <v>1541177</v>
      </c>
      <c r="K18" t="s">
        <v>21</v>
      </c>
      <c r="L18" t="s">
        <v>22</v>
      </c>
    </row>
    <row r="19" spans="2:12" x14ac:dyDescent="0.25">
      <c r="B19" t="s">
        <v>208</v>
      </c>
      <c r="C19" s="1">
        <v>181035</v>
      </c>
      <c r="D19" s="2">
        <v>22.463999999999999</v>
      </c>
      <c r="E19" s="3">
        <v>27089389786.968399</v>
      </c>
      <c r="F19" s="1">
        <v>16486542</v>
      </c>
      <c r="G19" s="4">
        <v>0.30903013822796299</v>
      </c>
      <c r="H19" s="4">
        <v>6.7699998617172198E-3</v>
      </c>
      <c r="I19" s="5">
        <v>0.16819999999999999</v>
      </c>
      <c r="J19" s="1">
        <v>3924621</v>
      </c>
      <c r="K19" t="s">
        <v>209</v>
      </c>
      <c r="L19" t="s">
        <v>210</v>
      </c>
    </row>
    <row r="20" spans="2:12" x14ac:dyDescent="0.25">
      <c r="B20" t="s">
        <v>243</v>
      </c>
      <c r="C20" s="1">
        <v>475440</v>
      </c>
      <c r="D20" s="2">
        <v>35.386000000000003</v>
      </c>
      <c r="E20" s="3">
        <v>38760467033.389</v>
      </c>
      <c r="F20" s="1">
        <v>25876380</v>
      </c>
      <c r="G20" s="4">
        <v>0.20625753633305799</v>
      </c>
      <c r="H20" s="4">
        <v>3.3800001144409203E-2</v>
      </c>
      <c r="I20" s="5">
        <v>8.8099999999999998E-2</v>
      </c>
      <c r="J20" s="1">
        <v>14741256</v>
      </c>
      <c r="K20" t="s">
        <v>244</v>
      </c>
      <c r="L20" t="s">
        <v>245</v>
      </c>
    </row>
    <row r="21" spans="2:12" x14ac:dyDescent="0.25">
      <c r="B21" t="s">
        <v>270</v>
      </c>
      <c r="C21" s="1">
        <v>9984670</v>
      </c>
      <c r="D21" s="2">
        <v>10.1</v>
      </c>
      <c r="E21" s="3">
        <v>1736425629519.96</v>
      </c>
      <c r="F21" s="1">
        <v>37589262</v>
      </c>
      <c r="G21" s="4">
        <v>6.8918382450780802E-2</v>
      </c>
      <c r="H21" s="4">
        <v>5.5640001296997095E-2</v>
      </c>
      <c r="I21" s="5">
        <v>2.6101999999999999</v>
      </c>
      <c r="J21" s="1">
        <v>30628482</v>
      </c>
      <c r="K21" t="s">
        <v>271</v>
      </c>
      <c r="L21" t="s">
        <v>272</v>
      </c>
    </row>
    <row r="22" spans="2:12" x14ac:dyDescent="0.25">
      <c r="B22" t="s">
        <v>170</v>
      </c>
      <c r="C22" s="1">
        <v>1284000</v>
      </c>
      <c r="D22" s="2">
        <v>42.171999999999997</v>
      </c>
      <c r="E22" s="3">
        <v>11314951342.780701</v>
      </c>
      <c r="F22" s="1">
        <v>15946876</v>
      </c>
      <c r="G22" s="4">
        <v>0.39656130876747098</v>
      </c>
      <c r="H22" s="4">
        <v>1.8910000324249301E-2</v>
      </c>
      <c r="I22" s="5">
        <v>4.3400000000000001E-2</v>
      </c>
      <c r="J22" s="1">
        <v>3712273</v>
      </c>
      <c r="K22" t="s">
        <v>171</v>
      </c>
      <c r="L22" t="s">
        <v>172</v>
      </c>
    </row>
    <row r="23" spans="2:12" x14ac:dyDescent="0.25">
      <c r="B23" t="s">
        <v>241</v>
      </c>
      <c r="C23" s="1">
        <v>756096.3</v>
      </c>
      <c r="D23" s="2">
        <v>12.428000000000001</v>
      </c>
      <c r="E23" s="3">
        <v>282318159744.65002</v>
      </c>
      <c r="F23" s="1">
        <v>18952038</v>
      </c>
      <c r="G23" s="4">
        <v>0.21171649832251302</v>
      </c>
      <c r="H23" s="4">
        <v>7.09000015258789E-2</v>
      </c>
      <c r="I23" s="5">
        <v>2.5912000000000002</v>
      </c>
      <c r="J23" s="1">
        <v>16610135</v>
      </c>
      <c r="K23" t="s">
        <v>100</v>
      </c>
      <c r="L23" t="s">
        <v>242</v>
      </c>
    </row>
    <row r="24" spans="2:12" x14ac:dyDescent="0.25">
      <c r="B24" t="s">
        <v>91</v>
      </c>
      <c r="C24" s="1">
        <v>9596960</v>
      </c>
      <c r="D24" s="2">
        <v>10.9</v>
      </c>
      <c r="E24" s="3">
        <v>14342902842915.9</v>
      </c>
      <c r="F24" s="1">
        <v>1397715000</v>
      </c>
      <c r="G24" s="4">
        <v>0.56212313103349798</v>
      </c>
      <c r="H24" s="4">
        <v>4.3200001716613798E-2</v>
      </c>
      <c r="I24" s="5">
        <v>1.9798</v>
      </c>
      <c r="J24" s="1">
        <v>842933962</v>
      </c>
      <c r="K24" t="s">
        <v>92</v>
      </c>
      <c r="L24" t="s">
        <v>93</v>
      </c>
    </row>
    <row r="25" spans="2:12" x14ac:dyDescent="0.25">
      <c r="B25" t="s">
        <v>168</v>
      </c>
      <c r="C25" s="1">
        <v>1138910</v>
      </c>
      <c r="D25" s="2">
        <v>14.882</v>
      </c>
      <c r="E25" s="3">
        <v>323802808108.24597</v>
      </c>
      <c r="F25" s="1">
        <v>50339443</v>
      </c>
      <c r="G25" s="4">
        <v>0.40257414657503404</v>
      </c>
      <c r="H25" s="4">
        <v>9.7069997787475604E-2</v>
      </c>
      <c r="I25" s="5">
        <v>2.1848000000000001</v>
      </c>
      <c r="J25" s="1">
        <v>40827302</v>
      </c>
      <c r="K25" t="s">
        <v>106</v>
      </c>
      <c r="L25" t="s">
        <v>169</v>
      </c>
    </row>
    <row r="26" spans="2:12" x14ac:dyDescent="0.25">
      <c r="B26" t="s">
        <v>74</v>
      </c>
      <c r="C26" s="1">
        <v>110860</v>
      </c>
      <c r="D26" s="2">
        <v>10.166</v>
      </c>
      <c r="E26" s="3">
        <v>100023000000</v>
      </c>
      <c r="F26" s="1">
        <v>11333483</v>
      </c>
      <c r="G26" s="4">
        <v>0.59860605607695594</v>
      </c>
      <c r="H26" s="4">
        <v>1.63800001144409E-2</v>
      </c>
      <c r="I26" s="5">
        <v>8.4217999999999993</v>
      </c>
      <c r="J26" s="1">
        <v>8739135</v>
      </c>
      <c r="K26" t="s">
        <v>75</v>
      </c>
      <c r="L26" t="s">
        <v>76</v>
      </c>
    </row>
    <row r="27" spans="2:12" x14ac:dyDescent="0.25">
      <c r="B27" t="s">
        <v>136</v>
      </c>
      <c r="C27" s="1">
        <v>78867</v>
      </c>
      <c r="D27" s="2">
        <v>10.7</v>
      </c>
      <c r="E27" s="3">
        <v>246489245494.88199</v>
      </c>
      <c r="F27" s="1">
        <v>10669709</v>
      </c>
      <c r="G27" s="4">
        <v>0.45182595182595198</v>
      </c>
      <c r="H27" s="4">
        <v>1.9329999685287501E-2</v>
      </c>
      <c r="I27" s="5">
        <v>4.1208</v>
      </c>
      <c r="J27" s="1">
        <v>7887156</v>
      </c>
      <c r="K27" t="s">
        <v>137</v>
      </c>
      <c r="L27" t="s">
        <v>138</v>
      </c>
    </row>
    <row r="28" spans="2:12" x14ac:dyDescent="0.25">
      <c r="B28" t="s">
        <v>264</v>
      </c>
      <c r="C28" s="1">
        <v>2344858</v>
      </c>
      <c r="D28" s="2">
        <v>41.183</v>
      </c>
      <c r="E28" s="3">
        <v>47319624204.093803</v>
      </c>
      <c r="F28" s="1">
        <v>86790567</v>
      </c>
      <c r="G28" s="4">
        <v>0.115568690589092</v>
      </c>
      <c r="H28" s="4">
        <v>4.2360000610351597E-2</v>
      </c>
      <c r="I28" s="5">
        <v>7.3999999999999996E-2</v>
      </c>
      <c r="J28" s="1">
        <v>39095679</v>
      </c>
      <c r="K28" t="s">
        <v>265</v>
      </c>
      <c r="L28" t="s">
        <v>266</v>
      </c>
    </row>
    <row r="29" spans="2:12" x14ac:dyDescent="0.25">
      <c r="B29" t="s">
        <v>113</v>
      </c>
      <c r="C29" s="1">
        <v>48670</v>
      </c>
      <c r="D29" s="2">
        <v>19.506</v>
      </c>
      <c r="E29" s="3">
        <v>88941298257.721497</v>
      </c>
      <c r="F29" s="1">
        <v>10738958</v>
      </c>
      <c r="G29" s="4">
        <v>0.48685572345270101</v>
      </c>
      <c r="H29" s="4">
        <v>5.8449997901916503E-2</v>
      </c>
      <c r="I29" s="5">
        <v>1.56</v>
      </c>
      <c r="J29" s="1">
        <v>8787475</v>
      </c>
      <c r="K29" t="s">
        <v>114</v>
      </c>
      <c r="L29" t="s">
        <v>115</v>
      </c>
    </row>
    <row r="30" spans="2:12" x14ac:dyDescent="0.25">
      <c r="B30" t="s">
        <v>232</v>
      </c>
      <c r="C30" s="1">
        <v>283561</v>
      </c>
      <c r="D30" s="2">
        <v>19.719000000000001</v>
      </c>
      <c r="E30" s="3">
        <v>107435665000</v>
      </c>
      <c r="F30" s="1">
        <v>17373662</v>
      </c>
      <c r="G30" s="4">
        <v>0.22209695603156698</v>
      </c>
      <c r="H30" s="4">
        <v>3.9679999351501502E-2</v>
      </c>
      <c r="I30" s="5">
        <v>2.0367999999999999</v>
      </c>
      <c r="J30" s="1">
        <v>11116711</v>
      </c>
      <c r="K30" t="s">
        <v>233</v>
      </c>
      <c r="L30" t="s">
        <v>234</v>
      </c>
    </row>
    <row r="31" spans="2:12" x14ac:dyDescent="0.25">
      <c r="B31" t="s">
        <v>275</v>
      </c>
      <c r="C31" s="1">
        <v>1001450</v>
      </c>
      <c r="D31" s="2">
        <v>26.379000000000001</v>
      </c>
      <c r="E31" s="3">
        <v>303175127597.521</v>
      </c>
      <c r="F31" s="1">
        <v>100388073</v>
      </c>
      <c r="G31" s="4">
        <v>3.75083632480913E-2</v>
      </c>
      <c r="H31" s="4">
        <v>0.107600002288818</v>
      </c>
      <c r="I31" s="5">
        <v>0.4521</v>
      </c>
      <c r="J31" s="1">
        <v>42895824</v>
      </c>
      <c r="K31" t="s">
        <v>276</v>
      </c>
      <c r="L31" t="s">
        <v>277</v>
      </c>
    </row>
    <row r="32" spans="2:12" x14ac:dyDescent="0.25">
      <c r="B32" t="s">
        <v>181</v>
      </c>
      <c r="C32" s="1">
        <v>1104300</v>
      </c>
      <c r="D32" s="2">
        <v>32.338999999999999</v>
      </c>
      <c r="E32" s="3">
        <v>96107662398.174896</v>
      </c>
      <c r="F32" s="1">
        <v>112078730</v>
      </c>
      <c r="G32" s="4">
        <v>0.36259000000000002</v>
      </c>
      <c r="H32" s="4">
        <v>2.0810000896453903E-2</v>
      </c>
      <c r="I32" s="5">
        <v>7.6899999999999996E-2</v>
      </c>
      <c r="J32" s="1">
        <v>23788710</v>
      </c>
      <c r="K32" t="s">
        <v>182</v>
      </c>
      <c r="L32" t="s">
        <v>183</v>
      </c>
    </row>
    <row r="33" spans="2:12" x14ac:dyDescent="0.25">
      <c r="B33" t="s">
        <v>108</v>
      </c>
      <c r="C33" s="1">
        <v>643801</v>
      </c>
      <c r="D33" s="2">
        <v>11.3</v>
      </c>
      <c r="E33" s="3">
        <v>2715518274227.4502</v>
      </c>
      <c r="F33" s="1">
        <v>67059887</v>
      </c>
      <c r="G33" s="4">
        <v>0.524475441661716</v>
      </c>
      <c r="H33" s="4">
        <v>8.4270000457763714E-2</v>
      </c>
      <c r="I33" s="5">
        <v>3.2671999999999999</v>
      </c>
      <c r="J33" s="1">
        <v>54123364</v>
      </c>
      <c r="K33" t="s">
        <v>60</v>
      </c>
      <c r="L33" t="s">
        <v>109</v>
      </c>
    </row>
    <row r="34" spans="2:12" x14ac:dyDescent="0.25">
      <c r="B34" t="s">
        <v>123</v>
      </c>
      <c r="C34" s="1">
        <v>357022</v>
      </c>
      <c r="D34" s="2">
        <v>9.5</v>
      </c>
      <c r="E34" s="3">
        <v>3845630030823.52</v>
      </c>
      <c r="F34" s="1">
        <v>83132799</v>
      </c>
      <c r="G34" s="4">
        <v>0.47678612319670299</v>
      </c>
      <c r="H34" s="4">
        <v>3.0429999828338602E-2</v>
      </c>
      <c r="I34" s="5">
        <v>4.2488000000000001</v>
      </c>
      <c r="J34" s="1">
        <v>64324835</v>
      </c>
      <c r="K34" t="s">
        <v>124</v>
      </c>
      <c r="L34" t="s">
        <v>125</v>
      </c>
    </row>
    <row r="35" spans="2:12" x14ac:dyDescent="0.25">
      <c r="B35" t="s">
        <v>48</v>
      </c>
      <c r="C35" s="1">
        <v>238533</v>
      </c>
      <c r="D35" s="2">
        <v>29.407</v>
      </c>
      <c r="E35" s="3">
        <v>66983634223.943001</v>
      </c>
      <c r="F35" s="1">
        <v>30417856</v>
      </c>
      <c r="G35" s="4">
        <v>0.68998857343763698</v>
      </c>
      <c r="H35" s="4">
        <v>4.3309998512268105E-2</v>
      </c>
      <c r="I35" s="5">
        <v>0.13589999999999999</v>
      </c>
      <c r="J35" s="1">
        <v>17249054</v>
      </c>
      <c r="K35" t="s">
        <v>24</v>
      </c>
      <c r="L35" t="s">
        <v>49</v>
      </c>
    </row>
    <row r="36" spans="2:12" x14ac:dyDescent="0.25">
      <c r="B36" t="s">
        <v>126</v>
      </c>
      <c r="C36" s="1">
        <v>131957</v>
      </c>
      <c r="D36" s="2">
        <v>8.1</v>
      </c>
      <c r="E36" s="3">
        <v>209852761468.681</v>
      </c>
      <c r="F36" s="1">
        <v>10716322</v>
      </c>
      <c r="G36" s="4">
        <v>0.47602792862684301</v>
      </c>
      <c r="H36" s="4">
        <v>0.17238000869751002</v>
      </c>
      <c r="I36" s="5">
        <v>5.4789000000000003</v>
      </c>
      <c r="J36" s="1">
        <v>8507474</v>
      </c>
      <c r="K36" t="s">
        <v>127</v>
      </c>
      <c r="L36" t="s">
        <v>128</v>
      </c>
    </row>
    <row r="37" spans="2:12" x14ac:dyDescent="0.25">
      <c r="B37" t="s">
        <v>186</v>
      </c>
      <c r="C37" s="1">
        <v>108889</v>
      </c>
      <c r="D37" s="2">
        <v>24.561</v>
      </c>
      <c r="E37" s="3">
        <v>76710385879.662704</v>
      </c>
      <c r="F37" s="1">
        <v>16604026</v>
      </c>
      <c r="G37" s="4">
        <v>0.35983575961179498</v>
      </c>
      <c r="H37" s="4">
        <v>2.4590001106262197E-2</v>
      </c>
      <c r="I37" s="5">
        <v>0.35489999999999999</v>
      </c>
      <c r="J37" s="1">
        <v>8540945</v>
      </c>
      <c r="K37" t="s">
        <v>187</v>
      </c>
      <c r="L37" t="s">
        <v>188</v>
      </c>
    </row>
    <row r="38" spans="2:12" x14ac:dyDescent="0.25">
      <c r="B38" t="s">
        <v>77</v>
      </c>
      <c r="C38" s="1">
        <v>245857</v>
      </c>
      <c r="D38" s="2">
        <v>36.363999999999997</v>
      </c>
      <c r="E38" s="3">
        <v>13590281808.692801</v>
      </c>
      <c r="F38" s="1">
        <v>12771246</v>
      </c>
      <c r="G38" s="4">
        <v>0.59010255575451698</v>
      </c>
      <c r="H38" s="4">
        <v>4.2960000038146998E-2</v>
      </c>
      <c r="I38" s="5">
        <v>7.8799999999999995E-2</v>
      </c>
      <c r="J38" s="1">
        <v>4661505</v>
      </c>
      <c r="K38" t="s">
        <v>60</v>
      </c>
      <c r="L38" t="s">
        <v>78</v>
      </c>
    </row>
    <row r="39" spans="2:12" x14ac:dyDescent="0.25">
      <c r="B39" t="s">
        <v>53</v>
      </c>
      <c r="C39" s="1">
        <v>27750</v>
      </c>
      <c r="D39" s="2">
        <v>24.349</v>
      </c>
      <c r="E39" s="3">
        <v>8498981820.87012</v>
      </c>
      <c r="F39" s="1">
        <v>11263077</v>
      </c>
      <c r="G39" s="4">
        <v>0.66763425253991304</v>
      </c>
      <c r="H39" s="4">
        <v>0.137810001373291</v>
      </c>
      <c r="I39" s="5">
        <v>0.23430000000000001</v>
      </c>
      <c r="J39" s="1">
        <v>6328948</v>
      </c>
      <c r="K39" t="s">
        <v>54</v>
      </c>
      <c r="L39" t="s">
        <v>55</v>
      </c>
    </row>
    <row r="40" spans="2:12" x14ac:dyDescent="0.25">
      <c r="B40" t="s">
        <v>211</v>
      </c>
      <c r="C40" s="1">
        <v>112090</v>
      </c>
      <c r="D40" s="2">
        <v>21.599</v>
      </c>
      <c r="E40" s="3">
        <v>25095395475.039299</v>
      </c>
      <c r="F40" s="1">
        <v>9746117</v>
      </c>
      <c r="G40" s="4">
        <v>0.28912324604522299</v>
      </c>
      <c r="H40" s="4">
        <v>5.38600015640259E-2</v>
      </c>
      <c r="I40" s="5">
        <v>0.30890000000000001</v>
      </c>
      <c r="J40" s="1">
        <v>5626433</v>
      </c>
      <c r="K40" t="s">
        <v>212</v>
      </c>
      <c r="L40" t="s">
        <v>213</v>
      </c>
    </row>
    <row r="41" spans="2:12" x14ac:dyDescent="0.25">
      <c r="B41" t="s">
        <v>82</v>
      </c>
      <c r="C41" s="1">
        <v>93028</v>
      </c>
      <c r="D41" s="2">
        <v>9.6</v>
      </c>
      <c r="E41" s="3">
        <v>160967157503.612</v>
      </c>
      <c r="F41" s="1">
        <v>9769949</v>
      </c>
      <c r="G41" s="4">
        <v>0.58356345962664302</v>
      </c>
      <c r="H41" s="4">
        <v>3.3989999294281002E-2</v>
      </c>
      <c r="I41" s="5">
        <v>3.4075000000000002</v>
      </c>
      <c r="J41" s="1">
        <v>6999582</v>
      </c>
      <c r="K41" t="s">
        <v>83</v>
      </c>
      <c r="L41" t="s">
        <v>84</v>
      </c>
    </row>
    <row r="42" spans="2:12" x14ac:dyDescent="0.25">
      <c r="B42" t="s">
        <v>71</v>
      </c>
      <c r="C42" s="1">
        <v>3287263</v>
      </c>
      <c r="D42" s="2">
        <v>17.856999999999999</v>
      </c>
      <c r="E42" s="3">
        <v>2611000000000.0098</v>
      </c>
      <c r="F42" s="1">
        <v>1366417754</v>
      </c>
      <c r="G42" s="4">
        <v>0.60447196445568596</v>
      </c>
      <c r="H42" s="4">
        <v>5.35500001907349E-2</v>
      </c>
      <c r="I42" s="5">
        <v>0.85709999999999997</v>
      </c>
      <c r="J42" s="1">
        <v>471031528</v>
      </c>
      <c r="K42" t="s">
        <v>72</v>
      </c>
      <c r="L42" t="s">
        <v>73</v>
      </c>
    </row>
    <row r="43" spans="2:12" x14ac:dyDescent="0.25">
      <c r="B43" t="s">
        <v>205</v>
      </c>
      <c r="C43" s="1">
        <v>1904569</v>
      </c>
      <c r="D43" s="2">
        <v>18.071999999999999</v>
      </c>
      <c r="E43" s="3">
        <v>1119190780752.8</v>
      </c>
      <c r="F43" s="1">
        <v>270203917</v>
      </c>
      <c r="G43" s="4">
        <v>0.31464420364656098</v>
      </c>
      <c r="H43" s="4">
        <v>4.6869997978210398E-2</v>
      </c>
      <c r="I43" s="5">
        <v>0.4269</v>
      </c>
      <c r="J43" s="1">
        <v>151509724</v>
      </c>
      <c r="K43" t="s">
        <v>206</v>
      </c>
      <c r="L43" t="s">
        <v>207</v>
      </c>
    </row>
    <row r="44" spans="2:12" x14ac:dyDescent="0.25">
      <c r="B44" t="s">
        <v>220</v>
      </c>
      <c r="C44" s="1">
        <v>1648195</v>
      </c>
      <c r="D44" s="2">
        <v>18.783000000000001</v>
      </c>
      <c r="E44" s="3">
        <v>445345282122.68201</v>
      </c>
      <c r="F44" s="1">
        <v>82913906</v>
      </c>
      <c r="G44" s="4">
        <v>0.28214101525086599</v>
      </c>
      <c r="H44" s="4">
        <v>0.11381999969482401</v>
      </c>
      <c r="I44" s="5">
        <v>1.5844</v>
      </c>
      <c r="J44" s="1">
        <v>62509623</v>
      </c>
      <c r="K44" t="s">
        <v>221</v>
      </c>
      <c r="L44" t="s">
        <v>222</v>
      </c>
    </row>
    <row r="45" spans="2:12" x14ac:dyDescent="0.25">
      <c r="B45" t="s">
        <v>238</v>
      </c>
      <c r="C45" s="1">
        <v>438317</v>
      </c>
      <c r="D45" s="2">
        <v>29.074999999999999</v>
      </c>
      <c r="E45" s="3">
        <v>234094042938.91699</v>
      </c>
      <c r="F45" s="1">
        <v>39309783</v>
      </c>
      <c r="G45" s="4">
        <v>0.21422252959124199</v>
      </c>
      <c r="H45" s="4">
        <v>0.12821999549865701</v>
      </c>
      <c r="I45" s="5">
        <v>0.70789999999999997</v>
      </c>
      <c r="J45" s="1">
        <v>27783368</v>
      </c>
      <c r="K45" t="s">
        <v>239</v>
      </c>
      <c r="L45" t="s">
        <v>240</v>
      </c>
    </row>
    <row r="46" spans="2:12" x14ac:dyDescent="0.25">
      <c r="B46" t="s">
        <v>226</v>
      </c>
      <c r="C46" s="1">
        <v>20770</v>
      </c>
      <c r="D46" s="2">
        <v>20.8</v>
      </c>
      <c r="E46" s="3">
        <v>395098666121.61603</v>
      </c>
      <c r="F46" s="1">
        <v>9053300</v>
      </c>
      <c r="G46" s="4">
        <v>0.24584103512014799</v>
      </c>
      <c r="H46" s="4">
        <v>3.8610000610351601E-2</v>
      </c>
      <c r="I46" s="5">
        <v>4.6249000000000002</v>
      </c>
      <c r="J46" s="1">
        <v>8374393</v>
      </c>
      <c r="K46" t="s">
        <v>227</v>
      </c>
      <c r="L46" t="s">
        <v>228</v>
      </c>
    </row>
    <row r="47" spans="2:12" x14ac:dyDescent="0.25">
      <c r="B47" t="s">
        <v>156</v>
      </c>
      <c r="C47" s="1">
        <v>301340</v>
      </c>
      <c r="D47" s="2">
        <v>7.3</v>
      </c>
      <c r="E47" s="3">
        <v>2001244392041.5701</v>
      </c>
      <c r="F47" s="1">
        <v>60297396</v>
      </c>
      <c r="G47" s="4">
        <v>0.432345141769226</v>
      </c>
      <c r="H47" s="4">
        <v>9.8870000839233405E-2</v>
      </c>
      <c r="I47" s="5">
        <v>3.9773999999999998</v>
      </c>
      <c r="J47" s="1">
        <v>42651966</v>
      </c>
      <c r="K47" t="s">
        <v>157</v>
      </c>
      <c r="L47" t="s">
        <v>158</v>
      </c>
    </row>
    <row r="48" spans="2:12" x14ac:dyDescent="0.25">
      <c r="B48" t="s">
        <v>59</v>
      </c>
      <c r="C48" s="1">
        <v>322463</v>
      </c>
      <c r="D48" s="2">
        <v>35.74</v>
      </c>
      <c r="E48" s="3">
        <v>58792205642.153801</v>
      </c>
      <c r="F48" s="1">
        <v>25716544</v>
      </c>
      <c r="G48" s="4">
        <v>0.64779874213836497</v>
      </c>
      <c r="H48" s="4">
        <v>3.3169999122619601E-2</v>
      </c>
      <c r="I48" s="5">
        <v>0.23139999999999999</v>
      </c>
      <c r="J48" s="1">
        <v>13176900</v>
      </c>
      <c r="K48" t="s">
        <v>60</v>
      </c>
      <c r="L48" t="s">
        <v>61</v>
      </c>
    </row>
    <row r="49" spans="2:12" x14ac:dyDescent="0.25">
      <c r="B49" t="s">
        <v>260</v>
      </c>
      <c r="C49" s="1">
        <v>377944</v>
      </c>
      <c r="D49" s="2">
        <v>7.4</v>
      </c>
      <c r="E49" s="3">
        <v>5081769542379.7695</v>
      </c>
      <c r="F49" s="1">
        <v>126264931</v>
      </c>
      <c r="G49" s="4">
        <v>0.122640991880623</v>
      </c>
      <c r="H49" s="4">
        <v>2.2909998893737803E-2</v>
      </c>
      <c r="I49" s="5">
        <v>2.4115000000000002</v>
      </c>
      <c r="J49" s="1">
        <v>115782416</v>
      </c>
      <c r="K49" t="s">
        <v>97</v>
      </c>
      <c r="L49" t="s">
        <v>261</v>
      </c>
    </row>
    <row r="50" spans="2:12" x14ac:dyDescent="0.25">
      <c r="B50" t="s">
        <v>262</v>
      </c>
      <c r="C50" s="1">
        <v>89342</v>
      </c>
      <c r="D50" s="2">
        <v>21.978999999999999</v>
      </c>
      <c r="E50" s="3">
        <v>43743661971.831001</v>
      </c>
      <c r="F50" s="1">
        <v>10101694</v>
      </c>
      <c r="G50" s="4">
        <v>0.120067578388995</v>
      </c>
      <c r="H50" s="4">
        <v>0.14715000152587898</v>
      </c>
      <c r="I50" s="5">
        <v>2.3237000000000001</v>
      </c>
      <c r="J50" s="1">
        <v>9213048</v>
      </c>
      <c r="K50" t="s">
        <v>12</v>
      </c>
      <c r="L50" t="s">
        <v>263</v>
      </c>
    </row>
    <row r="51" spans="2:12" x14ac:dyDescent="0.25">
      <c r="B51" t="s">
        <v>14</v>
      </c>
      <c r="C51" s="1">
        <v>2724900</v>
      </c>
      <c r="D51" s="2">
        <v>21.77</v>
      </c>
      <c r="E51" s="3">
        <v>180161741180.147</v>
      </c>
      <c r="F51" s="1">
        <v>18513930</v>
      </c>
      <c r="G51" s="4">
        <v>0.80376338111641998</v>
      </c>
      <c r="H51" s="4">
        <v>4.5900001525878899E-2</v>
      </c>
      <c r="I51" s="5">
        <v>3.2522000000000002</v>
      </c>
      <c r="J51" s="1">
        <v>10652915</v>
      </c>
      <c r="K51" t="s">
        <v>15</v>
      </c>
      <c r="L51" t="s">
        <v>16</v>
      </c>
    </row>
    <row r="52" spans="2:12" x14ac:dyDescent="0.25">
      <c r="B52" t="s">
        <v>116</v>
      </c>
      <c r="C52" s="1">
        <v>580367</v>
      </c>
      <c r="D52" s="2">
        <v>28.748000000000001</v>
      </c>
      <c r="E52" s="3">
        <v>95503088538.091995</v>
      </c>
      <c r="F52" s="1">
        <v>52573973</v>
      </c>
      <c r="G52" s="4">
        <v>0.48546930456478199</v>
      </c>
      <c r="H52" s="4">
        <v>2.64199995994568E-2</v>
      </c>
      <c r="I52" s="5">
        <v>0.1565</v>
      </c>
      <c r="J52" s="1">
        <v>14461523</v>
      </c>
      <c r="K52" t="s">
        <v>32</v>
      </c>
      <c r="L52" t="s">
        <v>117</v>
      </c>
    </row>
    <row r="53" spans="2:12" x14ac:dyDescent="0.25">
      <c r="B53" t="s">
        <v>39</v>
      </c>
      <c r="C53" s="1">
        <v>587041</v>
      </c>
      <c r="D53" s="2">
        <v>32.656999999999996</v>
      </c>
      <c r="E53" s="3">
        <v>14083906356.618</v>
      </c>
      <c r="F53" s="1">
        <v>26969307</v>
      </c>
      <c r="G53" s="4">
        <v>0.71184255757992398</v>
      </c>
      <c r="H53" s="4">
        <v>1.75800001621246E-2</v>
      </c>
      <c r="I53" s="5">
        <v>0.1812</v>
      </c>
      <c r="J53" s="1">
        <v>10210849</v>
      </c>
      <c r="K53" t="s">
        <v>40</v>
      </c>
      <c r="L53" t="s">
        <v>41</v>
      </c>
    </row>
    <row r="54" spans="2:12" x14ac:dyDescent="0.25">
      <c r="B54" t="s">
        <v>68</v>
      </c>
      <c r="C54" s="1">
        <v>118484</v>
      </c>
      <c r="D54" s="2">
        <v>34.118000000000002</v>
      </c>
      <c r="E54" s="3">
        <v>7666704427.0091496</v>
      </c>
      <c r="F54" s="1">
        <v>18628747</v>
      </c>
      <c r="G54" s="4">
        <v>0.61412812897751401</v>
      </c>
      <c r="H54" s="4">
        <v>5.6529998779296903E-2</v>
      </c>
      <c r="I54" s="5">
        <v>3.5799999999999998E-2</v>
      </c>
      <c r="J54" s="1">
        <v>3199301</v>
      </c>
      <c r="K54" t="s">
        <v>69</v>
      </c>
      <c r="L54" t="s">
        <v>70</v>
      </c>
    </row>
    <row r="55" spans="2:12" x14ac:dyDescent="0.25">
      <c r="B55" t="s">
        <v>223</v>
      </c>
      <c r="C55" s="1">
        <v>329847</v>
      </c>
      <c r="D55" s="2">
        <v>16.751999999999999</v>
      </c>
      <c r="E55" s="3">
        <v>364701517787.84399</v>
      </c>
      <c r="F55" s="1">
        <v>31949777</v>
      </c>
      <c r="G55" s="4">
        <v>0.262577994217014</v>
      </c>
      <c r="H55" s="4">
        <v>3.32399988174438E-2</v>
      </c>
      <c r="I55" s="5">
        <v>1.5132000000000001</v>
      </c>
      <c r="J55" s="1">
        <v>24475766</v>
      </c>
      <c r="K55" t="s">
        <v>224</v>
      </c>
      <c r="L55" t="s">
        <v>225</v>
      </c>
    </row>
    <row r="56" spans="2:12" x14ac:dyDescent="0.25">
      <c r="B56" t="s">
        <v>197</v>
      </c>
      <c r="C56" s="1">
        <v>1240192</v>
      </c>
      <c r="D56" s="2">
        <v>41.542999999999999</v>
      </c>
      <c r="E56" s="3">
        <v>17510141171.340302</v>
      </c>
      <c r="F56" s="1">
        <v>19658031</v>
      </c>
      <c r="G56" s="4">
        <v>0.337660528278383</v>
      </c>
      <c r="H56" s="4">
        <v>7.2239999771118196E-2</v>
      </c>
      <c r="I56" s="5">
        <v>0.12859999999999999</v>
      </c>
      <c r="J56" s="1">
        <v>8479688</v>
      </c>
      <c r="K56" t="s">
        <v>60</v>
      </c>
      <c r="L56" t="s">
        <v>198</v>
      </c>
    </row>
    <row r="57" spans="2:12" x14ac:dyDescent="0.25">
      <c r="B57" t="s">
        <v>96</v>
      </c>
      <c r="C57" s="1">
        <v>1964375</v>
      </c>
      <c r="D57" s="2">
        <v>17.602</v>
      </c>
      <c r="E57" s="3">
        <v>1258286717124.53</v>
      </c>
      <c r="F57" s="1">
        <v>126014024</v>
      </c>
      <c r="G57" s="4">
        <v>0.54649553743666202</v>
      </c>
      <c r="H57" s="4">
        <v>3.4249999523162801E-2</v>
      </c>
      <c r="I57" s="5">
        <v>2.3826999999999998</v>
      </c>
      <c r="J57" s="1">
        <v>102626859</v>
      </c>
      <c r="K57" t="s">
        <v>97</v>
      </c>
      <c r="L57" t="s">
        <v>98</v>
      </c>
    </row>
    <row r="58" spans="2:12" x14ac:dyDescent="0.25">
      <c r="B58" t="s">
        <v>50</v>
      </c>
      <c r="C58" s="1">
        <v>446550</v>
      </c>
      <c r="D58" s="2">
        <v>18.937000000000001</v>
      </c>
      <c r="E58" s="3">
        <v>118725279596.13</v>
      </c>
      <c r="F58" s="1">
        <v>36471769</v>
      </c>
      <c r="G58" s="4">
        <v>0.68544700873851694</v>
      </c>
      <c r="H58" s="4">
        <v>9.0190000534057596E-2</v>
      </c>
      <c r="I58" s="5">
        <v>0.72729999999999995</v>
      </c>
      <c r="J58" s="1">
        <v>22975026</v>
      </c>
      <c r="K58" t="s">
        <v>51</v>
      </c>
      <c r="L58" t="s">
        <v>52</v>
      </c>
    </row>
    <row r="59" spans="2:12" x14ac:dyDescent="0.25">
      <c r="B59" t="s">
        <v>62</v>
      </c>
      <c r="C59" s="1">
        <v>799380</v>
      </c>
      <c r="D59" s="2">
        <v>37.520000000000003</v>
      </c>
      <c r="E59" s="3">
        <v>14934159925.523399</v>
      </c>
      <c r="F59" s="1">
        <v>30366036</v>
      </c>
      <c r="G59" s="4">
        <v>0.63518909433098503</v>
      </c>
      <c r="H59" s="4">
        <v>3.2409999370575003E-2</v>
      </c>
      <c r="I59" s="5">
        <v>8.3799999999999999E-2</v>
      </c>
      <c r="J59" s="1">
        <v>11092106</v>
      </c>
      <c r="K59" t="s">
        <v>63</v>
      </c>
      <c r="L59" t="s">
        <v>64</v>
      </c>
    </row>
    <row r="60" spans="2:12" x14ac:dyDescent="0.25">
      <c r="B60" t="s">
        <v>246</v>
      </c>
      <c r="C60" s="1">
        <v>676578</v>
      </c>
      <c r="D60" s="2">
        <v>17.552</v>
      </c>
      <c r="E60" s="3">
        <v>76085852617.1371</v>
      </c>
      <c r="F60" s="1">
        <v>54045420</v>
      </c>
      <c r="G60" s="4">
        <v>0.19538188277086999</v>
      </c>
      <c r="H60" s="4">
        <v>1.57700002193451E-2</v>
      </c>
      <c r="I60" s="5">
        <v>0.67700000000000005</v>
      </c>
      <c r="J60" s="1">
        <v>16674093</v>
      </c>
      <c r="K60" t="s">
        <v>247</v>
      </c>
      <c r="L60" t="s">
        <v>248</v>
      </c>
    </row>
    <row r="61" spans="2:12" x14ac:dyDescent="0.25">
      <c r="B61" t="s">
        <v>214</v>
      </c>
      <c r="C61" s="1">
        <v>147181</v>
      </c>
      <c r="D61" s="2">
        <v>19.887</v>
      </c>
      <c r="E61" s="3">
        <v>30641380604.298401</v>
      </c>
      <c r="F61" s="1">
        <v>28608710</v>
      </c>
      <c r="G61" s="4">
        <v>0.287478200209278</v>
      </c>
      <c r="H61" s="4">
        <v>1.4069999456405601E-2</v>
      </c>
      <c r="I61" s="5">
        <v>0.74860000000000004</v>
      </c>
      <c r="J61" s="1">
        <v>5765513</v>
      </c>
      <c r="K61" t="s">
        <v>215</v>
      </c>
      <c r="L61" t="s">
        <v>216</v>
      </c>
    </row>
    <row r="62" spans="2:12" x14ac:dyDescent="0.25">
      <c r="B62" t="s">
        <v>102</v>
      </c>
      <c r="C62" s="1">
        <v>41543</v>
      </c>
      <c r="D62" s="2">
        <v>9.6999999999999993</v>
      </c>
      <c r="E62" s="3">
        <v>909070395160.78296</v>
      </c>
      <c r="F62" s="1">
        <v>17332850</v>
      </c>
      <c r="G62" s="4">
        <v>0.53309587414663095</v>
      </c>
      <c r="H62" s="4">
        <v>3.1960000991821301E-2</v>
      </c>
      <c r="I62" s="5">
        <v>3.6053999999999999</v>
      </c>
      <c r="J62" s="1">
        <v>15924729</v>
      </c>
      <c r="K62" t="s">
        <v>103</v>
      </c>
      <c r="L62" t="s">
        <v>104</v>
      </c>
    </row>
    <row r="63" spans="2:12" x14ac:dyDescent="0.25">
      <c r="B63" t="s">
        <v>184</v>
      </c>
      <c r="C63" s="1">
        <v>1267000</v>
      </c>
      <c r="D63" s="2">
        <v>46.079000000000001</v>
      </c>
      <c r="E63" s="3">
        <v>12928145120.0296</v>
      </c>
      <c r="F63" s="1">
        <v>23310715</v>
      </c>
      <c r="G63" s="4">
        <v>0.36063787795058</v>
      </c>
      <c r="H63" s="4">
        <v>4.7499999403953601E-3</v>
      </c>
      <c r="I63" s="5">
        <v>4.3299999999999998E-2</v>
      </c>
      <c r="J63" s="1">
        <v>3850231</v>
      </c>
      <c r="K63" t="s">
        <v>60</v>
      </c>
      <c r="L63" t="s">
        <v>185</v>
      </c>
    </row>
    <row r="64" spans="2:12" x14ac:dyDescent="0.25">
      <c r="B64" t="s">
        <v>23</v>
      </c>
      <c r="C64" s="1">
        <v>923768</v>
      </c>
      <c r="D64" s="2">
        <v>37.905000000000001</v>
      </c>
      <c r="E64" s="3">
        <v>448120428858.76898</v>
      </c>
      <c r="F64" s="1">
        <v>200963599</v>
      </c>
      <c r="G64" s="4">
        <v>0.77736420830725605</v>
      </c>
      <c r="H64" s="4">
        <v>8.0959997177124002E-2</v>
      </c>
      <c r="I64" s="5">
        <v>0.38059999999999999</v>
      </c>
      <c r="J64" s="1">
        <v>102806948</v>
      </c>
      <c r="K64" t="s">
        <v>24</v>
      </c>
      <c r="L64" t="s">
        <v>25</v>
      </c>
    </row>
    <row r="65" spans="2:12" x14ac:dyDescent="0.25">
      <c r="B65" t="s">
        <v>235</v>
      </c>
      <c r="C65" s="1">
        <v>120538</v>
      </c>
      <c r="D65" s="2">
        <v>13.89</v>
      </c>
      <c r="E65" s="3">
        <v>32100000000</v>
      </c>
      <c r="F65" s="1">
        <v>25666161</v>
      </c>
      <c r="G65" s="4">
        <v>0.218420396976995</v>
      </c>
      <c r="H65" s="4">
        <v>2.7400000095367402E-2</v>
      </c>
      <c r="I65" s="5">
        <v>3.6745000000000001</v>
      </c>
      <c r="J65" s="1">
        <v>15947412</v>
      </c>
      <c r="K65" t="s">
        <v>236</v>
      </c>
      <c r="L65" t="s">
        <v>237</v>
      </c>
    </row>
    <row r="66" spans="2:12" x14ac:dyDescent="0.25">
      <c r="B66" t="s">
        <v>120</v>
      </c>
      <c r="C66" s="1">
        <v>796095</v>
      </c>
      <c r="D66" s="2">
        <v>28.25</v>
      </c>
      <c r="E66" s="3">
        <v>304400000000</v>
      </c>
      <c r="F66" s="1">
        <v>216565318</v>
      </c>
      <c r="G66" s="4">
        <v>0.47794728102947304</v>
      </c>
      <c r="H66" s="4">
        <v>4.4530000686645498E-2</v>
      </c>
      <c r="I66" s="5">
        <v>0.98009999999999997</v>
      </c>
      <c r="J66" s="1">
        <v>79927762</v>
      </c>
      <c r="K66" t="s">
        <v>121</v>
      </c>
      <c r="L66" t="s">
        <v>122</v>
      </c>
    </row>
    <row r="67" spans="2:12" x14ac:dyDescent="0.25">
      <c r="B67" t="s">
        <v>278</v>
      </c>
      <c r="C67" s="1">
        <v>462840</v>
      </c>
      <c r="D67" s="2">
        <v>27.073</v>
      </c>
      <c r="E67" s="3">
        <v>24969611434.768398</v>
      </c>
      <c r="F67" s="1">
        <v>8776109</v>
      </c>
      <c r="G67" s="4">
        <v>2.6277436735414897E-2</v>
      </c>
      <c r="H67" s="4">
        <v>2.4590001106262197E-2</v>
      </c>
      <c r="I67" s="5">
        <v>6.9900000000000004E-2</v>
      </c>
      <c r="J67" s="1">
        <v>1162834</v>
      </c>
      <c r="K67" t="s">
        <v>279</v>
      </c>
      <c r="L67" t="s">
        <v>280</v>
      </c>
    </row>
    <row r="68" spans="2:12" x14ac:dyDescent="0.25">
      <c r="B68" t="s">
        <v>249</v>
      </c>
      <c r="C68" s="1">
        <v>1285216</v>
      </c>
      <c r="D68" s="2">
        <v>17.949000000000002</v>
      </c>
      <c r="E68" s="3">
        <v>226848050819.52499</v>
      </c>
      <c r="F68" s="1">
        <v>32510453</v>
      </c>
      <c r="G68" s="4">
        <v>0.18505468749999998</v>
      </c>
      <c r="H68" s="4">
        <v>3.3099999427795401E-2</v>
      </c>
      <c r="I68" s="5">
        <v>1.27</v>
      </c>
      <c r="J68" s="1">
        <v>25390339</v>
      </c>
      <c r="K68" t="s">
        <v>250</v>
      </c>
      <c r="L68" t="s">
        <v>251</v>
      </c>
    </row>
    <row r="69" spans="2:12" x14ac:dyDescent="0.25">
      <c r="B69" t="s">
        <v>165</v>
      </c>
      <c r="C69" s="1">
        <v>300000</v>
      </c>
      <c r="D69" s="2">
        <v>20.545999999999999</v>
      </c>
      <c r="E69" s="3">
        <v>376795508679.67603</v>
      </c>
      <c r="F69" s="1">
        <v>108116615</v>
      </c>
      <c r="G69" s="4">
        <v>0.41721165777911901</v>
      </c>
      <c r="H69" s="4">
        <v>2.1500000953674298E-2</v>
      </c>
      <c r="I69" s="5">
        <v>0.60040000000000004</v>
      </c>
      <c r="J69" s="1">
        <v>50975903</v>
      </c>
      <c r="K69" t="s">
        <v>166</v>
      </c>
      <c r="L69" t="s">
        <v>167</v>
      </c>
    </row>
    <row r="70" spans="2:12" x14ac:dyDescent="0.25">
      <c r="B70" t="s">
        <v>131</v>
      </c>
      <c r="C70" s="1">
        <v>312685</v>
      </c>
      <c r="D70" s="2">
        <v>10.199999999999999</v>
      </c>
      <c r="E70" s="3">
        <v>592164400687.60706</v>
      </c>
      <c r="F70" s="1">
        <v>37970874</v>
      </c>
      <c r="G70" s="4">
        <v>0.469447075345374</v>
      </c>
      <c r="H70" s="4">
        <v>3.4739999771118198E-2</v>
      </c>
      <c r="I70" s="5">
        <v>2.3788</v>
      </c>
      <c r="J70" s="1">
        <v>22796574</v>
      </c>
      <c r="K70" t="s">
        <v>132</v>
      </c>
      <c r="L70" t="s">
        <v>133</v>
      </c>
    </row>
    <row r="71" spans="2:12" x14ac:dyDescent="0.25">
      <c r="B71" t="s">
        <v>173</v>
      </c>
      <c r="C71" s="1">
        <v>92090</v>
      </c>
      <c r="D71" s="2">
        <v>8.5</v>
      </c>
      <c r="E71" s="3">
        <v>237686075634.698</v>
      </c>
      <c r="F71" s="1">
        <v>10269417</v>
      </c>
      <c r="G71" s="4">
        <v>0.39452940398253294</v>
      </c>
      <c r="H71" s="4">
        <v>6.33400011062622E-2</v>
      </c>
      <c r="I71" s="5">
        <v>5.1239999999999997</v>
      </c>
      <c r="J71" s="1">
        <v>6753579</v>
      </c>
      <c r="K71" t="s">
        <v>63</v>
      </c>
      <c r="L71" t="s">
        <v>174</v>
      </c>
    </row>
    <row r="72" spans="2:12" x14ac:dyDescent="0.25">
      <c r="B72" t="s">
        <v>79</v>
      </c>
      <c r="C72" s="1">
        <v>238391</v>
      </c>
      <c r="D72" s="2">
        <v>9.6</v>
      </c>
      <c r="E72" s="3">
        <v>250077444017.08401</v>
      </c>
      <c r="F72" s="1">
        <v>19356544</v>
      </c>
      <c r="G72" s="4">
        <v>0.58766515994436697</v>
      </c>
      <c r="H72" s="4">
        <v>3.9760000705719001E-2</v>
      </c>
      <c r="I72" s="5">
        <v>2.9807000000000001</v>
      </c>
      <c r="J72" s="1">
        <v>10468793</v>
      </c>
      <c r="K72" t="s">
        <v>80</v>
      </c>
      <c r="L72" t="s">
        <v>81</v>
      </c>
    </row>
    <row r="73" spans="2:12" x14ac:dyDescent="0.25">
      <c r="B73" t="s">
        <v>257</v>
      </c>
      <c r="C73" s="1">
        <v>17098240</v>
      </c>
      <c r="D73" s="2">
        <v>11.5</v>
      </c>
      <c r="E73" s="3">
        <v>1699876578871.3501</v>
      </c>
      <c r="F73" s="1">
        <v>144373535</v>
      </c>
      <c r="G73" s="4">
        <v>0.13294470341402198</v>
      </c>
      <c r="H73" s="4">
        <v>4.5850000381469698E-2</v>
      </c>
      <c r="I73" s="5">
        <v>4.0138999999999996</v>
      </c>
      <c r="J73" s="1">
        <v>107683889</v>
      </c>
      <c r="K73" t="s">
        <v>258</v>
      </c>
      <c r="L73" t="s">
        <v>259</v>
      </c>
    </row>
    <row r="74" spans="2:12" x14ac:dyDescent="0.25">
      <c r="B74" t="s">
        <v>28</v>
      </c>
      <c r="C74" s="1">
        <v>26338</v>
      </c>
      <c r="D74" s="2">
        <v>31.696000000000002</v>
      </c>
      <c r="E74" s="3">
        <v>10122472590.172001</v>
      </c>
      <c r="F74" s="1">
        <v>12626950</v>
      </c>
      <c r="G74" s="4">
        <v>0.73437371348677705</v>
      </c>
      <c r="H74" s="4">
        <v>1.02999997138977E-2</v>
      </c>
      <c r="I74" s="5">
        <v>0.13400000000000001</v>
      </c>
      <c r="J74" s="1">
        <v>2186104</v>
      </c>
      <c r="K74" t="s">
        <v>29</v>
      </c>
      <c r="L74" t="s">
        <v>30</v>
      </c>
    </row>
    <row r="75" spans="2:12" x14ac:dyDescent="0.25">
      <c r="B75" t="s">
        <v>11</v>
      </c>
      <c r="C75" s="1">
        <v>2149690</v>
      </c>
      <c r="D75" s="2">
        <v>17.797999999999998</v>
      </c>
      <c r="E75" s="3">
        <v>792966838161.65906</v>
      </c>
      <c r="F75" s="1">
        <v>34268528</v>
      </c>
      <c r="G75" s="4">
        <v>0.80764668394047501</v>
      </c>
      <c r="H75" s="4">
        <v>5.9270000457763698E-2</v>
      </c>
      <c r="I75" s="5">
        <v>2.6116999999999999</v>
      </c>
      <c r="J75" s="1">
        <v>28807838</v>
      </c>
      <c r="K75" t="s">
        <v>12</v>
      </c>
      <c r="L75" t="s">
        <v>13</v>
      </c>
    </row>
    <row r="76" spans="2:12" x14ac:dyDescent="0.25">
      <c r="B76" t="s">
        <v>134</v>
      </c>
      <c r="C76" s="1">
        <v>196722</v>
      </c>
      <c r="D76" s="2">
        <v>34.523000000000003</v>
      </c>
      <c r="E76" s="3">
        <v>23578084052.014702</v>
      </c>
      <c r="F76" s="1">
        <v>16296364</v>
      </c>
      <c r="G76" s="4">
        <v>0.46060354230509504</v>
      </c>
      <c r="H76" s="4">
        <v>6.6040000915527294E-2</v>
      </c>
      <c r="I76" s="5">
        <v>6.9099999999999995E-2</v>
      </c>
      <c r="J76" s="1">
        <v>7765706</v>
      </c>
      <c r="K76" t="s">
        <v>60</v>
      </c>
      <c r="L76" t="s">
        <v>135</v>
      </c>
    </row>
    <row r="77" spans="2:12" x14ac:dyDescent="0.25">
      <c r="B77" t="s">
        <v>94</v>
      </c>
      <c r="C77" s="1">
        <v>71740</v>
      </c>
      <c r="D77" s="2">
        <v>33.405999999999999</v>
      </c>
      <c r="E77" s="3">
        <v>3941474310.7691302</v>
      </c>
      <c r="F77" s="1">
        <v>7813215</v>
      </c>
      <c r="G77" s="4">
        <v>0.54710446106954802</v>
      </c>
      <c r="H77" s="4">
        <v>4.4279999732971198E-2</v>
      </c>
      <c r="I77" s="5">
        <v>2.5000000000000001E-2</v>
      </c>
      <c r="J77" s="1">
        <v>3319366</v>
      </c>
      <c r="K77" t="s">
        <v>24</v>
      </c>
      <c r="L77" t="s">
        <v>95</v>
      </c>
    </row>
    <row r="78" spans="2:12" x14ac:dyDescent="0.25">
      <c r="B78" t="s">
        <v>45</v>
      </c>
      <c r="C78" s="1">
        <v>637657</v>
      </c>
      <c r="D78" s="2">
        <v>41.753</v>
      </c>
      <c r="E78" s="3">
        <v>4720727278.1883297</v>
      </c>
      <c r="F78" s="1">
        <v>15442905</v>
      </c>
      <c r="G78" s="4">
        <v>0.70336659546657299</v>
      </c>
      <c r="H78" s="4">
        <v>0.11350999832153301</v>
      </c>
      <c r="I78" s="5">
        <v>2.29E-2</v>
      </c>
      <c r="J78" s="1">
        <v>7034861</v>
      </c>
      <c r="K78" t="s">
        <v>46</v>
      </c>
      <c r="L78" t="s">
        <v>47</v>
      </c>
    </row>
    <row r="79" spans="2:12" x14ac:dyDescent="0.25">
      <c r="B79" t="s">
        <v>17</v>
      </c>
      <c r="C79" s="1">
        <v>1219090</v>
      </c>
      <c r="D79" s="2">
        <v>20.51</v>
      </c>
      <c r="E79" s="3">
        <v>351431649241.43903</v>
      </c>
      <c r="F79" s="1">
        <v>58558270</v>
      </c>
      <c r="G79" s="4">
        <v>0.79830020855830996</v>
      </c>
      <c r="H79" s="4">
        <v>0.28180999755859398</v>
      </c>
      <c r="I79" s="5">
        <v>0.90539999999999998</v>
      </c>
      <c r="J79" s="1">
        <v>39149717</v>
      </c>
      <c r="K79" t="s">
        <v>18</v>
      </c>
      <c r="L79" t="s">
        <v>19</v>
      </c>
    </row>
    <row r="80" spans="2:12" x14ac:dyDescent="0.25">
      <c r="B80" t="s">
        <v>252</v>
      </c>
      <c r="C80" s="1">
        <v>99720</v>
      </c>
      <c r="D80" s="2">
        <v>6.4</v>
      </c>
      <c r="E80" s="3">
        <v>2029000000000</v>
      </c>
      <c r="F80" s="1">
        <v>51709098</v>
      </c>
      <c r="G80" s="4">
        <v>0.17446070640579101</v>
      </c>
      <c r="H80" s="4">
        <v>4.1479997634887703E-2</v>
      </c>
      <c r="I80" s="5">
        <v>2.3607999999999998</v>
      </c>
      <c r="J80" s="1">
        <v>42106719</v>
      </c>
      <c r="K80" t="s">
        <v>253</v>
      </c>
      <c r="L80" t="s">
        <v>254</v>
      </c>
    </row>
    <row r="81" spans="2:12" x14ac:dyDescent="0.25">
      <c r="B81" t="s">
        <v>105</v>
      </c>
      <c r="C81" s="1">
        <v>505370</v>
      </c>
      <c r="D81" s="2">
        <v>7.9</v>
      </c>
      <c r="E81" s="3">
        <v>1394116310768.6299</v>
      </c>
      <c r="F81" s="1">
        <v>47076781</v>
      </c>
      <c r="G81" s="4">
        <v>0.52577247440306896</v>
      </c>
      <c r="H81" s="4">
        <v>0.13958999633789099</v>
      </c>
      <c r="I81" s="5">
        <v>3.8723000000000001</v>
      </c>
      <c r="J81" s="1">
        <v>37927409</v>
      </c>
      <c r="K81" t="s">
        <v>106</v>
      </c>
      <c r="L81" t="s">
        <v>107</v>
      </c>
    </row>
    <row r="82" spans="2:12" x14ac:dyDescent="0.25">
      <c r="B82" t="s">
        <v>150</v>
      </c>
      <c r="C82" s="1">
        <v>65610</v>
      </c>
      <c r="D82" s="2">
        <v>15.831</v>
      </c>
      <c r="E82" s="3">
        <v>84008783756.067993</v>
      </c>
      <c r="F82" s="1">
        <v>21803000</v>
      </c>
      <c r="G82" s="4">
        <v>0.43693190878647697</v>
      </c>
      <c r="H82" s="4">
        <v>4.1979999542236301E-2</v>
      </c>
      <c r="I82" s="5">
        <v>1.0041</v>
      </c>
      <c r="J82" s="1">
        <v>4052088</v>
      </c>
      <c r="K82" t="s">
        <v>151</v>
      </c>
      <c r="L82" t="s">
        <v>152</v>
      </c>
    </row>
    <row r="83" spans="2:12" x14ac:dyDescent="0.25">
      <c r="B83" t="s">
        <v>217</v>
      </c>
      <c r="C83" s="1">
        <v>1861484</v>
      </c>
      <c r="D83" s="2">
        <v>32.177</v>
      </c>
      <c r="E83" s="3">
        <v>18902284475.6054</v>
      </c>
      <c r="F83" s="1">
        <v>42813238</v>
      </c>
      <c r="G83" s="4">
        <v>0.286978787878788</v>
      </c>
      <c r="H83" s="4">
        <v>0.16534999847412099</v>
      </c>
      <c r="I83" s="5">
        <v>0.26179999999999998</v>
      </c>
      <c r="J83" s="1">
        <v>14957233</v>
      </c>
      <c r="K83" t="s">
        <v>218</v>
      </c>
      <c r="L83" t="s">
        <v>219</v>
      </c>
    </row>
    <row r="84" spans="2:12" x14ac:dyDescent="0.25">
      <c r="B84" t="s">
        <v>267</v>
      </c>
      <c r="C84" s="1">
        <v>450295</v>
      </c>
      <c r="D84" s="2">
        <v>11.4</v>
      </c>
      <c r="E84" s="3">
        <v>530832908737.862</v>
      </c>
      <c r="F84" s="1">
        <v>10285453</v>
      </c>
      <c r="G84" s="4">
        <v>7.4427340355012209E-2</v>
      </c>
      <c r="H84" s="4">
        <v>6.4759998321533202E-2</v>
      </c>
      <c r="I84" s="5">
        <v>3.984</v>
      </c>
      <c r="J84" s="1">
        <v>9021165</v>
      </c>
      <c r="K84" t="s">
        <v>268</v>
      </c>
      <c r="L84" t="s">
        <v>269</v>
      </c>
    </row>
    <row r="85" spans="2:12" x14ac:dyDescent="0.25">
      <c r="B85" t="s">
        <v>178</v>
      </c>
      <c r="C85" s="1">
        <v>41277</v>
      </c>
      <c r="D85" s="2">
        <v>10</v>
      </c>
      <c r="E85" s="3">
        <v>703082435360.11694</v>
      </c>
      <c r="F85" s="1">
        <v>8574832</v>
      </c>
      <c r="G85" s="4">
        <v>0.38363446027908404</v>
      </c>
      <c r="H85" s="4">
        <v>4.5809998512268101E-2</v>
      </c>
      <c r="I85" s="5">
        <v>4.2957000000000001</v>
      </c>
      <c r="J85" s="1">
        <v>6332428</v>
      </c>
      <c r="K85" t="s">
        <v>179</v>
      </c>
      <c r="L85" t="s">
        <v>180</v>
      </c>
    </row>
    <row r="86" spans="2:12" x14ac:dyDescent="0.25">
      <c r="B86" t="s">
        <v>26</v>
      </c>
      <c r="C86" s="1">
        <v>185180</v>
      </c>
      <c r="D86" s="2">
        <v>23.684999999999999</v>
      </c>
      <c r="E86" s="3">
        <v>40405006007.208603</v>
      </c>
      <c r="F86" s="1">
        <v>17070135</v>
      </c>
      <c r="G86" s="4">
        <v>0.75810052823612695</v>
      </c>
      <c r="H86" s="4">
        <v>8.3699998855590804E-2</v>
      </c>
      <c r="I86" s="5">
        <v>1.22</v>
      </c>
      <c r="J86" s="1">
        <v>9358019</v>
      </c>
      <c r="K86" t="s">
        <v>12</v>
      </c>
      <c r="L86" t="s">
        <v>27</v>
      </c>
    </row>
    <row r="87" spans="2:12" x14ac:dyDescent="0.25">
      <c r="B87" t="s">
        <v>192</v>
      </c>
      <c r="C87" s="1">
        <v>144100</v>
      </c>
      <c r="D87" s="2">
        <v>30.760999999999999</v>
      </c>
      <c r="E87" s="3">
        <v>8116626794.2583704</v>
      </c>
      <c r="F87" s="1">
        <v>9321018</v>
      </c>
      <c r="G87" s="4">
        <v>0.34137906189206702</v>
      </c>
      <c r="H87" s="4">
        <v>0.110170001983643</v>
      </c>
      <c r="I87" s="5">
        <v>1.7002999999999999</v>
      </c>
      <c r="J87" s="1">
        <v>2545477</v>
      </c>
      <c r="K87" t="s">
        <v>193</v>
      </c>
      <c r="L87" t="s">
        <v>194</v>
      </c>
    </row>
    <row r="88" spans="2:12" x14ac:dyDescent="0.25">
      <c r="B88" t="s">
        <v>139</v>
      </c>
      <c r="C88" s="1">
        <v>947300</v>
      </c>
      <c r="D88" s="2">
        <v>36.700000000000003</v>
      </c>
      <c r="E88" s="3">
        <v>63177068174.549004</v>
      </c>
      <c r="F88" s="1">
        <v>58005463</v>
      </c>
      <c r="G88" s="4">
        <v>0.44761797245427898</v>
      </c>
      <c r="H88" s="4">
        <v>1.9800000190734902E-2</v>
      </c>
      <c r="I88" s="5">
        <v>1.4E-2</v>
      </c>
      <c r="J88" s="1">
        <v>20011885</v>
      </c>
      <c r="K88" t="s">
        <v>32</v>
      </c>
      <c r="L88" t="s">
        <v>140</v>
      </c>
    </row>
    <row r="89" spans="2:12" x14ac:dyDescent="0.25">
      <c r="B89" t="s">
        <v>153</v>
      </c>
      <c r="C89" s="1">
        <v>513120</v>
      </c>
      <c r="D89" s="2">
        <v>10.343999999999999</v>
      </c>
      <c r="E89" s="3">
        <v>543649976165.63</v>
      </c>
      <c r="F89" s="1">
        <v>69625582</v>
      </c>
      <c r="G89" s="4">
        <v>0.43277417839456594</v>
      </c>
      <c r="H89" s="4">
        <v>7.5400000810623199E-3</v>
      </c>
      <c r="I89" s="5">
        <v>0.80500000000000005</v>
      </c>
      <c r="J89" s="1">
        <v>35294600</v>
      </c>
      <c r="K89" t="s">
        <v>154</v>
      </c>
      <c r="L89" t="s">
        <v>155</v>
      </c>
    </row>
    <row r="90" spans="2:12" x14ac:dyDescent="0.25">
      <c r="B90" t="s">
        <v>56</v>
      </c>
      <c r="C90" s="1">
        <v>163610</v>
      </c>
      <c r="D90" s="2">
        <v>17.564</v>
      </c>
      <c r="E90" s="3">
        <v>38797709923.664101</v>
      </c>
      <c r="F90" s="1">
        <v>11694719</v>
      </c>
      <c r="G90" s="4">
        <v>0.6483650875386201</v>
      </c>
      <c r="H90" s="4">
        <v>0.16021999359130898</v>
      </c>
      <c r="I90" s="5">
        <v>1.3025</v>
      </c>
      <c r="J90" s="1">
        <v>8099061</v>
      </c>
      <c r="K90" t="s">
        <v>57</v>
      </c>
      <c r="L90" t="s">
        <v>58</v>
      </c>
    </row>
    <row r="91" spans="2:12" x14ac:dyDescent="0.25">
      <c r="B91" t="s">
        <v>110</v>
      </c>
      <c r="C91" s="1">
        <v>783562</v>
      </c>
      <c r="D91" s="2">
        <v>16.027000000000001</v>
      </c>
      <c r="E91" s="3">
        <v>754411708202.61597</v>
      </c>
      <c r="F91" s="1">
        <v>83429615</v>
      </c>
      <c r="G91" s="4">
        <v>0.49799254187076897</v>
      </c>
      <c r="H91" s="4">
        <v>0.134899997711182</v>
      </c>
      <c r="I91" s="5">
        <v>1.8492</v>
      </c>
      <c r="J91" s="1">
        <v>63097818</v>
      </c>
      <c r="K91" t="s">
        <v>111</v>
      </c>
      <c r="L91" t="s">
        <v>112</v>
      </c>
    </row>
    <row r="92" spans="2:12" x14ac:dyDescent="0.25">
      <c r="B92" t="s">
        <v>31</v>
      </c>
      <c r="C92" s="1">
        <v>241038</v>
      </c>
      <c r="D92" s="2">
        <v>38.134999999999998</v>
      </c>
      <c r="E92" s="3">
        <v>34387229486.400803</v>
      </c>
      <c r="F92" s="1">
        <v>44269594</v>
      </c>
      <c r="G92" s="4">
        <v>0.71888090963494899</v>
      </c>
      <c r="H92" s="4">
        <v>1.8430000543594401E-2</v>
      </c>
      <c r="I92" s="5">
        <v>0.16800000000000001</v>
      </c>
      <c r="J92" s="1">
        <v>10784516</v>
      </c>
      <c r="K92" t="s">
        <v>32</v>
      </c>
      <c r="L92" t="s">
        <v>33</v>
      </c>
    </row>
    <row r="93" spans="2:12" x14ac:dyDescent="0.25">
      <c r="B93" t="s">
        <v>36</v>
      </c>
      <c r="C93" s="1">
        <v>603550</v>
      </c>
      <c r="D93" s="2">
        <v>8.6999999999999993</v>
      </c>
      <c r="E93" s="3">
        <v>153781069118.14801</v>
      </c>
      <c r="F93" s="1">
        <v>44385155</v>
      </c>
      <c r="G93" s="4">
        <v>0.71665314436637995</v>
      </c>
      <c r="H93" s="4">
        <v>8.8819999694824195E-2</v>
      </c>
      <c r="I93" s="5">
        <v>2.9923000000000002</v>
      </c>
      <c r="J93" s="1">
        <v>30835699</v>
      </c>
      <c r="K93" t="s">
        <v>37</v>
      </c>
      <c r="L93" t="s">
        <v>38</v>
      </c>
    </row>
    <row r="94" spans="2:12" x14ac:dyDescent="0.25">
      <c r="B94" t="s">
        <v>273</v>
      </c>
      <c r="C94" s="1">
        <v>83600</v>
      </c>
      <c r="D94" s="2">
        <v>10.331</v>
      </c>
      <c r="E94" s="3">
        <v>421142267937.65002</v>
      </c>
      <c r="F94" s="1">
        <v>9770529</v>
      </c>
      <c r="G94" s="4">
        <v>5.4745140494645003E-2</v>
      </c>
      <c r="H94" s="4">
        <v>2.3480000495910602E-2</v>
      </c>
      <c r="I94" s="5">
        <v>2.5278</v>
      </c>
      <c r="J94" s="1">
        <v>8479744</v>
      </c>
      <c r="K94" t="s">
        <v>57</v>
      </c>
      <c r="L94" t="s">
        <v>274</v>
      </c>
    </row>
    <row r="95" spans="2:12" x14ac:dyDescent="0.25">
      <c r="B95" t="s">
        <v>34</v>
      </c>
      <c r="C95" s="1">
        <v>243610</v>
      </c>
      <c r="D95" s="2">
        <v>11</v>
      </c>
      <c r="E95" s="3">
        <v>2827113184695.5801</v>
      </c>
      <c r="F95" s="1">
        <v>66834405</v>
      </c>
      <c r="G95" s="4">
        <v>0.71714878141404492</v>
      </c>
      <c r="H95" s="4">
        <v>3.8510000705719E-2</v>
      </c>
      <c r="I95" s="5">
        <v>2.8117000000000001</v>
      </c>
      <c r="J95" s="1">
        <v>55908316</v>
      </c>
      <c r="K95" t="s">
        <v>24</v>
      </c>
      <c r="L95" t="s">
        <v>35</v>
      </c>
    </row>
    <row r="96" spans="2:12" x14ac:dyDescent="0.25">
      <c r="B96" t="s">
        <v>146</v>
      </c>
      <c r="C96" s="1">
        <v>9833517</v>
      </c>
      <c r="D96" s="2">
        <v>11.6</v>
      </c>
      <c r="E96" s="3">
        <v>20807000000000</v>
      </c>
      <c r="F96" s="1">
        <v>328239523</v>
      </c>
      <c r="G96" s="4">
        <v>0.44369067999501505</v>
      </c>
      <c r="H96" s="4">
        <v>0.14699999999999999</v>
      </c>
      <c r="I96" s="5">
        <v>2.6120000000000001</v>
      </c>
      <c r="J96" s="1">
        <v>270663028</v>
      </c>
      <c r="K96" t="s">
        <v>97</v>
      </c>
      <c r="L96" t="s">
        <v>147</v>
      </c>
    </row>
    <row r="97" spans="2:12" x14ac:dyDescent="0.25">
      <c r="B97" t="s">
        <v>65</v>
      </c>
      <c r="C97" s="1">
        <v>447400</v>
      </c>
      <c r="D97" s="2">
        <v>23.3</v>
      </c>
      <c r="E97" s="3">
        <v>57921286440.349503</v>
      </c>
      <c r="F97" s="1">
        <v>33580650</v>
      </c>
      <c r="G97" s="4">
        <v>0.62929007992477703</v>
      </c>
      <c r="H97" s="4">
        <v>5.9169998168945304E-2</v>
      </c>
      <c r="I97" s="5">
        <v>2.3685</v>
      </c>
      <c r="J97" s="1">
        <v>16935729</v>
      </c>
      <c r="K97" t="s">
        <v>66</v>
      </c>
      <c r="L97" t="s">
        <v>67</v>
      </c>
    </row>
    <row r="98" spans="2:12" x14ac:dyDescent="0.25">
      <c r="B98" t="s">
        <v>229</v>
      </c>
      <c r="C98" s="1">
        <v>912050</v>
      </c>
      <c r="D98" s="2">
        <v>17.881</v>
      </c>
      <c r="E98" s="3">
        <v>482359318767.703</v>
      </c>
      <c r="F98" s="1">
        <v>28515829</v>
      </c>
      <c r="G98" s="4">
        <v>0.24488407686639099</v>
      </c>
      <c r="H98" s="4">
        <v>8.800999641418461E-2</v>
      </c>
      <c r="I98" s="5">
        <v>1.9239999999999999</v>
      </c>
      <c r="J98" s="1">
        <v>25162368</v>
      </c>
      <c r="K98" t="s">
        <v>230</v>
      </c>
      <c r="L98" t="s">
        <v>231</v>
      </c>
    </row>
    <row r="99" spans="2:12" x14ac:dyDescent="0.25">
      <c r="B99" t="s">
        <v>175</v>
      </c>
      <c r="C99" s="1">
        <v>331210</v>
      </c>
      <c r="D99" s="2">
        <v>16.745000000000001</v>
      </c>
      <c r="E99" s="3">
        <v>261921244843.172</v>
      </c>
      <c r="F99" s="1">
        <v>96462106</v>
      </c>
      <c r="G99" s="4">
        <v>0.39275002418808697</v>
      </c>
      <c r="H99" s="4">
        <v>2.01300001144409E-2</v>
      </c>
      <c r="I99" s="5">
        <v>0.81989999999999996</v>
      </c>
      <c r="J99" s="1">
        <v>35332140</v>
      </c>
      <c r="K99" t="s">
        <v>176</v>
      </c>
      <c r="L99" t="s">
        <v>177</v>
      </c>
    </row>
    <row r="100" spans="2:12" x14ac:dyDescent="0.25">
      <c r="B100" t="s">
        <v>144</v>
      </c>
      <c r="C100" s="1">
        <v>527968</v>
      </c>
      <c r="D100" s="2">
        <v>30.452999999999999</v>
      </c>
      <c r="E100" s="3">
        <v>26914402223.782799</v>
      </c>
      <c r="F100" s="1">
        <v>29161922</v>
      </c>
      <c r="G100" s="4">
        <v>0.44597230903270996</v>
      </c>
      <c r="H100" s="4">
        <v>0.12909999847412101</v>
      </c>
      <c r="I100" s="5">
        <v>0.31040000000000001</v>
      </c>
      <c r="J100" s="1">
        <v>10869523</v>
      </c>
      <c r="K100" t="s">
        <v>12</v>
      </c>
      <c r="L100" t="s">
        <v>145</v>
      </c>
    </row>
    <row r="101" spans="2:12" x14ac:dyDescent="0.25">
      <c r="B101" t="s">
        <v>203</v>
      </c>
      <c r="C101" s="1">
        <v>752618</v>
      </c>
      <c r="D101" s="2">
        <v>36.192</v>
      </c>
      <c r="E101" s="3">
        <v>23064722446.351299</v>
      </c>
      <c r="F101" s="1">
        <v>17861030</v>
      </c>
      <c r="G101" s="4">
        <v>0.32063923378038406</v>
      </c>
      <c r="H101" s="4">
        <v>0.11425000190734901</v>
      </c>
      <c r="I101" s="5">
        <v>1.1867000000000001</v>
      </c>
      <c r="J101" s="1">
        <v>7871713</v>
      </c>
      <c r="K101" t="s">
        <v>24</v>
      </c>
      <c r="L101" t="s">
        <v>204</v>
      </c>
    </row>
    <row r="102" spans="2:12" x14ac:dyDescent="0.25">
      <c r="B102" t="s">
        <v>162</v>
      </c>
      <c r="C102" s="1">
        <v>390757</v>
      </c>
      <c r="D102" s="2">
        <v>30.675999999999998</v>
      </c>
      <c r="E102" s="3">
        <v>21440758800</v>
      </c>
      <c r="F102" s="1">
        <v>14645468</v>
      </c>
      <c r="G102" s="4">
        <v>0.41876696393951102</v>
      </c>
      <c r="H102" s="4">
        <v>4.9539999961853001E-2</v>
      </c>
      <c r="I102" s="5">
        <v>0.20960000000000001</v>
      </c>
      <c r="J102" s="1">
        <v>4717305</v>
      </c>
      <c r="K102" t="s">
        <v>163</v>
      </c>
      <c r="L102" t="s">
        <v>164</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N104"/>
  <sheetViews>
    <sheetView zoomScale="115" zoomScaleNormal="115" workbookViewId="0">
      <selection activeCell="B4" sqref="B4"/>
    </sheetView>
  </sheetViews>
  <sheetFormatPr defaultRowHeight="15" x14ac:dyDescent="0.25"/>
  <cols>
    <col min="2" max="2" width="19.5703125" customWidth="1"/>
    <col min="22" max="22" width="12.28515625" bestFit="1" customWidth="1"/>
    <col min="24" max="24" width="12.28515625" bestFit="1" customWidth="1"/>
    <col min="28" max="28" width="45.85546875" customWidth="1"/>
    <col min="45" max="45" width="13.85546875" customWidth="1"/>
    <col min="47" max="48" width="13.140625" customWidth="1"/>
    <col min="71" max="71" width="9.7109375" bestFit="1" customWidth="1"/>
    <col min="76" max="76" width="21.140625" bestFit="1" customWidth="1"/>
  </cols>
  <sheetData>
    <row r="2" spans="2:92" x14ac:dyDescent="0.25">
      <c r="B2" s="8">
        <v>0.5</v>
      </c>
      <c r="P2" t="s">
        <v>281</v>
      </c>
      <c r="S2" t="s">
        <v>282</v>
      </c>
      <c r="V2" t="s">
        <v>5</v>
      </c>
      <c r="X2" t="s">
        <v>283</v>
      </c>
      <c r="Z2" t="s">
        <v>284</v>
      </c>
      <c r="AC2" t="s">
        <v>285</v>
      </c>
    </row>
    <row r="3" spans="2:92" x14ac:dyDescent="0.25">
      <c r="AC3" t="s">
        <v>286</v>
      </c>
      <c r="AF3" s="11" t="s">
        <v>291</v>
      </c>
      <c r="AI3" t="s">
        <v>298</v>
      </c>
      <c r="AN3" t="s">
        <v>299</v>
      </c>
      <c r="AR3" t="s">
        <v>300</v>
      </c>
      <c r="AY3" t="s">
        <v>305</v>
      </c>
      <c r="BM3" t="s">
        <v>306</v>
      </c>
      <c r="BQ3" t="s">
        <v>307</v>
      </c>
    </row>
    <row r="4" spans="2:92" x14ac:dyDescent="0.25">
      <c r="B4" s="9" t="str" cm="1">
        <f t="array" ref="B4:L4">data[#Headers]</f>
        <v>Country</v>
      </c>
      <c r="C4" s="9" t="str">
        <v>Area</v>
      </c>
      <c r="D4" s="9" t="str">
        <v>Birth rate</v>
      </c>
      <c r="E4" s="9" t="str">
        <v>GDP</v>
      </c>
      <c r="F4" s="9" t="str">
        <v>Population</v>
      </c>
      <c r="G4" s="9" t="str">
        <v>Agricultural land</v>
      </c>
      <c r="H4" s="9" t="str">
        <v>Unemployment rate</v>
      </c>
      <c r="I4" s="9" t="str">
        <v>Doctors per 1000</v>
      </c>
      <c r="J4" s="9" t="str">
        <v>Urban Population</v>
      </c>
      <c r="K4" s="9" t="str">
        <v>Official Language</v>
      </c>
      <c r="L4" s="9" t="str">
        <v>Capital City</v>
      </c>
      <c r="AC4" t="s">
        <v>287</v>
      </c>
    </row>
    <row r="5" spans="2:92" x14ac:dyDescent="0.25">
      <c r="B5" s="10" t="str" cm="1">
        <f t="array" ref="B5:L39">_xlfn._xlws.FILTER(data[], data[Agricultural land]&gt;B2,"No countries found")</f>
        <v>Afghanistan</v>
      </c>
      <c r="C5">
        <v>652230</v>
      </c>
      <c r="D5">
        <v>32.487000000000002</v>
      </c>
      <c r="E5">
        <v>19101353832.737099</v>
      </c>
      <c r="F5">
        <v>38041754</v>
      </c>
      <c r="G5" s="4">
        <v>0.58067579572955896</v>
      </c>
      <c r="H5">
        <v>0.111180000305176</v>
      </c>
      <c r="I5">
        <v>0.2782</v>
      </c>
      <c r="J5">
        <v>9797273</v>
      </c>
      <c r="K5" t="str">
        <v>Pashto, Dari</v>
      </c>
      <c r="L5" t="str">
        <v>Kabul</v>
      </c>
      <c r="P5" t="str" cm="1">
        <f t="array" ref="P5:P39">_xlfn._xlws.FILTER(data[Country],data[Agricultural land]&gt;B2)</f>
        <v>Afghanistan</v>
      </c>
      <c r="S5" t="str" cm="1">
        <f t="array" ref="S5:T39">_xlfn._xlws.FILTER(data[[Country]:[Area]],data[Agricultural land]&gt;50%)</f>
        <v>Afghanistan</v>
      </c>
      <c r="T5">
        <v>652230</v>
      </c>
      <c r="V5" cm="1">
        <f t="array" ref="V5:V78">_xlfn._xlws.FILTER(data[Population],data[Agricultural land]&gt;30%)</f>
        <v>38041754</v>
      </c>
      <c r="X5" s="10">
        <f>SUM(_xlfn.ANCHORARRAY(V5))</f>
        <v>6310601644</v>
      </c>
      <c r="Z5" t="str" cm="1">
        <f t="array" ref="Z5:AA39">INDEX(_xlfn._xlws.FILTER(data[],data[Agricultural land]&gt;50%),_xlfn.SEQUENCE(35),{1,5})</f>
        <v>Afghanistan</v>
      </c>
      <c r="AA5">
        <v>38041754</v>
      </c>
      <c r="AC5" t="s">
        <v>288</v>
      </c>
      <c r="AF5" t="s">
        <v>292</v>
      </c>
      <c r="AI5" t="str" cm="1">
        <f t="array" ref="AI5:AI10">_xlfn.UNIQUE(AF5:AF11)</f>
        <v>Bill</v>
      </c>
      <c r="AK5" t="str" cm="1">
        <f t="array" ref="AK5:AK9">_xlfn.UNIQUE(AF5:AF11,,TRUE)</f>
        <v>Bill</v>
      </c>
      <c r="AN5" t="str" cm="1">
        <f t="array" ref="AN5:AN25">_xlfn.UNIQUE(LEFT(data[Country],1))</f>
        <v>A</v>
      </c>
      <c r="AO5" cm="1">
        <f t="array" ref="AO5:AO25">COUNTIFS(data[Country],_xlfn.ANCHORARRAY( AN5)&amp;"*")</f>
        <v>7</v>
      </c>
    </row>
    <row r="6" spans="2:92" x14ac:dyDescent="0.25">
      <c r="B6" t="str">
        <v>Argentina</v>
      </c>
      <c r="C6">
        <v>2780400</v>
      </c>
      <c r="D6">
        <v>17.021000000000001</v>
      </c>
      <c r="E6">
        <v>449663446954.073</v>
      </c>
      <c r="F6">
        <v>44938712</v>
      </c>
      <c r="G6" s="4">
        <v>0.54335712119385104</v>
      </c>
      <c r="H6">
        <v>9.7889995574951205E-2</v>
      </c>
      <c r="I6">
        <v>3.96</v>
      </c>
      <c r="J6">
        <v>41339571</v>
      </c>
      <c r="K6" t="str">
        <v>Spanish, None</v>
      </c>
      <c r="L6" t="str">
        <v>Buenos Aires</v>
      </c>
      <c r="P6" t="str">
        <v>Argentina</v>
      </c>
      <c r="S6" t="str">
        <v>Argentina</v>
      </c>
      <c r="T6">
        <v>2780400</v>
      </c>
      <c r="V6">
        <v>31825295</v>
      </c>
      <c r="Z6" t="str">
        <v>Argentina</v>
      </c>
      <c r="AA6">
        <v>44938712</v>
      </c>
      <c r="AC6" t="s">
        <v>289</v>
      </c>
      <c r="AF6" t="s">
        <v>293</v>
      </c>
      <c r="AI6" t="str">
        <v>James</v>
      </c>
      <c r="AK6" t="str">
        <v>James</v>
      </c>
      <c r="AN6" t="str">
        <v>B</v>
      </c>
      <c r="AO6">
        <v>8</v>
      </c>
      <c r="AR6" t="s">
        <v>301</v>
      </c>
      <c r="AS6" t="s">
        <v>302</v>
      </c>
      <c r="AY6" s="6" t="str" cm="1">
        <f t="array" ref="AY6:BI104">_xlfn._xlws.SORT(data[],5,-1)</f>
        <v>China</v>
      </c>
      <c r="AZ6">
        <v>9596960</v>
      </c>
      <c r="BA6">
        <v>10.9</v>
      </c>
      <c r="BB6">
        <v>14342902842915.9</v>
      </c>
      <c r="BC6" s="10">
        <v>1397715000</v>
      </c>
      <c r="BD6">
        <v>0.56212313103349798</v>
      </c>
      <c r="BE6">
        <v>4.3200001716613798E-2</v>
      </c>
      <c r="BF6">
        <v>1.9798</v>
      </c>
      <c r="BG6">
        <v>842933962</v>
      </c>
      <c r="BH6" t="str">
        <v>Standard Chinese</v>
      </c>
      <c r="BI6" t="str">
        <v>Beijing</v>
      </c>
      <c r="BM6" t="str" cm="1">
        <f t="array" ref="BM6:BM104">_xlfn.SORTBY(data[Country], data[Population],-1)</f>
        <v>China</v>
      </c>
      <c r="BQ6" cm="1">
        <f t="array" ref="BQ6:BQ15">_xlfn.SEQUENCE(10)</f>
        <v>1</v>
      </c>
      <c r="BS6" cm="1">
        <f t="array" ref="BS6:CB6">_xlfn.SEQUENCE(,10)</f>
        <v>1</v>
      </c>
      <c r="BT6">
        <v>2</v>
      </c>
      <c r="BU6">
        <v>3</v>
      </c>
      <c r="BV6">
        <v>4</v>
      </c>
      <c r="BW6">
        <v>5</v>
      </c>
      <c r="BX6">
        <v>6</v>
      </c>
      <c r="BY6">
        <v>7</v>
      </c>
      <c r="BZ6">
        <v>8</v>
      </c>
      <c r="CA6">
        <v>9</v>
      </c>
      <c r="CB6">
        <v>10</v>
      </c>
    </row>
    <row r="7" spans="2:92" x14ac:dyDescent="0.25">
      <c r="B7" t="str">
        <v>Azerbaijan</v>
      </c>
      <c r="C7">
        <v>86600</v>
      </c>
      <c r="D7">
        <v>14</v>
      </c>
      <c r="E7">
        <v>39207000000</v>
      </c>
      <c r="F7">
        <v>10023318</v>
      </c>
      <c r="G7" s="4">
        <v>0.57735575178420195</v>
      </c>
      <c r="H7">
        <v>5.5089998245239302E-2</v>
      </c>
      <c r="I7">
        <v>3.4460000000000002</v>
      </c>
      <c r="J7">
        <v>5616165</v>
      </c>
      <c r="K7" t="str">
        <v>Azerbaijani language</v>
      </c>
      <c r="L7" t="str">
        <v>Baku</v>
      </c>
      <c r="P7" t="str">
        <v>Azerbaijan</v>
      </c>
      <c r="S7" t="str">
        <v>Azerbaijan</v>
      </c>
      <c r="T7">
        <v>86600</v>
      </c>
      <c r="V7">
        <v>44938712</v>
      </c>
      <c r="Z7" t="str">
        <v>Azerbaijan</v>
      </c>
      <c r="AA7">
        <v>10023318</v>
      </c>
      <c r="AC7" t="s">
        <v>290</v>
      </c>
      <c r="AF7" s="10" t="s">
        <v>294</v>
      </c>
      <c r="AI7" t="str">
        <v>Ali</v>
      </c>
      <c r="AK7" t="str">
        <v>John</v>
      </c>
      <c r="AN7" t="str">
        <v>C</v>
      </c>
      <c r="AO7">
        <v>9</v>
      </c>
      <c r="AR7" t="s">
        <v>292</v>
      </c>
      <c r="AS7" t="s">
        <v>303</v>
      </c>
      <c r="AU7" t="str" cm="1">
        <f t="array" ref="AU7:AV13">_xlfn.UNIQUE(AR7:AS15)</f>
        <v>Bill</v>
      </c>
      <c r="AV7" t="str">
        <v>Marketing</v>
      </c>
      <c r="AY7" t="str">
        <v>India</v>
      </c>
      <c r="AZ7">
        <v>3287263</v>
      </c>
      <c r="BA7">
        <v>17.856999999999999</v>
      </c>
      <c r="BB7">
        <v>2611000000000.0098</v>
      </c>
      <c r="BC7">
        <v>1366417754</v>
      </c>
      <c r="BD7">
        <v>0.60447196445568596</v>
      </c>
      <c r="BE7">
        <v>5.35500001907349E-2</v>
      </c>
      <c r="BF7">
        <v>0.85709999999999997</v>
      </c>
      <c r="BG7">
        <v>471031528</v>
      </c>
      <c r="BH7" t="str">
        <v>Hindi, Indian English</v>
      </c>
      <c r="BI7" t="str">
        <v>New Delhi</v>
      </c>
      <c r="BM7" t="str">
        <v>India</v>
      </c>
      <c r="BQ7">
        <v>2</v>
      </c>
    </row>
    <row r="8" spans="2:92" x14ac:dyDescent="0.25">
      <c r="B8" t="str">
        <v>Bangladesh</v>
      </c>
      <c r="C8">
        <v>148460</v>
      </c>
      <c r="D8">
        <v>18.184000000000001</v>
      </c>
      <c r="E8">
        <v>302571254131.13501</v>
      </c>
      <c r="F8">
        <v>163046161</v>
      </c>
      <c r="G8" s="4">
        <v>0.70632326656967803</v>
      </c>
      <c r="H8">
        <v>4.1900000572204596E-2</v>
      </c>
      <c r="I8">
        <v>0.58089999999999997</v>
      </c>
      <c r="J8">
        <v>60987417</v>
      </c>
      <c r="K8" t="str">
        <v>Bengali</v>
      </c>
      <c r="L8" t="str">
        <v>Dhaka</v>
      </c>
      <c r="P8" t="str">
        <v>Bangladesh</v>
      </c>
      <c r="S8" t="str">
        <v>Bangladesh</v>
      </c>
      <c r="T8">
        <v>148460</v>
      </c>
      <c r="V8">
        <v>25364307</v>
      </c>
      <c r="Z8" t="str">
        <v>Bangladesh</v>
      </c>
      <c r="AA8">
        <v>163046161</v>
      </c>
      <c r="AF8" t="s">
        <v>295</v>
      </c>
      <c r="AI8" t="str">
        <v>John</v>
      </c>
      <c r="AK8" t="str">
        <v>Cynthia</v>
      </c>
      <c r="AN8" t="str">
        <v>D</v>
      </c>
      <c r="AO8">
        <v>2</v>
      </c>
      <c r="AR8" t="s">
        <v>293</v>
      </c>
      <c r="AS8" t="s">
        <v>303</v>
      </c>
      <c r="AU8" t="str">
        <v>James</v>
      </c>
      <c r="AV8" t="str">
        <v>Marketing</v>
      </c>
      <c r="AY8" t="str">
        <v>United States</v>
      </c>
      <c r="AZ8">
        <v>9833517</v>
      </c>
      <c r="BA8">
        <v>11.6</v>
      </c>
      <c r="BB8">
        <v>20807000000000</v>
      </c>
      <c r="BC8">
        <v>328239523</v>
      </c>
      <c r="BD8">
        <v>0.44369067999501505</v>
      </c>
      <c r="BE8">
        <v>0.14699999999999999</v>
      </c>
      <c r="BF8">
        <v>2.6120000000000001</v>
      </c>
      <c r="BG8">
        <v>270663028</v>
      </c>
      <c r="BH8" t="str">
        <v>None</v>
      </c>
      <c r="BI8" t="str">
        <v>Washington, D.C.</v>
      </c>
      <c r="BM8" t="str">
        <v>United States</v>
      </c>
      <c r="BQ8">
        <v>3</v>
      </c>
    </row>
    <row r="9" spans="2:92" x14ac:dyDescent="0.25">
      <c r="B9" t="str">
        <v>Burundi</v>
      </c>
      <c r="C9">
        <v>27830</v>
      </c>
      <c r="D9">
        <v>39.008000000000003</v>
      </c>
      <c r="E9">
        <v>3012334881.6405702</v>
      </c>
      <c r="F9">
        <v>11530580</v>
      </c>
      <c r="G9" s="4">
        <v>0.79166666666666696</v>
      </c>
      <c r="H9">
        <v>1.42700004577637E-2</v>
      </c>
      <c r="I9">
        <v>0.10009999999999999</v>
      </c>
      <c r="J9">
        <v>1541177</v>
      </c>
      <c r="K9" t="str">
        <v>Kirundi, French, English</v>
      </c>
      <c r="L9" t="str">
        <v>Bujumbura</v>
      </c>
      <c r="P9" t="str">
        <v>Burundi</v>
      </c>
      <c r="S9" t="str">
        <v>Burundi</v>
      </c>
      <c r="T9">
        <v>27830</v>
      </c>
      <c r="V9">
        <v>8877067</v>
      </c>
      <c r="Z9" t="str">
        <v>Burundi</v>
      </c>
      <c r="AA9">
        <v>11530580</v>
      </c>
      <c r="AF9" s="10" t="s">
        <v>294</v>
      </c>
      <c r="AI9" t="str">
        <v>Cynthia</v>
      </c>
      <c r="AK9" t="str">
        <v>Sita</v>
      </c>
      <c r="AN9" t="str">
        <v>E</v>
      </c>
      <c r="AO9">
        <v>3</v>
      </c>
      <c r="AR9" s="10" t="s">
        <v>294</v>
      </c>
      <c r="AS9" s="10" t="s">
        <v>303</v>
      </c>
      <c r="AU9" t="str">
        <v>Ali</v>
      </c>
      <c r="AV9" t="str">
        <v>Marketing</v>
      </c>
      <c r="AY9" t="str">
        <v>Indonesia</v>
      </c>
      <c r="AZ9">
        <v>1904569</v>
      </c>
      <c r="BA9">
        <v>18.071999999999999</v>
      </c>
      <c r="BB9">
        <v>1119190780752.8</v>
      </c>
      <c r="BC9">
        <v>270203917</v>
      </c>
      <c r="BD9">
        <v>0.31464420364656098</v>
      </c>
      <c r="BE9">
        <v>4.6869997978210398E-2</v>
      </c>
      <c r="BF9">
        <v>0.4269</v>
      </c>
      <c r="BG9">
        <v>151509724</v>
      </c>
      <c r="BH9" t="str">
        <v>Indonesian</v>
      </c>
      <c r="BI9" t="str">
        <v>Jakarta</v>
      </c>
      <c r="BM9" t="str">
        <v>Indonesia</v>
      </c>
      <c r="BQ9">
        <v>4</v>
      </c>
      <c r="BS9" s="10">
        <v>2021</v>
      </c>
      <c r="BW9" s="14" t="s">
        <v>308</v>
      </c>
      <c r="BX9" s="10">
        <v>10</v>
      </c>
      <c r="CD9" t="s">
        <v>309</v>
      </c>
      <c r="CL9" t="s">
        <v>310</v>
      </c>
      <c r="CM9">
        <v>5</v>
      </c>
      <c r="CN9" t="s">
        <v>311</v>
      </c>
    </row>
    <row r="10" spans="2:92" x14ac:dyDescent="0.25">
      <c r="B10" t="str">
        <v>China</v>
      </c>
      <c r="C10">
        <v>9596960</v>
      </c>
      <c r="D10">
        <v>10.9</v>
      </c>
      <c r="E10">
        <v>14342902842915.9</v>
      </c>
      <c r="F10">
        <v>1397715000</v>
      </c>
      <c r="G10" s="4">
        <v>0.56212313103349798</v>
      </c>
      <c r="H10">
        <v>4.3200001716613798E-2</v>
      </c>
      <c r="I10">
        <v>1.9798</v>
      </c>
      <c r="J10">
        <v>842933962</v>
      </c>
      <c r="K10" t="str">
        <v>Standard Chinese</v>
      </c>
      <c r="L10" t="str">
        <v>Beijing</v>
      </c>
      <c r="P10" t="str">
        <v>China</v>
      </c>
      <c r="S10" t="str">
        <v>China</v>
      </c>
      <c r="T10">
        <v>9596960</v>
      </c>
      <c r="V10">
        <v>10023318</v>
      </c>
      <c r="Z10" t="str">
        <v>China</v>
      </c>
      <c r="AA10">
        <v>1397715000</v>
      </c>
      <c r="AF10" t="s">
        <v>296</v>
      </c>
      <c r="AI10" t="str">
        <v>Sita</v>
      </c>
      <c r="AN10" t="str">
        <v>F</v>
      </c>
      <c r="AO10">
        <v>1</v>
      </c>
      <c r="AR10" t="s">
        <v>295</v>
      </c>
      <c r="AS10" t="s">
        <v>303</v>
      </c>
      <c r="AU10" t="str">
        <v>John</v>
      </c>
      <c r="AV10" t="str">
        <v>Marketing</v>
      </c>
      <c r="AY10" t="str">
        <v>Pakistan</v>
      </c>
      <c r="AZ10">
        <v>796095</v>
      </c>
      <c r="BA10">
        <v>28.25</v>
      </c>
      <c r="BB10">
        <v>304400000000</v>
      </c>
      <c r="BC10">
        <v>216565318</v>
      </c>
      <c r="BD10">
        <v>0.47794728102947304</v>
      </c>
      <c r="BE10">
        <v>4.4530000686645498E-2</v>
      </c>
      <c r="BF10">
        <v>0.98009999999999997</v>
      </c>
      <c r="BG10">
        <v>79927762</v>
      </c>
      <c r="BH10" t="str">
        <v>Urdu, English</v>
      </c>
      <c r="BI10" t="str">
        <v>Islamabad</v>
      </c>
      <c r="BM10" t="str">
        <v>Pakistan</v>
      </c>
      <c r="BQ10">
        <v>5</v>
      </c>
    </row>
    <row r="11" spans="2:92" x14ac:dyDescent="0.25">
      <c r="B11" t="str">
        <v>Cuba</v>
      </c>
      <c r="C11">
        <v>110860</v>
      </c>
      <c r="D11">
        <v>10.166</v>
      </c>
      <c r="E11">
        <v>100023000000</v>
      </c>
      <c r="F11">
        <v>11333483</v>
      </c>
      <c r="G11" s="4">
        <v>0.59860605607695594</v>
      </c>
      <c r="H11">
        <v>1.63800001144409E-2</v>
      </c>
      <c r="I11">
        <v>8.4217999999999993</v>
      </c>
      <c r="J11">
        <v>8739135</v>
      </c>
      <c r="K11" t="str">
        <v>Spanish, Cuban Spanish</v>
      </c>
      <c r="L11" t="str">
        <v>Havana</v>
      </c>
      <c r="P11" t="str">
        <v>Cuba</v>
      </c>
      <c r="S11" t="str">
        <v>Cuba</v>
      </c>
      <c r="T11">
        <v>110860</v>
      </c>
      <c r="V11">
        <v>163046161</v>
      </c>
      <c r="Z11" t="str">
        <v>Cuba</v>
      </c>
      <c r="AA11">
        <v>11333483</v>
      </c>
      <c r="AF11" t="s">
        <v>297</v>
      </c>
      <c r="AN11" t="str">
        <v>G</v>
      </c>
      <c r="AO11">
        <v>5</v>
      </c>
      <c r="AR11" s="10" t="s">
        <v>294</v>
      </c>
      <c r="AS11" s="10" t="s">
        <v>304</v>
      </c>
      <c r="AU11" t="str">
        <v>Ali</v>
      </c>
      <c r="AV11" t="str">
        <v>HR</v>
      </c>
      <c r="AY11" t="str">
        <v>Brazil</v>
      </c>
      <c r="AZ11">
        <v>8515770</v>
      </c>
      <c r="BA11">
        <v>13.923999999999999</v>
      </c>
      <c r="BB11">
        <v>1839758040765.6201</v>
      </c>
      <c r="BC11">
        <v>212559417</v>
      </c>
      <c r="BD11">
        <v>0.33924533448829503</v>
      </c>
      <c r="BE11">
        <v>0.12083000183105501</v>
      </c>
      <c r="BF11">
        <v>2.1499000000000001</v>
      </c>
      <c r="BG11">
        <v>183241641</v>
      </c>
      <c r="BH11" t="str">
        <v>Portuguese</v>
      </c>
      <c r="BI11" t="str">
        <v>Brasília</v>
      </c>
      <c r="BM11" t="str">
        <v>Brazil</v>
      </c>
      <c r="BQ11">
        <v>6</v>
      </c>
      <c r="BS11" s="12" cm="1">
        <f t="array" ref="BS11:BS22">DATE(BS9,_xlfn.SEQUENCE(12),1)</f>
        <v>44197</v>
      </c>
      <c r="BT11" cm="1">
        <f t="array" ref="BT11:BT22">WEEKDAY(_xlfn.ANCHORARRAY(BS11))</f>
        <v>6</v>
      </c>
      <c r="CD11" t="e" cm="1">
        <f t="array" aca="1" ref="CD11:CD20" ca="1">_xlfn.RANDARRAY(10)</f>
        <v>#NAME?</v>
      </c>
      <c r="CF11" t="e" cm="1">
        <f t="array" aca="1" ref="CF11:CF20" ca="1">_xlfn.RANDARRAY(10,,1,100,TRUE)</f>
        <v>#NAME?</v>
      </c>
      <c r="CI11" t="e" cm="1">
        <f t="array" aca="1" ref="CI11:CI17" ca="1">_xlfn.UNIQUE(_xlfn.RANDARRAY(10,,1,10,TRUE))</f>
        <v>#NAME?</v>
      </c>
      <c r="CL11" t="e" cm="1">
        <f t="array" aca="1" ref="CL11:CL15" ca="1">INDEX(data[Country],_xlfn.RANDARRAY(5,,1,COUNTA(data[Country]),TRUE))</f>
        <v>#NAME?</v>
      </c>
    </row>
    <row r="12" spans="2:92" x14ac:dyDescent="0.25">
      <c r="B12" t="str">
        <v>France</v>
      </c>
      <c r="C12">
        <v>643801</v>
      </c>
      <c r="D12">
        <v>11.3</v>
      </c>
      <c r="E12">
        <v>2715518274227.4502</v>
      </c>
      <c r="F12">
        <v>67059887</v>
      </c>
      <c r="G12" s="4">
        <v>0.524475441661716</v>
      </c>
      <c r="H12">
        <v>8.4270000457763714E-2</v>
      </c>
      <c r="I12">
        <v>3.2671999999999999</v>
      </c>
      <c r="J12">
        <v>54123364</v>
      </c>
      <c r="K12" t="str">
        <v>French</v>
      </c>
      <c r="L12" t="str">
        <v>Paris</v>
      </c>
      <c r="P12" t="str">
        <v>France</v>
      </c>
      <c r="S12" t="str">
        <v>France</v>
      </c>
      <c r="T12">
        <v>643801</v>
      </c>
      <c r="V12">
        <v>9466856</v>
      </c>
      <c r="Z12" t="str">
        <v>France</v>
      </c>
      <c r="AA12">
        <v>67059887</v>
      </c>
      <c r="AN12" t="str">
        <v>H</v>
      </c>
      <c r="AO12">
        <v>3</v>
      </c>
      <c r="AR12" t="s">
        <v>296</v>
      </c>
      <c r="AS12" t="s">
        <v>303</v>
      </c>
      <c r="AU12" t="str">
        <v>Cynthia</v>
      </c>
      <c r="AV12" t="str">
        <v>Marketing</v>
      </c>
      <c r="AY12" t="str">
        <v>Nigeria</v>
      </c>
      <c r="AZ12">
        <v>923768</v>
      </c>
      <c r="BA12">
        <v>37.905000000000001</v>
      </c>
      <c r="BB12">
        <v>448120428858.76898</v>
      </c>
      <c r="BC12">
        <v>200963599</v>
      </c>
      <c r="BD12">
        <v>0.77736420830725605</v>
      </c>
      <c r="BE12">
        <v>8.0959997177124002E-2</v>
      </c>
      <c r="BF12">
        <v>0.38059999999999999</v>
      </c>
      <c r="BG12">
        <v>102806948</v>
      </c>
      <c r="BH12" t="str">
        <v>English</v>
      </c>
      <c r="BI12" t="str">
        <v>Abuja</v>
      </c>
      <c r="BM12" t="str">
        <v>Nigeria</v>
      </c>
      <c r="BQ12">
        <v>7</v>
      </c>
      <c r="BS12" s="12">
        <v>44228</v>
      </c>
      <c r="BT12">
        <v>2</v>
      </c>
      <c r="BW12" t="s">
        <v>0</v>
      </c>
      <c r="BX12" t="s">
        <v>3</v>
      </c>
      <c r="CD12" t="e">
        <f ca="1"/>
        <v>#NAME?</v>
      </c>
      <c r="CF12" t="e">
        <f ca="1"/>
        <v>#NAME?</v>
      </c>
      <c r="CI12" t="e">
        <f ca="1"/>
        <v>#NAME?</v>
      </c>
      <c r="CL12" t="e">
        <f ca="1"/>
        <v>#NAME?</v>
      </c>
    </row>
    <row r="13" spans="2:92" x14ac:dyDescent="0.25">
      <c r="B13" t="str">
        <v>Ghana</v>
      </c>
      <c r="C13">
        <v>238533</v>
      </c>
      <c r="D13">
        <v>29.407</v>
      </c>
      <c r="E13">
        <v>66983634223.943001</v>
      </c>
      <c r="F13">
        <v>30417856</v>
      </c>
      <c r="G13" s="4">
        <v>0.68998857343763698</v>
      </c>
      <c r="H13">
        <v>4.3309998512268105E-2</v>
      </c>
      <c r="I13">
        <v>0.13589999999999999</v>
      </c>
      <c r="J13">
        <v>17249054</v>
      </c>
      <c r="K13" t="str">
        <v>English</v>
      </c>
      <c r="L13" t="str">
        <v>Accra</v>
      </c>
      <c r="P13" t="str">
        <v>Ghana</v>
      </c>
      <c r="S13" t="str">
        <v>Ghana</v>
      </c>
      <c r="T13">
        <v>238533</v>
      </c>
      <c r="V13">
        <v>11484055</v>
      </c>
      <c r="Z13" t="str">
        <v>Ghana</v>
      </c>
      <c r="AA13">
        <v>30417856</v>
      </c>
      <c r="AN13" t="str">
        <v>I</v>
      </c>
      <c r="AO13">
        <v>7</v>
      </c>
      <c r="AR13" t="s">
        <v>297</v>
      </c>
      <c r="AS13" t="s">
        <v>303</v>
      </c>
      <c r="AU13" t="str">
        <v>Sita</v>
      </c>
      <c r="AV13" t="str">
        <v>Marketing</v>
      </c>
      <c r="AY13" t="str">
        <v>Bangladesh</v>
      </c>
      <c r="AZ13">
        <v>148460</v>
      </c>
      <c r="BA13">
        <v>18.184000000000001</v>
      </c>
      <c r="BB13">
        <v>302571254131.13501</v>
      </c>
      <c r="BC13">
        <v>163046161</v>
      </c>
      <c r="BD13">
        <v>0.70632326656967803</v>
      </c>
      <c r="BE13">
        <v>4.1900000572204596E-2</v>
      </c>
      <c r="BF13">
        <v>0.58089999999999997</v>
      </c>
      <c r="BG13">
        <v>60987417</v>
      </c>
      <c r="BH13" t="str">
        <v>Bengali</v>
      </c>
      <c r="BI13" t="str">
        <v>Dhaka</v>
      </c>
      <c r="BM13" t="str">
        <v>Bangladesh</v>
      </c>
      <c r="BQ13">
        <v>8</v>
      </c>
      <c r="BS13" s="12">
        <v>44256</v>
      </c>
      <c r="BT13">
        <v>2</v>
      </c>
      <c r="BW13" t="str" cm="1">
        <f t="array" ref="BW13:BW22">INDEX(_xlfn.SORTBY(data[Country], data[Population],IF(BW9="Top",-1,1)),_xlfn.SEQUENCE(BX9))</f>
        <v>Sierra Leone</v>
      </c>
      <c r="BX13" s="13" cm="1">
        <f t="array" ref="BX13:BX22">_xlfn.XLOOKUP(_xlfn.ANCHORARRAY(BW13),data[Country],data[GDP])</f>
        <v>3941474310.7691302</v>
      </c>
      <c r="CD13" t="e">
        <f ca="1"/>
        <v>#NAME?</v>
      </c>
      <c r="CF13" t="e">
        <f ca="1"/>
        <v>#NAME?</v>
      </c>
      <c r="CI13" t="e">
        <f ca="1"/>
        <v>#NAME?</v>
      </c>
      <c r="CL13" t="e">
        <f ca="1"/>
        <v>#NAME?</v>
      </c>
    </row>
    <row r="14" spans="2:92" x14ac:dyDescent="0.25">
      <c r="B14" t="str">
        <v>Guinea</v>
      </c>
      <c r="C14">
        <v>245857</v>
      </c>
      <c r="D14">
        <v>36.363999999999997</v>
      </c>
      <c r="E14">
        <v>13590281808.692801</v>
      </c>
      <c r="F14">
        <v>12771246</v>
      </c>
      <c r="G14" s="4">
        <v>0.59010255575451698</v>
      </c>
      <c r="H14">
        <v>4.2960000038146998E-2</v>
      </c>
      <c r="I14">
        <v>7.8799999999999995E-2</v>
      </c>
      <c r="J14">
        <v>4661505</v>
      </c>
      <c r="K14" t="str">
        <v>French</v>
      </c>
      <c r="L14" t="str">
        <v>Conakry</v>
      </c>
      <c r="P14" t="str">
        <v>Guinea</v>
      </c>
      <c r="S14" t="str">
        <v>Guinea</v>
      </c>
      <c r="T14">
        <v>245857</v>
      </c>
      <c r="V14">
        <v>11801151</v>
      </c>
      <c r="Z14" t="str">
        <v>Guinea</v>
      </c>
      <c r="AA14">
        <v>12771246</v>
      </c>
      <c r="AN14" t="str">
        <v>J</v>
      </c>
      <c r="AO14">
        <v>2</v>
      </c>
      <c r="AR14" s="10" t="s">
        <v>294</v>
      </c>
      <c r="AS14" s="10" t="s">
        <v>303</v>
      </c>
      <c r="AY14" t="str">
        <v>Russia</v>
      </c>
      <c r="AZ14">
        <v>17098240</v>
      </c>
      <c r="BA14">
        <v>11.5</v>
      </c>
      <c r="BB14">
        <v>1699876578871.3501</v>
      </c>
      <c r="BC14">
        <v>144373535</v>
      </c>
      <c r="BD14">
        <v>0.13294470341402198</v>
      </c>
      <c r="BE14">
        <v>4.5850000381469698E-2</v>
      </c>
      <c r="BF14">
        <v>4.0138999999999996</v>
      </c>
      <c r="BG14">
        <v>107683889</v>
      </c>
      <c r="BH14" t="str">
        <v>Russian</v>
      </c>
      <c r="BI14" t="str">
        <v>Moscow</v>
      </c>
      <c r="BM14" t="str">
        <v>Russia</v>
      </c>
      <c r="BQ14">
        <v>9</v>
      </c>
      <c r="BS14" s="12">
        <v>44287</v>
      </c>
      <c r="BT14">
        <v>5</v>
      </c>
      <c r="BW14" t="str">
        <v>Switzerland</v>
      </c>
      <c r="BX14" s="13">
        <v>703082435360.11694</v>
      </c>
      <c r="CD14" t="e">
        <f ca="1"/>
        <v>#NAME?</v>
      </c>
      <c r="CF14" t="e">
        <f ca="1"/>
        <v>#NAME?</v>
      </c>
      <c r="CI14" t="e">
        <f ca="1"/>
        <v>#NAME?</v>
      </c>
      <c r="CL14" t="e">
        <f ca="1"/>
        <v>#NAME?</v>
      </c>
    </row>
    <row r="15" spans="2:92" x14ac:dyDescent="0.25">
      <c r="B15" t="str">
        <v>Haiti</v>
      </c>
      <c r="C15">
        <v>27750</v>
      </c>
      <c r="D15">
        <v>24.349</v>
      </c>
      <c r="E15">
        <v>8498981820.87012</v>
      </c>
      <c r="F15">
        <v>11263077</v>
      </c>
      <c r="G15" s="4">
        <v>0.66763425253991304</v>
      </c>
      <c r="H15">
        <v>0.137810001373291</v>
      </c>
      <c r="I15">
        <v>0.23430000000000001</v>
      </c>
      <c r="J15">
        <v>6328948</v>
      </c>
      <c r="K15" t="str">
        <v>French, Haitian Creole, Haitian French</v>
      </c>
      <c r="L15" t="str">
        <v>Port-au-Prince</v>
      </c>
      <c r="P15" t="str">
        <v>Haiti</v>
      </c>
      <c r="S15" t="str">
        <v>Haiti</v>
      </c>
      <c r="T15">
        <v>27750</v>
      </c>
      <c r="V15">
        <v>11513100</v>
      </c>
      <c r="Z15" t="str">
        <v>Haiti</v>
      </c>
      <c r="AA15">
        <v>11263077</v>
      </c>
      <c r="AN15" t="str">
        <v>K</v>
      </c>
      <c r="AO15">
        <v>2</v>
      </c>
      <c r="AR15" t="s">
        <v>296</v>
      </c>
      <c r="AS15" t="s">
        <v>303</v>
      </c>
      <c r="AY15" t="str">
        <v>Japan</v>
      </c>
      <c r="AZ15">
        <v>377944</v>
      </c>
      <c r="BA15">
        <v>7.4</v>
      </c>
      <c r="BB15">
        <v>5081769542379.7695</v>
      </c>
      <c r="BC15">
        <v>126264931</v>
      </c>
      <c r="BD15">
        <v>0.122640991880623</v>
      </c>
      <c r="BE15">
        <v>2.2909998893737803E-2</v>
      </c>
      <c r="BF15">
        <v>2.4115000000000002</v>
      </c>
      <c r="BG15">
        <v>115782416</v>
      </c>
      <c r="BH15" t="str">
        <v>None</v>
      </c>
      <c r="BI15" t="str">
        <v>Tokyo</v>
      </c>
      <c r="BM15" t="str">
        <v>Japan</v>
      </c>
      <c r="BQ15">
        <v>10</v>
      </c>
      <c r="BS15" s="12">
        <v>44317</v>
      </c>
      <c r="BT15">
        <v>7</v>
      </c>
      <c r="BW15" t="str">
        <v>Papua New Guinea</v>
      </c>
      <c r="BX15" s="13">
        <v>24969611434.768398</v>
      </c>
      <c r="CD15" t="e">
        <f ca="1"/>
        <v>#NAME?</v>
      </c>
      <c r="CF15" t="e">
        <f ca="1"/>
        <v>#NAME?</v>
      </c>
      <c r="CI15" t="e">
        <f ca="1"/>
        <v>#NAME?</v>
      </c>
      <c r="CL15" t="e">
        <f ca="1"/>
        <v>#NAME?</v>
      </c>
    </row>
    <row r="16" spans="2:92" x14ac:dyDescent="0.25">
      <c r="B16" t="str">
        <v>Hungary</v>
      </c>
      <c r="C16">
        <v>93028</v>
      </c>
      <c r="D16">
        <v>9.6</v>
      </c>
      <c r="E16">
        <v>160967157503.612</v>
      </c>
      <c r="F16">
        <v>9769949</v>
      </c>
      <c r="G16" s="4">
        <v>0.58356345962664302</v>
      </c>
      <c r="H16">
        <v>3.3989999294281002E-2</v>
      </c>
      <c r="I16">
        <v>3.4075000000000002</v>
      </c>
      <c r="J16">
        <v>6999582</v>
      </c>
      <c r="K16" t="str">
        <v>Hungarian</v>
      </c>
      <c r="L16" t="str">
        <v>Budapest</v>
      </c>
      <c r="P16" t="str">
        <v>Hungary</v>
      </c>
      <c r="S16" t="str">
        <v>Hungary</v>
      </c>
      <c r="T16">
        <v>93028</v>
      </c>
      <c r="V16">
        <v>212559417</v>
      </c>
      <c r="Z16" t="str">
        <v>Hungary</v>
      </c>
      <c r="AA16">
        <v>9769949</v>
      </c>
      <c r="AN16" t="str">
        <v>M</v>
      </c>
      <c r="AO16">
        <v>8</v>
      </c>
      <c r="AY16" t="str">
        <v>Mexico</v>
      </c>
      <c r="AZ16">
        <v>1964375</v>
      </c>
      <c r="BA16">
        <v>17.602</v>
      </c>
      <c r="BB16">
        <v>1258286717124.53</v>
      </c>
      <c r="BC16">
        <v>126014024</v>
      </c>
      <c r="BD16">
        <v>0.54649553743666202</v>
      </c>
      <c r="BE16">
        <v>3.4249999523162801E-2</v>
      </c>
      <c r="BF16">
        <v>2.3826999999999998</v>
      </c>
      <c r="BG16">
        <v>102626859</v>
      </c>
      <c r="BH16" t="str">
        <v>None</v>
      </c>
      <c r="BI16" t="str">
        <v>Mexico City</v>
      </c>
      <c r="BM16" t="str">
        <v>Mexico</v>
      </c>
      <c r="BS16" s="12">
        <v>44348</v>
      </c>
      <c r="BT16">
        <v>3</v>
      </c>
      <c r="BW16" t="str">
        <v>Austria</v>
      </c>
      <c r="BX16" s="13">
        <v>446314739528.46997</v>
      </c>
      <c r="CD16" t="e">
        <f ca="1"/>
        <v>#NAME?</v>
      </c>
      <c r="CF16" t="e">
        <f ca="1"/>
        <v>#NAME?</v>
      </c>
      <c r="CI16" t="e">
        <f ca="1"/>
        <v>#NAME?</v>
      </c>
    </row>
    <row r="17" spans="2:87" x14ac:dyDescent="0.25">
      <c r="B17" t="str">
        <v>India</v>
      </c>
      <c r="C17">
        <v>3287263</v>
      </c>
      <c r="D17">
        <v>17.856999999999999</v>
      </c>
      <c r="E17">
        <v>2611000000000.0098</v>
      </c>
      <c r="F17">
        <v>1366417754</v>
      </c>
      <c r="G17" s="4">
        <v>0.60447196445568596</v>
      </c>
      <c r="H17">
        <v>5.35500001907349E-2</v>
      </c>
      <c r="I17">
        <v>0.85709999999999997</v>
      </c>
      <c r="J17">
        <v>471031528</v>
      </c>
      <c r="K17" t="str">
        <v>Hindi, Indian English</v>
      </c>
      <c r="L17" t="str">
        <v>New Delhi</v>
      </c>
      <c r="P17" t="str">
        <v>India</v>
      </c>
      <c r="S17" t="str">
        <v>India</v>
      </c>
      <c r="T17">
        <v>3287263</v>
      </c>
      <c r="V17">
        <v>20321378</v>
      </c>
      <c r="Z17" t="str">
        <v>India</v>
      </c>
      <c r="AA17">
        <v>1366417754</v>
      </c>
      <c r="AN17" t="str">
        <v>N</v>
      </c>
      <c r="AO17">
        <v>5</v>
      </c>
      <c r="AY17" t="str">
        <v>Ethiopia</v>
      </c>
      <c r="AZ17">
        <v>1104300</v>
      </c>
      <c r="BA17">
        <v>32.338999999999999</v>
      </c>
      <c r="BB17">
        <v>96107662398.174896</v>
      </c>
      <c r="BC17">
        <v>112078730</v>
      </c>
      <c r="BD17">
        <v>0.36259000000000002</v>
      </c>
      <c r="BE17">
        <v>2.0810000896453903E-2</v>
      </c>
      <c r="BF17">
        <v>7.6899999999999996E-2</v>
      </c>
      <c r="BG17">
        <v>23788710</v>
      </c>
      <c r="BH17" t="str">
        <v>Amharic, Somali, English, Tigrigna, Afar Language, Oromo language</v>
      </c>
      <c r="BI17" t="str">
        <v>Addis Ababa</v>
      </c>
      <c r="BM17" t="str">
        <v>Ethiopia</v>
      </c>
      <c r="BS17" s="12">
        <v>44378</v>
      </c>
      <c r="BT17">
        <v>5</v>
      </c>
      <c r="BW17" t="str">
        <v>Israel</v>
      </c>
      <c r="BX17" s="13">
        <v>395098666121.61603</v>
      </c>
      <c r="CD17" t="e">
        <f ca="1"/>
        <v>#NAME?</v>
      </c>
      <c r="CF17" t="e">
        <f ca="1"/>
        <v>#NAME?</v>
      </c>
      <c r="CI17" t="e">
        <f ca="1"/>
        <v>#NAME?</v>
      </c>
    </row>
    <row r="18" spans="2:87" x14ac:dyDescent="0.25">
      <c r="B18" t="str">
        <v>Ivory Coast</v>
      </c>
      <c r="C18">
        <v>322463</v>
      </c>
      <c r="D18">
        <v>35.74</v>
      </c>
      <c r="E18">
        <v>58792205642.153801</v>
      </c>
      <c r="F18">
        <v>25716544</v>
      </c>
      <c r="G18" s="4">
        <v>0.64779874213836497</v>
      </c>
      <c r="H18">
        <v>3.3169999122619601E-2</v>
      </c>
      <c r="I18">
        <v>0.23139999999999999</v>
      </c>
      <c r="J18">
        <v>13176900</v>
      </c>
      <c r="K18" t="str">
        <v>French</v>
      </c>
      <c r="L18" t="str">
        <v>Yamoussoukro</v>
      </c>
      <c r="P18" s="11" t="str">
        <v>Ivory Coast</v>
      </c>
      <c r="S18" t="str">
        <v>Ivory Coast</v>
      </c>
      <c r="T18">
        <v>322463</v>
      </c>
      <c r="V18">
        <v>11530580</v>
      </c>
      <c r="Z18" t="str">
        <v>Ivory Coast</v>
      </c>
      <c r="AA18">
        <v>25716544</v>
      </c>
      <c r="AN18" t="str">
        <v>P</v>
      </c>
      <c r="AO18">
        <v>6</v>
      </c>
      <c r="AY18" t="str">
        <v>Philippines</v>
      </c>
      <c r="AZ18">
        <v>300000</v>
      </c>
      <c r="BA18">
        <v>20.545999999999999</v>
      </c>
      <c r="BB18">
        <v>376795508679.67603</v>
      </c>
      <c r="BC18">
        <v>108116615</v>
      </c>
      <c r="BD18">
        <v>0.41721165777911901</v>
      </c>
      <c r="BE18">
        <v>2.1500000953674298E-2</v>
      </c>
      <c r="BF18">
        <v>0.60040000000000004</v>
      </c>
      <c r="BG18">
        <v>50975903</v>
      </c>
      <c r="BH18" t="str">
        <v>English, Filipino language, Philippine English</v>
      </c>
      <c r="BI18" t="str">
        <v>Manila</v>
      </c>
      <c r="BM18" t="str">
        <v>Philippines</v>
      </c>
      <c r="BS18" s="12">
        <v>44409</v>
      </c>
      <c r="BT18">
        <v>1</v>
      </c>
      <c r="BW18" t="str">
        <v>Tajikistan</v>
      </c>
      <c r="BX18" s="13">
        <v>8116626794.2583704</v>
      </c>
      <c r="CD18" t="e">
        <f ca="1"/>
        <v>#NAME?</v>
      </c>
      <c r="CF18" t="e">
        <f ca="1"/>
        <v>#NAME?</v>
      </c>
    </row>
    <row r="19" spans="2:87" x14ac:dyDescent="0.25">
      <c r="B19" t="str">
        <v>Kazakhstan</v>
      </c>
      <c r="C19">
        <v>2724900</v>
      </c>
      <c r="D19">
        <v>21.77</v>
      </c>
      <c r="E19">
        <v>180161741180.147</v>
      </c>
      <c r="F19">
        <v>18513930</v>
      </c>
      <c r="G19" s="4">
        <v>0.80376338111641998</v>
      </c>
      <c r="H19">
        <v>4.5900001525878899E-2</v>
      </c>
      <c r="I19">
        <v>3.2522000000000002</v>
      </c>
      <c r="J19">
        <v>10652915</v>
      </c>
      <c r="K19" t="str">
        <v>Russian, Kazakh</v>
      </c>
      <c r="L19" t="str">
        <v>Nur-Sultan</v>
      </c>
      <c r="P19" t="str">
        <v>Kazakhstan</v>
      </c>
      <c r="S19" t="str">
        <v>Kazakhstan</v>
      </c>
      <c r="T19">
        <v>2724900</v>
      </c>
      <c r="V19">
        <v>16486542</v>
      </c>
      <c r="Z19" t="str">
        <v>Kazakhstan</v>
      </c>
      <c r="AA19">
        <v>18513930</v>
      </c>
      <c r="AN19" t="str">
        <v>R</v>
      </c>
      <c r="AO19">
        <v>3</v>
      </c>
      <c r="AU19" t="str" cm="1">
        <f t="array" ref="AU19:AU22">_xlfn.UNIQUE(AR7:AR15,,TRUE)</f>
        <v>Bill</v>
      </c>
      <c r="AY19" t="str">
        <v>Egypt</v>
      </c>
      <c r="AZ19">
        <v>1001450</v>
      </c>
      <c r="BA19">
        <v>26.379000000000001</v>
      </c>
      <c r="BB19">
        <v>303175127597.521</v>
      </c>
      <c r="BC19">
        <v>100388073</v>
      </c>
      <c r="BD19">
        <v>3.75083632480913E-2</v>
      </c>
      <c r="BE19">
        <v>0.107600002288818</v>
      </c>
      <c r="BF19">
        <v>0.4521</v>
      </c>
      <c r="BG19">
        <v>42895824</v>
      </c>
      <c r="BH19" t="str">
        <v>Modern Standard Arabic</v>
      </c>
      <c r="BI19" t="str">
        <v>Cairo</v>
      </c>
      <c r="BM19" t="str">
        <v>Egypt</v>
      </c>
      <c r="BS19" s="12">
        <v>44440</v>
      </c>
      <c r="BT19">
        <v>4</v>
      </c>
      <c r="BW19" t="str">
        <v>Belarus</v>
      </c>
      <c r="BX19" s="13">
        <v>63080457022.659897</v>
      </c>
      <c r="CD19" t="e">
        <f ca="1"/>
        <v>#NAME?</v>
      </c>
      <c r="CF19" t="e">
        <f ca="1"/>
        <v>#NAME?</v>
      </c>
    </row>
    <row r="20" spans="2:87" x14ac:dyDescent="0.25">
      <c r="B20" t="str">
        <v>Madagascar</v>
      </c>
      <c r="C20">
        <v>587041</v>
      </c>
      <c r="D20">
        <v>32.656999999999996</v>
      </c>
      <c r="E20">
        <v>14083906356.618</v>
      </c>
      <c r="F20">
        <v>26969307</v>
      </c>
      <c r="G20" s="4">
        <v>0.71184255757992398</v>
      </c>
      <c r="H20">
        <v>1.75800001621246E-2</v>
      </c>
      <c r="I20">
        <v>0.1812</v>
      </c>
      <c r="J20">
        <v>10210849</v>
      </c>
      <c r="K20" t="str">
        <v>French, Malagasy language</v>
      </c>
      <c r="L20" t="str">
        <v>Antananarivo</v>
      </c>
      <c r="P20" t="str">
        <v>Madagascar</v>
      </c>
      <c r="S20" t="str">
        <v>Madagascar</v>
      </c>
      <c r="T20">
        <v>587041</v>
      </c>
      <c r="V20">
        <v>15946876</v>
      </c>
      <c r="Z20" t="str">
        <v>Madagascar</v>
      </c>
      <c r="AA20">
        <v>26969307</v>
      </c>
      <c r="AN20" t="str">
        <v>S</v>
      </c>
      <c r="AO20">
        <v>12</v>
      </c>
      <c r="AU20" t="str">
        <v>James</v>
      </c>
      <c r="AY20" t="str">
        <v>Vietnam</v>
      </c>
      <c r="AZ20">
        <v>331210</v>
      </c>
      <c r="BA20">
        <v>16.745000000000001</v>
      </c>
      <c r="BB20">
        <v>261921244843.172</v>
      </c>
      <c r="BC20">
        <v>96462106</v>
      </c>
      <c r="BD20">
        <v>0.39275002418808697</v>
      </c>
      <c r="BE20">
        <v>2.01300001144409E-2</v>
      </c>
      <c r="BF20">
        <v>0.81989999999999996</v>
      </c>
      <c r="BG20">
        <v>35332140</v>
      </c>
      <c r="BH20" t="str">
        <v>Vietnamese</v>
      </c>
      <c r="BI20" t="str">
        <v>Hanoi</v>
      </c>
      <c r="BM20" t="str">
        <v>Vietnam</v>
      </c>
      <c r="BS20" s="12">
        <v>44470</v>
      </c>
      <c r="BT20">
        <v>6</v>
      </c>
      <c r="BW20" t="str">
        <v>Honduras</v>
      </c>
      <c r="BX20" s="13">
        <v>25095395475.039299</v>
      </c>
      <c r="CD20" t="e">
        <f ca="1"/>
        <v>#NAME?</v>
      </c>
      <c r="CF20" t="e">
        <f ca="1"/>
        <v>#NAME?</v>
      </c>
    </row>
    <row r="21" spans="2:87" x14ac:dyDescent="0.25">
      <c r="B21" t="str">
        <v>Malawi</v>
      </c>
      <c r="C21">
        <v>118484</v>
      </c>
      <c r="D21">
        <v>34.118000000000002</v>
      </c>
      <c r="E21">
        <v>7666704427.0091496</v>
      </c>
      <c r="F21">
        <v>18628747</v>
      </c>
      <c r="G21" s="4">
        <v>0.61412812897751401</v>
      </c>
      <c r="H21">
        <v>5.6529998779296903E-2</v>
      </c>
      <c r="I21">
        <v>3.5799999999999998E-2</v>
      </c>
      <c r="J21">
        <v>3199301</v>
      </c>
      <c r="K21" t="str">
        <v>English, Chewa language</v>
      </c>
      <c r="L21" t="str">
        <v>Lilongwe</v>
      </c>
      <c r="P21" t="str">
        <v>Malawi</v>
      </c>
      <c r="S21" t="str">
        <v>Malawi</v>
      </c>
      <c r="T21">
        <v>118484</v>
      </c>
      <c r="V21">
        <v>1397715000</v>
      </c>
      <c r="Z21" t="str">
        <v>Malawi</v>
      </c>
      <c r="AA21">
        <v>18628747</v>
      </c>
      <c r="AN21" t="str">
        <v>T</v>
      </c>
      <c r="AO21">
        <v>5</v>
      </c>
      <c r="AU21" t="str">
        <v>John</v>
      </c>
      <c r="AY21" t="str">
        <v>Democratic Republic of the Congo</v>
      </c>
      <c r="AZ21">
        <v>2344858</v>
      </c>
      <c r="BA21">
        <v>41.183</v>
      </c>
      <c r="BB21">
        <v>47319624204.093803</v>
      </c>
      <c r="BC21">
        <v>86790567</v>
      </c>
      <c r="BD21">
        <v>0.115568690589092</v>
      </c>
      <c r="BE21">
        <v>4.2360000610351597E-2</v>
      </c>
      <c r="BF21">
        <v>7.3999999999999996E-2</v>
      </c>
      <c r="BG21">
        <v>39095679</v>
      </c>
      <c r="BH21" t="str">
        <v>French, Kongo language, Swahili, Lingala, Luba-Kasai Language</v>
      </c>
      <c r="BI21" t="str">
        <v>Kinshasa</v>
      </c>
      <c r="BM21" t="str">
        <v>Democratic Republic of the Congo</v>
      </c>
      <c r="BS21" s="12">
        <v>44501</v>
      </c>
      <c r="BT21">
        <v>2</v>
      </c>
      <c r="BW21" t="str">
        <v>Hungary</v>
      </c>
      <c r="BX21" s="13">
        <v>160967157503.612</v>
      </c>
    </row>
    <row r="22" spans="2:87" x14ac:dyDescent="0.25">
      <c r="B22" t="str">
        <v>Mexico</v>
      </c>
      <c r="C22">
        <v>1964375</v>
      </c>
      <c r="D22">
        <v>17.602</v>
      </c>
      <c r="E22">
        <v>1258286717124.53</v>
      </c>
      <c r="F22">
        <v>126014024</v>
      </c>
      <c r="G22" s="4">
        <v>0.54649553743666202</v>
      </c>
      <c r="H22">
        <v>3.4249999523162801E-2</v>
      </c>
      <c r="I22">
        <v>2.3826999999999998</v>
      </c>
      <c r="J22">
        <v>102626859</v>
      </c>
      <c r="K22" t="str">
        <v>None</v>
      </c>
      <c r="L22" t="str">
        <v>Mexico City</v>
      </c>
      <c r="P22" t="str">
        <v>Mexico</v>
      </c>
      <c r="S22" t="str">
        <v>Mexico</v>
      </c>
      <c r="T22">
        <v>1964375</v>
      </c>
      <c r="V22">
        <v>50339443</v>
      </c>
      <c r="Z22" t="str">
        <v>Mexico</v>
      </c>
      <c r="AA22">
        <v>126014024</v>
      </c>
      <c r="AN22" t="str">
        <v>U</v>
      </c>
      <c r="AO22">
        <v>6</v>
      </c>
      <c r="AU22" t="str">
        <v>Sita</v>
      </c>
      <c r="AY22" t="str">
        <v>Turkey</v>
      </c>
      <c r="AZ22">
        <v>783562</v>
      </c>
      <c r="BA22">
        <v>16.027000000000001</v>
      </c>
      <c r="BB22">
        <v>754411708202.61597</v>
      </c>
      <c r="BC22">
        <v>83429615</v>
      </c>
      <c r="BD22">
        <v>0.49799254187076897</v>
      </c>
      <c r="BE22">
        <v>0.134899997711182</v>
      </c>
      <c r="BF22">
        <v>1.8492</v>
      </c>
      <c r="BG22">
        <v>63097818</v>
      </c>
      <c r="BH22" t="str">
        <v>Turkish</v>
      </c>
      <c r="BI22" t="str">
        <v>Ankara</v>
      </c>
      <c r="BM22" t="str">
        <v>Turkey</v>
      </c>
      <c r="BS22" s="12">
        <v>44531</v>
      </c>
      <c r="BT22">
        <v>4</v>
      </c>
      <c r="BW22" t="str">
        <v>United Arab Emirates</v>
      </c>
      <c r="BX22" s="13">
        <v>421142267937.65002</v>
      </c>
    </row>
    <row r="23" spans="2:87" x14ac:dyDescent="0.25">
      <c r="B23" t="str">
        <v>Morocco</v>
      </c>
      <c r="C23">
        <v>446550</v>
      </c>
      <c r="D23">
        <v>18.937000000000001</v>
      </c>
      <c r="E23">
        <v>118725279596.13</v>
      </c>
      <c r="F23">
        <v>36471769</v>
      </c>
      <c r="G23" s="4">
        <v>0.68544700873851694</v>
      </c>
      <c r="H23">
        <v>9.0190000534057596E-2</v>
      </c>
      <c r="I23">
        <v>0.72729999999999995</v>
      </c>
      <c r="J23">
        <v>22975026</v>
      </c>
      <c r="K23" t="str">
        <v>Arabic, Modern Standard Arabic, Standard Moroccan Amazigh</v>
      </c>
      <c r="L23" t="str">
        <v>Rabat</v>
      </c>
      <c r="P23" t="str">
        <v>Morocco</v>
      </c>
      <c r="S23" t="str">
        <v>Morocco</v>
      </c>
      <c r="T23">
        <v>446550</v>
      </c>
      <c r="V23">
        <v>11333483</v>
      </c>
      <c r="Z23" t="str">
        <v>Morocco</v>
      </c>
      <c r="AA23">
        <v>36471769</v>
      </c>
      <c r="AN23" t="str">
        <v>V</v>
      </c>
      <c r="AO23">
        <v>2</v>
      </c>
      <c r="AY23" t="str">
        <v>Germany</v>
      </c>
      <c r="AZ23">
        <v>357022</v>
      </c>
      <c r="BA23">
        <v>9.5</v>
      </c>
      <c r="BB23">
        <v>3845630030823.52</v>
      </c>
      <c r="BC23">
        <v>83132799</v>
      </c>
      <c r="BD23">
        <v>0.47678612319670299</v>
      </c>
      <c r="BE23">
        <v>3.0429999828338602E-2</v>
      </c>
      <c r="BF23">
        <v>4.2488000000000001</v>
      </c>
      <c r="BG23">
        <v>64324835</v>
      </c>
      <c r="BH23" t="str">
        <v>German</v>
      </c>
      <c r="BI23" t="str">
        <v>Berlin</v>
      </c>
      <c r="BM23" t="str">
        <v>Germany</v>
      </c>
      <c r="BX23" s="13"/>
    </row>
    <row r="24" spans="2:87" x14ac:dyDescent="0.25">
      <c r="B24" t="str">
        <v>Mozambique</v>
      </c>
      <c r="C24">
        <v>799380</v>
      </c>
      <c r="D24">
        <v>37.520000000000003</v>
      </c>
      <c r="E24">
        <v>14934159925.523399</v>
      </c>
      <c r="F24">
        <v>30366036</v>
      </c>
      <c r="G24" s="4">
        <v>0.63518909433098503</v>
      </c>
      <c r="H24">
        <v>3.2409999370575003E-2</v>
      </c>
      <c r="I24">
        <v>8.3799999999999999E-2</v>
      </c>
      <c r="J24">
        <v>11092106</v>
      </c>
      <c r="K24" t="str">
        <v>Portuguese</v>
      </c>
      <c r="L24" t="str">
        <v>Maputo</v>
      </c>
      <c r="P24" t="str">
        <v>Mozambique</v>
      </c>
      <c r="S24" t="str">
        <v>Mozambique</v>
      </c>
      <c r="T24">
        <v>799380</v>
      </c>
      <c r="V24">
        <v>10669709</v>
      </c>
      <c r="Z24" t="str">
        <v>Mozambique</v>
      </c>
      <c r="AA24">
        <v>30366036</v>
      </c>
      <c r="AN24" t="str">
        <v>Y</v>
      </c>
      <c r="AO24">
        <v>1</v>
      </c>
      <c r="AY24" t="str">
        <v>Iran</v>
      </c>
      <c r="AZ24">
        <v>1648195</v>
      </c>
      <c r="BA24">
        <v>18.783000000000001</v>
      </c>
      <c r="BB24">
        <v>445345282122.68201</v>
      </c>
      <c r="BC24">
        <v>82913906</v>
      </c>
      <c r="BD24">
        <v>0.28214101525086599</v>
      </c>
      <c r="BE24">
        <v>0.11381999969482401</v>
      </c>
      <c r="BF24">
        <v>1.5844</v>
      </c>
      <c r="BG24">
        <v>62509623</v>
      </c>
      <c r="BH24" t="str">
        <v>Persian</v>
      </c>
      <c r="BI24" t="str">
        <v>Tehran</v>
      </c>
      <c r="BM24" t="str">
        <v>Iran</v>
      </c>
      <c r="BX24" s="13"/>
    </row>
    <row r="25" spans="2:87" x14ac:dyDescent="0.25">
      <c r="B25" t="str">
        <v>Netherlands</v>
      </c>
      <c r="C25">
        <v>41543</v>
      </c>
      <c r="D25">
        <v>9.6999999999999993</v>
      </c>
      <c r="E25">
        <v>909070395160.78296</v>
      </c>
      <c r="F25">
        <v>17332850</v>
      </c>
      <c r="G25" s="4">
        <v>0.53309587414663095</v>
      </c>
      <c r="H25">
        <v>3.1960000991821301E-2</v>
      </c>
      <c r="I25">
        <v>3.6053999999999999</v>
      </c>
      <c r="J25">
        <v>15924729</v>
      </c>
      <c r="K25" t="str">
        <v>Dutch</v>
      </c>
      <c r="L25" t="str">
        <v>Amsterdam</v>
      </c>
      <c r="P25" t="str">
        <v>Netherlands</v>
      </c>
      <c r="S25" t="str">
        <v>Netherlands</v>
      </c>
      <c r="T25">
        <v>41543</v>
      </c>
      <c r="V25">
        <v>10738958</v>
      </c>
      <c r="Z25" t="str">
        <v>Netherlands</v>
      </c>
      <c r="AA25">
        <v>17332850</v>
      </c>
      <c r="AN25" t="str">
        <v>Z</v>
      </c>
      <c r="AO25">
        <v>2</v>
      </c>
      <c r="AU25" t="str" cm="1">
        <f t="array" ref="AU25:AU26">_xlfn.UNIQUE(_xlfn._xlws.FILTER(AR7:AR15,COUNTIFS(AR7:AR15,AR7:AR15)&gt;1))</f>
        <v>Ali</v>
      </c>
      <c r="AY25" t="str">
        <v>Thailand</v>
      </c>
      <c r="AZ25">
        <v>513120</v>
      </c>
      <c r="BA25">
        <v>10.343999999999999</v>
      </c>
      <c r="BB25">
        <v>543649976165.63</v>
      </c>
      <c r="BC25">
        <v>69625582</v>
      </c>
      <c r="BD25">
        <v>0.43277417839456594</v>
      </c>
      <c r="BE25">
        <v>7.5400000810623199E-3</v>
      </c>
      <c r="BF25">
        <v>0.80500000000000005</v>
      </c>
      <c r="BG25">
        <v>35294600</v>
      </c>
      <c r="BH25" t="str">
        <v>Thai</v>
      </c>
      <c r="BI25" t="str">
        <v>Bangkok</v>
      </c>
      <c r="BM25" t="str">
        <v>Thailand</v>
      </c>
      <c r="BX25" s="13"/>
    </row>
    <row r="26" spans="2:87" x14ac:dyDescent="0.25">
      <c r="B26" t="str">
        <v>Nigeria</v>
      </c>
      <c r="C26">
        <v>923768</v>
      </c>
      <c r="D26">
        <v>37.905000000000001</v>
      </c>
      <c r="E26">
        <v>448120428858.76898</v>
      </c>
      <c r="F26">
        <v>200963599</v>
      </c>
      <c r="G26" s="4">
        <v>0.77736420830725605</v>
      </c>
      <c r="H26">
        <v>8.0959997177124002E-2</v>
      </c>
      <c r="I26">
        <v>0.38059999999999999</v>
      </c>
      <c r="J26">
        <v>102806948</v>
      </c>
      <c r="K26" t="str">
        <v>English</v>
      </c>
      <c r="L26" t="str">
        <v>Abuja</v>
      </c>
      <c r="P26" t="str">
        <v>Nigeria</v>
      </c>
      <c r="S26" t="str">
        <v>Nigeria</v>
      </c>
      <c r="T26">
        <v>923768</v>
      </c>
      <c r="V26">
        <v>112078730</v>
      </c>
      <c r="Z26" t="str">
        <v>Nigeria</v>
      </c>
      <c r="AA26">
        <v>200963599</v>
      </c>
      <c r="AU26" t="str">
        <v>Cynthia</v>
      </c>
      <c r="AY26" t="str">
        <v>France</v>
      </c>
      <c r="AZ26">
        <v>643801</v>
      </c>
      <c r="BA26">
        <v>11.3</v>
      </c>
      <c r="BB26">
        <v>2715518274227.4502</v>
      </c>
      <c r="BC26">
        <v>67059887</v>
      </c>
      <c r="BD26">
        <v>0.524475441661716</v>
      </c>
      <c r="BE26">
        <v>8.4270000457763714E-2</v>
      </c>
      <c r="BF26">
        <v>3.2671999999999999</v>
      </c>
      <c r="BG26">
        <v>54123364</v>
      </c>
      <c r="BH26" t="str">
        <v>French</v>
      </c>
      <c r="BI26" t="str">
        <v>Paris</v>
      </c>
      <c r="BM26" t="str">
        <v>France</v>
      </c>
      <c r="BX26" s="13"/>
    </row>
    <row r="27" spans="2:87" x14ac:dyDescent="0.25">
      <c r="B27" t="str">
        <v>Romania</v>
      </c>
      <c r="C27">
        <v>238391</v>
      </c>
      <c r="D27">
        <v>9.6</v>
      </c>
      <c r="E27">
        <v>250077444017.08401</v>
      </c>
      <c r="F27">
        <v>19356544</v>
      </c>
      <c r="G27" s="4">
        <v>0.58766515994436697</v>
      </c>
      <c r="H27">
        <v>3.9760000705719001E-2</v>
      </c>
      <c r="I27">
        <v>2.9807000000000001</v>
      </c>
      <c r="J27">
        <v>10468793</v>
      </c>
      <c r="K27" t="str">
        <v>Romanian</v>
      </c>
      <c r="L27" t="str">
        <v>Bucharest</v>
      </c>
      <c r="P27" t="str">
        <v>Romania</v>
      </c>
      <c r="S27" t="str">
        <v>Romania</v>
      </c>
      <c r="T27">
        <v>238391</v>
      </c>
      <c r="V27">
        <v>67059887</v>
      </c>
      <c r="Z27" t="str">
        <v>Romania</v>
      </c>
      <c r="AA27">
        <v>19356544</v>
      </c>
      <c r="AY27" t="str">
        <v>United Kingdom</v>
      </c>
      <c r="AZ27">
        <v>243610</v>
      </c>
      <c r="BA27">
        <v>11</v>
      </c>
      <c r="BB27">
        <v>2827113184695.5801</v>
      </c>
      <c r="BC27">
        <v>66834405</v>
      </c>
      <c r="BD27">
        <v>0.71714878141404492</v>
      </c>
      <c r="BE27">
        <v>3.8510000705719E-2</v>
      </c>
      <c r="BF27">
        <v>2.8117000000000001</v>
      </c>
      <c r="BG27">
        <v>55908316</v>
      </c>
      <c r="BH27" t="str">
        <v>English</v>
      </c>
      <c r="BI27" t="str">
        <v>London</v>
      </c>
      <c r="BM27" t="str">
        <v>United Kingdom</v>
      </c>
      <c r="BX27" s="13"/>
    </row>
    <row r="28" spans="2:87" x14ac:dyDescent="0.25">
      <c r="B28" t="str">
        <v>Rwanda</v>
      </c>
      <c r="C28">
        <v>26338</v>
      </c>
      <c r="D28">
        <v>31.696000000000002</v>
      </c>
      <c r="E28">
        <v>10122472590.172001</v>
      </c>
      <c r="F28">
        <v>12626950</v>
      </c>
      <c r="G28" s="4">
        <v>0.73437371348677705</v>
      </c>
      <c r="H28">
        <v>1.02999997138977E-2</v>
      </c>
      <c r="I28">
        <v>0.13400000000000001</v>
      </c>
      <c r="J28">
        <v>2186104</v>
      </c>
      <c r="K28" t="str">
        <v>Swahili, Kinyarwanda, French, English</v>
      </c>
      <c r="L28" t="str">
        <v>Kigali</v>
      </c>
      <c r="P28" t="str">
        <v>Rwanda</v>
      </c>
      <c r="S28" t="str">
        <v>Rwanda</v>
      </c>
      <c r="T28">
        <v>26338</v>
      </c>
      <c r="V28">
        <v>83132799</v>
      </c>
      <c r="Z28" t="str">
        <v>Rwanda</v>
      </c>
      <c r="AA28">
        <v>12626950</v>
      </c>
      <c r="AY28" t="str">
        <v>Italy</v>
      </c>
      <c r="AZ28">
        <v>301340</v>
      </c>
      <c r="BA28">
        <v>7.3</v>
      </c>
      <c r="BB28">
        <v>2001244392041.5701</v>
      </c>
      <c r="BC28">
        <v>60297396</v>
      </c>
      <c r="BD28">
        <v>0.432345141769226</v>
      </c>
      <c r="BE28">
        <v>9.8870000839233405E-2</v>
      </c>
      <c r="BF28">
        <v>3.9773999999999998</v>
      </c>
      <c r="BG28">
        <v>42651966</v>
      </c>
      <c r="BH28" t="str">
        <v>Italian</v>
      </c>
      <c r="BI28" t="str">
        <v>Rome</v>
      </c>
      <c r="BM28" t="str">
        <v>Italy</v>
      </c>
      <c r="BX28" s="13"/>
    </row>
    <row r="29" spans="2:87" x14ac:dyDescent="0.25">
      <c r="B29" t="str">
        <v>Saudi Arabia</v>
      </c>
      <c r="C29">
        <v>2149690</v>
      </c>
      <c r="D29">
        <v>17.797999999999998</v>
      </c>
      <c r="E29">
        <v>792966838161.65906</v>
      </c>
      <c r="F29">
        <v>34268528</v>
      </c>
      <c r="G29" s="4">
        <v>0.80764668394047501</v>
      </c>
      <c r="H29">
        <v>5.9270000457763698E-2</v>
      </c>
      <c r="I29">
        <v>2.6116999999999999</v>
      </c>
      <c r="J29">
        <v>28807838</v>
      </c>
      <c r="K29" t="str">
        <v>Arabic, Modern Standard Arabic</v>
      </c>
      <c r="L29" t="str">
        <v>Riyadh</v>
      </c>
      <c r="P29" t="str">
        <v>Saudi Arabia</v>
      </c>
      <c r="S29" t="str">
        <v>Saudi Arabia</v>
      </c>
      <c r="T29">
        <v>2149690</v>
      </c>
      <c r="V29">
        <v>30417856</v>
      </c>
      <c r="Z29" t="str">
        <v>Saudi Arabia</v>
      </c>
      <c r="AA29">
        <v>34268528</v>
      </c>
      <c r="AY29" t="str">
        <v>South Africa</v>
      </c>
      <c r="AZ29">
        <v>1219090</v>
      </c>
      <c r="BA29">
        <v>20.51</v>
      </c>
      <c r="BB29">
        <v>351431649241.43903</v>
      </c>
      <c r="BC29">
        <v>58558270</v>
      </c>
      <c r="BD29">
        <v>0.79830020855830996</v>
      </c>
      <c r="BE29">
        <v>0.28180999755859398</v>
      </c>
      <c r="BF29">
        <v>0.90539999999999998</v>
      </c>
      <c r="BG29">
        <v>39149717</v>
      </c>
      <c r="BH29" t="str">
        <v>Afrikaans, English, Xhosa, Portuguese, German, Zulu, Sotho language, South African English, Tswana, Northern Sotho language, Tsonga, Swati Language, Venda Language, Southern Ndebele language, Greek, Arabic, Sanskrit, Tamil, Hindi, Hebrew, Urdu, Gujarati, Telugu, Khoisan languages, Nama, Languages of South Africa, Khoe languages, South African Sign Language</v>
      </c>
      <c r="BI29" t="str">
        <v>Pretoria</v>
      </c>
      <c r="BM29" t="str">
        <v>South Africa</v>
      </c>
    </row>
    <row r="30" spans="2:87" x14ac:dyDescent="0.25">
      <c r="B30" t="str">
        <v>Sierra Leone</v>
      </c>
      <c r="C30">
        <v>71740</v>
      </c>
      <c r="D30">
        <v>33.405999999999999</v>
      </c>
      <c r="E30">
        <v>3941474310.7691302</v>
      </c>
      <c r="F30">
        <v>7813215</v>
      </c>
      <c r="G30" s="4">
        <v>0.54710446106954802</v>
      </c>
      <c r="H30">
        <v>4.4279999732971198E-2</v>
      </c>
      <c r="I30">
        <v>2.5000000000000001E-2</v>
      </c>
      <c r="J30">
        <v>3319366</v>
      </c>
      <c r="K30" t="str">
        <v>English</v>
      </c>
      <c r="L30" t="str">
        <v>Freetown</v>
      </c>
      <c r="P30" t="str">
        <v>Sierra Leone</v>
      </c>
      <c r="S30" t="str">
        <v>Sierra Leone</v>
      </c>
      <c r="T30">
        <v>71740</v>
      </c>
      <c r="V30">
        <v>10716322</v>
      </c>
      <c r="Z30" t="str">
        <v>Sierra Leone</v>
      </c>
      <c r="AA30">
        <v>7813215</v>
      </c>
      <c r="AY30" t="str">
        <v>Tanzania</v>
      </c>
      <c r="AZ30">
        <v>947300</v>
      </c>
      <c r="BA30">
        <v>36.700000000000003</v>
      </c>
      <c r="BB30">
        <v>63177068174.549004</v>
      </c>
      <c r="BC30">
        <v>58005463</v>
      </c>
      <c r="BD30">
        <v>0.44761797245427898</v>
      </c>
      <c r="BE30">
        <v>1.9800000190734902E-2</v>
      </c>
      <c r="BF30">
        <v>1.4E-2</v>
      </c>
      <c r="BG30">
        <v>20011885</v>
      </c>
      <c r="BH30" t="str">
        <v>Swahili, English</v>
      </c>
      <c r="BI30" t="str">
        <v>Dodoma</v>
      </c>
      <c r="BM30" t="str">
        <v>Tanzania</v>
      </c>
    </row>
    <row r="31" spans="2:87" x14ac:dyDescent="0.25">
      <c r="B31" t="str">
        <v>Somalia</v>
      </c>
      <c r="C31">
        <v>637657</v>
      </c>
      <c r="D31">
        <v>41.753</v>
      </c>
      <c r="E31">
        <v>4720727278.1883297</v>
      </c>
      <c r="F31">
        <v>15442905</v>
      </c>
      <c r="G31" s="4">
        <v>0.70336659546657299</v>
      </c>
      <c r="H31">
        <v>0.11350999832153301</v>
      </c>
      <c r="I31">
        <v>2.29E-2</v>
      </c>
      <c r="J31">
        <v>7034861</v>
      </c>
      <c r="K31" t="str">
        <v>Arabic, Somali</v>
      </c>
      <c r="L31" t="str">
        <v>Mogadishu</v>
      </c>
      <c r="P31" t="str">
        <v>Somalia</v>
      </c>
      <c r="S31" t="str">
        <v>Somalia</v>
      </c>
      <c r="T31">
        <v>637657</v>
      </c>
      <c r="V31">
        <v>16604026</v>
      </c>
      <c r="Z31" t="str">
        <v>Somalia</v>
      </c>
      <c r="AA31">
        <v>15442905</v>
      </c>
      <c r="AY31" t="str">
        <v>Myanmar</v>
      </c>
      <c r="AZ31">
        <v>676578</v>
      </c>
      <c r="BA31">
        <v>17.552</v>
      </c>
      <c r="BB31">
        <v>76085852617.1371</v>
      </c>
      <c r="BC31">
        <v>54045420</v>
      </c>
      <c r="BD31">
        <v>0.19538188277086999</v>
      </c>
      <c r="BE31">
        <v>1.57700002193451E-2</v>
      </c>
      <c r="BF31">
        <v>0.67700000000000005</v>
      </c>
      <c r="BG31">
        <v>16674093</v>
      </c>
      <c r="BH31" t="str">
        <v>Burmese</v>
      </c>
      <c r="BI31" t="str">
        <v>Naypyidaw</v>
      </c>
      <c r="BM31" t="str">
        <v>Myanmar</v>
      </c>
    </row>
    <row r="32" spans="2:87" x14ac:dyDescent="0.25">
      <c r="B32" t="str">
        <v>South Africa</v>
      </c>
      <c r="C32">
        <v>1219090</v>
      </c>
      <c r="D32">
        <v>20.51</v>
      </c>
      <c r="E32">
        <v>351431649241.43903</v>
      </c>
      <c r="F32">
        <v>58558270</v>
      </c>
      <c r="G32" s="4">
        <v>0.79830020855830996</v>
      </c>
      <c r="H32">
        <v>0.28180999755859398</v>
      </c>
      <c r="I32">
        <v>0.90539999999999998</v>
      </c>
      <c r="J32">
        <v>39149717</v>
      </c>
      <c r="K32" t="str">
        <v>Afrikaans, English, Xhosa, Portuguese, German, Zulu, Sotho language, South African English, Tswana, Northern Sotho language, Tsonga, Swati Language, Venda Language, Southern Ndebele language, Greek, Arabic, Sanskrit, Tamil, Hindi, Hebrew, Urdu, Gujarati, Telugu, Khoisan languages, Nama, Languages of South Africa, Khoe languages, South African Sign Language</v>
      </c>
      <c r="L32" t="str">
        <v>Pretoria</v>
      </c>
      <c r="P32" t="str">
        <v>South Africa</v>
      </c>
      <c r="S32" t="str">
        <v>South Africa</v>
      </c>
      <c r="T32">
        <v>1219090</v>
      </c>
      <c r="V32">
        <v>12771246</v>
      </c>
      <c r="Z32" t="str">
        <v>South Africa</v>
      </c>
      <c r="AA32">
        <v>58558270</v>
      </c>
      <c r="AY32" t="str">
        <v>Kenya</v>
      </c>
      <c r="AZ32">
        <v>580367</v>
      </c>
      <c r="BA32">
        <v>28.748000000000001</v>
      </c>
      <c r="BB32">
        <v>95503088538.091995</v>
      </c>
      <c r="BC32">
        <v>52573973</v>
      </c>
      <c r="BD32">
        <v>0.48546930456478199</v>
      </c>
      <c r="BE32">
        <v>2.64199995994568E-2</v>
      </c>
      <c r="BF32">
        <v>0.1565</v>
      </c>
      <c r="BG32">
        <v>14461523</v>
      </c>
      <c r="BH32" t="str">
        <v>Swahili, English</v>
      </c>
      <c r="BI32" t="str">
        <v>Nairobi</v>
      </c>
      <c r="BM32" t="str">
        <v>Kenya</v>
      </c>
    </row>
    <row r="33" spans="2:65" x14ac:dyDescent="0.25">
      <c r="B33" t="str">
        <v>Spain</v>
      </c>
      <c r="C33">
        <v>505370</v>
      </c>
      <c r="D33">
        <v>7.9</v>
      </c>
      <c r="E33">
        <v>1394116310768.6299</v>
      </c>
      <c r="F33">
        <v>47076781</v>
      </c>
      <c r="G33" s="4">
        <v>0.52577247440306896</v>
      </c>
      <c r="H33">
        <v>0.13958999633789099</v>
      </c>
      <c r="I33">
        <v>3.8723000000000001</v>
      </c>
      <c r="J33">
        <v>37927409</v>
      </c>
      <c r="K33" t="str">
        <v>Spanish</v>
      </c>
      <c r="L33" t="str">
        <v>Madrid</v>
      </c>
      <c r="P33" t="str">
        <v>Spain</v>
      </c>
      <c r="S33" t="str">
        <v>Spain</v>
      </c>
      <c r="T33">
        <v>505370</v>
      </c>
      <c r="V33">
        <v>11263077</v>
      </c>
      <c r="Z33" t="str">
        <v>Spain</v>
      </c>
      <c r="AA33">
        <v>47076781</v>
      </c>
      <c r="AY33" t="str">
        <v>South Korea</v>
      </c>
      <c r="AZ33">
        <v>99720</v>
      </c>
      <c r="BA33">
        <v>6.4</v>
      </c>
      <c r="BB33">
        <v>2029000000000</v>
      </c>
      <c r="BC33">
        <v>51709098</v>
      </c>
      <c r="BD33">
        <v>0.17446070640579101</v>
      </c>
      <c r="BE33">
        <v>4.1479997634887703E-2</v>
      </c>
      <c r="BF33">
        <v>2.3607999999999998</v>
      </c>
      <c r="BG33">
        <v>42106719</v>
      </c>
      <c r="BH33" t="str">
        <v>Korean, Korean Sign Language</v>
      </c>
      <c r="BI33" t="str">
        <v>Seoul</v>
      </c>
      <c r="BM33" t="str">
        <v>South Korea</v>
      </c>
    </row>
    <row r="34" spans="2:65" x14ac:dyDescent="0.25">
      <c r="B34" t="str">
        <v>Syria</v>
      </c>
      <c r="C34">
        <v>185180</v>
      </c>
      <c r="D34">
        <v>23.684999999999999</v>
      </c>
      <c r="E34">
        <v>40405006007.208603</v>
      </c>
      <c r="F34">
        <v>17070135</v>
      </c>
      <c r="G34" s="4">
        <v>0.75810052823612695</v>
      </c>
      <c r="H34">
        <v>8.3699998855590804E-2</v>
      </c>
      <c r="I34">
        <v>1.22</v>
      </c>
      <c r="J34">
        <v>9358019</v>
      </c>
      <c r="K34" t="str">
        <v>Arabic, Modern Standard Arabic</v>
      </c>
      <c r="L34" t="str">
        <v>Damascus</v>
      </c>
      <c r="P34" t="str">
        <v>Syria</v>
      </c>
      <c r="S34" t="str">
        <v>Syria</v>
      </c>
      <c r="T34">
        <v>185180</v>
      </c>
      <c r="V34">
        <v>9769949</v>
      </c>
      <c r="Z34" t="str">
        <v>Syria</v>
      </c>
      <c r="AA34">
        <v>17070135</v>
      </c>
      <c r="AY34" t="str">
        <v>Colombia</v>
      </c>
      <c r="AZ34">
        <v>1138910</v>
      </c>
      <c r="BA34">
        <v>14.882</v>
      </c>
      <c r="BB34">
        <v>323802808108.24597</v>
      </c>
      <c r="BC34">
        <v>50339443</v>
      </c>
      <c r="BD34">
        <v>0.40257414657503404</v>
      </c>
      <c r="BE34">
        <v>9.7069997787475604E-2</v>
      </c>
      <c r="BF34">
        <v>2.1848000000000001</v>
      </c>
      <c r="BG34">
        <v>40827302</v>
      </c>
      <c r="BH34" t="str">
        <v>Spanish</v>
      </c>
      <c r="BI34" t="str">
        <v>Bogotá</v>
      </c>
      <c r="BM34" t="str">
        <v>Colombia</v>
      </c>
    </row>
    <row r="35" spans="2:65" x14ac:dyDescent="0.25">
      <c r="B35" t="str">
        <v>Tunisia</v>
      </c>
      <c r="C35">
        <v>163610</v>
      </c>
      <c r="D35">
        <v>17.564</v>
      </c>
      <c r="E35">
        <v>38797709923.664101</v>
      </c>
      <c r="F35">
        <v>11694719</v>
      </c>
      <c r="G35" s="4">
        <v>0.6483650875386201</v>
      </c>
      <c r="H35">
        <v>0.16021999359130898</v>
      </c>
      <c r="I35">
        <v>1.3025</v>
      </c>
      <c r="J35">
        <v>8099061</v>
      </c>
      <c r="K35" t="str">
        <v>Arabic</v>
      </c>
      <c r="L35" t="str">
        <v>Tunis</v>
      </c>
      <c r="P35" t="str">
        <v>Tunisia</v>
      </c>
      <c r="S35" t="str">
        <v>Tunisia</v>
      </c>
      <c r="T35">
        <v>163610</v>
      </c>
      <c r="V35">
        <v>1366417754</v>
      </c>
      <c r="Z35" t="str">
        <v>Tunisia</v>
      </c>
      <c r="AA35">
        <v>11694719</v>
      </c>
      <c r="AY35" t="str">
        <v>Spain</v>
      </c>
      <c r="AZ35">
        <v>505370</v>
      </c>
      <c r="BA35">
        <v>7.9</v>
      </c>
      <c r="BB35">
        <v>1394116310768.6299</v>
      </c>
      <c r="BC35">
        <v>47076781</v>
      </c>
      <c r="BD35">
        <v>0.52577247440306896</v>
      </c>
      <c r="BE35">
        <v>0.13958999633789099</v>
      </c>
      <c r="BF35">
        <v>3.8723000000000001</v>
      </c>
      <c r="BG35">
        <v>37927409</v>
      </c>
      <c r="BH35" t="str">
        <v>Spanish</v>
      </c>
      <c r="BI35" t="str">
        <v>Madrid</v>
      </c>
      <c r="BM35" t="str">
        <v>Spain</v>
      </c>
    </row>
    <row r="36" spans="2:65" x14ac:dyDescent="0.25">
      <c r="B36" t="str">
        <v>Uganda</v>
      </c>
      <c r="C36">
        <v>241038</v>
      </c>
      <c r="D36">
        <v>38.134999999999998</v>
      </c>
      <c r="E36">
        <v>34387229486.400803</v>
      </c>
      <c r="F36">
        <v>44269594</v>
      </c>
      <c r="G36" s="4">
        <v>0.71888090963494899</v>
      </c>
      <c r="H36">
        <v>1.8430000543594401E-2</v>
      </c>
      <c r="I36">
        <v>0.16800000000000001</v>
      </c>
      <c r="J36">
        <v>10784516</v>
      </c>
      <c r="K36" t="str">
        <v>Swahili, English</v>
      </c>
      <c r="L36" t="str">
        <v>Kampala</v>
      </c>
      <c r="P36" t="str">
        <v>Uganda</v>
      </c>
      <c r="S36" t="str">
        <v>Uganda</v>
      </c>
      <c r="T36">
        <v>241038</v>
      </c>
      <c r="V36">
        <v>270203917</v>
      </c>
      <c r="Z36" t="str">
        <v>Uganda</v>
      </c>
      <c r="AA36">
        <v>44269594</v>
      </c>
      <c r="AY36" t="str">
        <v>Argentina</v>
      </c>
      <c r="AZ36">
        <v>2780400</v>
      </c>
      <c r="BA36">
        <v>17.021000000000001</v>
      </c>
      <c r="BB36">
        <v>449663446954.073</v>
      </c>
      <c r="BC36">
        <v>44938712</v>
      </c>
      <c r="BD36">
        <v>0.54335712119385104</v>
      </c>
      <c r="BE36">
        <v>9.7889995574951205E-2</v>
      </c>
      <c r="BF36">
        <v>3.96</v>
      </c>
      <c r="BG36">
        <v>41339571</v>
      </c>
      <c r="BH36" t="str">
        <v>Spanish, None</v>
      </c>
      <c r="BI36" t="str">
        <v>Buenos Aires</v>
      </c>
      <c r="BM36" t="str">
        <v>Argentina</v>
      </c>
    </row>
    <row r="37" spans="2:65" x14ac:dyDescent="0.25">
      <c r="B37" t="str">
        <v>Ukraine</v>
      </c>
      <c r="C37">
        <v>603550</v>
      </c>
      <c r="D37">
        <v>8.6999999999999993</v>
      </c>
      <c r="E37">
        <v>153781069118.14801</v>
      </c>
      <c r="F37">
        <v>44385155</v>
      </c>
      <c r="G37" s="4">
        <v>0.71665314436637995</v>
      </c>
      <c r="H37">
        <v>8.8819999694824195E-2</v>
      </c>
      <c r="I37">
        <v>2.9923000000000002</v>
      </c>
      <c r="J37">
        <v>30835699</v>
      </c>
      <c r="K37" t="str">
        <v>Ukrainian</v>
      </c>
      <c r="L37" t="str">
        <v>Kyiv</v>
      </c>
      <c r="P37" t="str">
        <v>Ukraine</v>
      </c>
      <c r="S37" t="str">
        <v>Ukraine</v>
      </c>
      <c r="T37">
        <v>603550</v>
      </c>
      <c r="V37">
        <v>60297396</v>
      </c>
      <c r="Z37" t="str">
        <v>Ukraine</v>
      </c>
      <c r="AA37">
        <v>44385155</v>
      </c>
      <c r="AY37" t="str">
        <v>Ukraine</v>
      </c>
      <c r="AZ37">
        <v>603550</v>
      </c>
      <c r="BA37">
        <v>8.6999999999999993</v>
      </c>
      <c r="BB37">
        <v>153781069118.14801</v>
      </c>
      <c r="BC37">
        <v>44385155</v>
      </c>
      <c r="BD37">
        <v>0.71665314436637995</v>
      </c>
      <c r="BE37">
        <v>8.8819999694824195E-2</v>
      </c>
      <c r="BF37">
        <v>2.9923000000000002</v>
      </c>
      <c r="BG37">
        <v>30835699</v>
      </c>
      <c r="BH37" t="str">
        <v>Ukrainian</v>
      </c>
      <c r="BI37" t="str">
        <v>Kyiv</v>
      </c>
      <c r="BM37" t="str">
        <v>Ukraine</v>
      </c>
    </row>
    <row r="38" spans="2:65" x14ac:dyDescent="0.25">
      <c r="B38" t="str">
        <v>United Kingdom</v>
      </c>
      <c r="C38">
        <v>243610</v>
      </c>
      <c r="D38">
        <v>11</v>
      </c>
      <c r="E38">
        <v>2827113184695.5801</v>
      </c>
      <c r="F38">
        <v>66834405</v>
      </c>
      <c r="G38" s="4">
        <v>0.71714878141404492</v>
      </c>
      <c r="H38">
        <v>3.8510000705719E-2</v>
      </c>
      <c r="I38">
        <v>2.8117000000000001</v>
      </c>
      <c r="J38">
        <v>55908316</v>
      </c>
      <c r="K38" t="str">
        <v>English</v>
      </c>
      <c r="L38" t="str">
        <v>London</v>
      </c>
      <c r="P38" t="str">
        <v>United Kingdom</v>
      </c>
      <c r="S38" t="str">
        <v>United Kingdom</v>
      </c>
      <c r="T38">
        <v>243610</v>
      </c>
      <c r="V38">
        <v>25716544</v>
      </c>
      <c r="Z38" t="str">
        <v>United Kingdom</v>
      </c>
      <c r="AA38">
        <v>66834405</v>
      </c>
      <c r="AY38" t="str">
        <v>Uganda</v>
      </c>
      <c r="AZ38">
        <v>241038</v>
      </c>
      <c r="BA38">
        <v>38.134999999999998</v>
      </c>
      <c r="BB38">
        <v>34387229486.400803</v>
      </c>
      <c r="BC38">
        <v>44269594</v>
      </c>
      <c r="BD38">
        <v>0.71888090963494899</v>
      </c>
      <c r="BE38">
        <v>1.8430000543594401E-2</v>
      </c>
      <c r="BF38">
        <v>0.16800000000000001</v>
      </c>
      <c r="BG38">
        <v>10784516</v>
      </c>
      <c r="BH38" t="str">
        <v>Swahili, English</v>
      </c>
      <c r="BI38" t="str">
        <v>Kampala</v>
      </c>
      <c r="BM38" t="str">
        <v>Uganda</v>
      </c>
    </row>
    <row r="39" spans="2:65" x14ac:dyDescent="0.25">
      <c r="B39" t="str">
        <v>Uzbekistan</v>
      </c>
      <c r="C39">
        <v>447400</v>
      </c>
      <c r="D39">
        <v>23.3</v>
      </c>
      <c r="E39">
        <v>57921286440.349503</v>
      </c>
      <c r="F39">
        <v>33580650</v>
      </c>
      <c r="G39" s="4">
        <v>0.62929007992477703</v>
      </c>
      <c r="H39">
        <v>5.9169998168945304E-2</v>
      </c>
      <c r="I39">
        <v>2.3685</v>
      </c>
      <c r="J39">
        <v>16935729</v>
      </c>
      <c r="K39" t="str">
        <v>Uzbek</v>
      </c>
      <c r="L39" t="str">
        <v>Tashkent</v>
      </c>
      <c r="P39" t="str">
        <v>Uzbekistan</v>
      </c>
      <c r="S39" t="str">
        <v>Uzbekistan</v>
      </c>
      <c r="T39">
        <v>447400</v>
      </c>
      <c r="V39">
        <v>18513930</v>
      </c>
      <c r="Z39" t="str">
        <v>Uzbekistan</v>
      </c>
      <c r="AA39">
        <v>33580650</v>
      </c>
      <c r="AY39" t="str">
        <v>Algeria</v>
      </c>
      <c r="AZ39">
        <v>2381741</v>
      </c>
      <c r="BA39">
        <v>24.282</v>
      </c>
      <c r="BB39">
        <v>169988236398.12601</v>
      </c>
      <c r="BC39">
        <v>43053054</v>
      </c>
      <c r="BD39">
        <v>0.17365539151523698</v>
      </c>
      <c r="BE39">
        <v>0.11704000473022499</v>
      </c>
      <c r="BF39">
        <v>1.7193000000000001</v>
      </c>
      <c r="BG39">
        <v>31510100</v>
      </c>
      <c r="BH39" t="str">
        <v>Arabic</v>
      </c>
      <c r="BI39" t="str">
        <v>Algiers</v>
      </c>
      <c r="BM39" t="str">
        <v>Algeria</v>
      </c>
    </row>
    <row r="40" spans="2:65" x14ac:dyDescent="0.25">
      <c r="V40">
        <v>52573973</v>
      </c>
      <c r="AY40" t="str">
        <v>Sudan</v>
      </c>
      <c r="AZ40">
        <v>1861484</v>
      </c>
      <c r="BA40">
        <v>32.177</v>
      </c>
      <c r="BB40">
        <v>18902284475.6054</v>
      </c>
      <c r="BC40">
        <v>42813238</v>
      </c>
      <c r="BD40">
        <v>0.286978787878788</v>
      </c>
      <c r="BE40">
        <v>0.16534999847412099</v>
      </c>
      <c r="BF40">
        <v>0.26179999999999998</v>
      </c>
      <c r="BG40">
        <v>14957233</v>
      </c>
      <c r="BH40" t="str">
        <v>Arabic, English, Arabic, Sudanese Spoken Language</v>
      </c>
      <c r="BI40" t="str">
        <v>Khartoum</v>
      </c>
      <c r="BM40" t="str">
        <v>Sudan</v>
      </c>
    </row>
    <row r="41" spans="2:65" x14ac:dyDescent="0.25">
      <c r="V41">
        <v>26969307</v>
      </c>
      <c r="AY41" t="str">
        <v>Iraq</v>
      </c>
      <c r="AZ41">
        <v>438317</v>
      </c>
      <c r="BA41">
        <v>29.074999999999999</v>
      </c>
      <c r="BB41">
        <v>234094042938.91699</v>
      </c>
      <c r="BC41">
        <v>39309783</v>
      </c>
      <c r="BD41">
        <v>0.21422252959124199</v>
      </c>
      <c r="BE41">
        <v>0.12821999549865701</v>
      </c>
      <c r="BF41">
        <v>0.70789999999999997</v>
      </c>
      <c r="BG41">
        <v>27783368</v>
      </c>
      <c r="BH41" t="str">
        <v>Arabic, Kurdish, Modern Standard Arabic</v>
      </c>
      <c r="BI41" t="str">
        <v>Baghdad</v>
      </c>
      <c r="BM41" t="str">
        <v>Iraq</v>
      </c>
    </row>
    <row r="42" spans="2:65" x14ac:dyDescent="0.25">
      <c r="V42">
        <v>18628747</v>
      </c>
      <c r="AY42" t="str">
        <v>Afghanistan</v>
      </c>
      <c r="AZ42">
        <v>652230</v>
      </c>
      <c r="BA42">
        <v>32.487000000000002</v>
      </c>
      <c r="BB42">
        <v>19101353832.737099</v>
      </c>
      <c r="BC42">
        <v>38041754</v>
      </c>
      <c r="BD42">
        <v>0.58067579572955896</v>
      </c>
      <c r="BE42">
        <v>0.111180000305176</v>
      </c>
      <c r="BF42">
        <v>0.2782</v>
      </c>
      <c r="BG42">
        <v>9797273</v>
      </c>
      <c r="BH42" t="str">
        <v>Pashto, Dari</v>
      </c>
      <c r="BI42" t="str">
        <v>Kabul</v>
      </c>
      <c r="BM42" t="str">
        <v>Afghanistan</v>
      </c>
    </row>
    <row r="43" spans="2:65" x14ac:dyDescent="0.25">
      <c r="V43">
        <v>19658031</v>
      </c>
      <c r="AY43" t="str">
        <v>Poland</v>
      </c>
      <c r="AZ43">
        <v>312685</v>
      </c>
      <c r="BA43">
        <v>10.199999999999999</v>
      </c>
      <c r="BB43">
        <v>592164400687.60706</v>
      </c>
      <c r="BC43">
        <v>37970874</v>
      </c>
      <c r="BD43">
        <v>0.469447075345374</v>
      </c>
      <c r="BE43">
        <v>3.4739999771118198E-2</v>
      </c>
      <c r="BF43">
        <v>2.3788</v>
      </c>
      <c r="BG43">
        <v>22796574</v>
      </c>
      <c r="BH43" t="str">
        <v>Polish</v>
      </c>
      <c r="BI43" t="str">
        <v>Warsaw</v>
      </c>
      <c r="BM43" t="str">
        <v>Poland</v>
      </c>
    </row>
    <row r="44" spans="2:65" x14ac:dyDescent="0.25">
      <c r="V44">
        <v>126014024</v>
      </c>
      <c r="AY44" t="str">
        <v>Canada</v>
      </c>
      <c r="AZ44">
        <v>9984670</v>
      </c>
      <c r="BA44">
        <v>10.1</v>
      </c>
      <c r="BB44">
        <v>1736425629519.96</v>
      </c>
      <c r="BC44">
        <v>37589262</v>
      </c>
      <c r="BD44">
        <v>6.8918382450780802E-2</v>
      </c>
      <c r="BE44">
        <v>5.5640001296997095E-2</v>
      </c>
      <c r="BF44">
        <v>2.6101999999999999</v>
      </c>
      <c r="BG44">
        <v>30628482</v>
      </c>
      <c r="BH44" t="str">
        <v>French, English, Canadian English, Canadian French</v>
      </c>
      <c r="BI44" t="str">
        <v>Ottawa</v>
      </c>
      <c r="BM44" t="str">
        <v>Canada</v>
      </c>
    </row>
    <row r="45" spans="2:65" x14ac:dyDescent="0.25">
      <c r="V45">
        <v>36471769</v>
      </c>
      <c r="AY45" t="str">
        <v>Morocco</v>
      </c>
      <c r="AZ45">
        <v>446550</v>
      </c>
      <c r="BA45">
        <v>18.937000000000001</v>
      </c>
      <c r="BB45">
        <v>118725279596.13</v>
      </c>
      <c r="BC45">
        <v>36471769</v>
      </c>
      <c r="BD45">
        <v>0.68544700873851694</v>
      </c>
      <c r="BE45">
        <v>9.0190000534057596E-2</v>
      </c>
      <c r="BF45">
        <v>0.72729999999999995</v>
      </c>
      <c r="BG45">
        <v>22975026</v>
      </c>
      <c r="BH45" t="str">
        <v>Arabic, Modern Standard Arabic, Standard Moroccan Amazigh</v>
      </c>
      <c r="BI45" t="str">
        <v>Rabat</v>
      </c>
      <c r="BM45" t="str">
        <v>Morocco</v>
      </c>
    </row>
    <row r="46" spans="2:65" x14ac:dyDescent="0.25">
      <c r="V46">
        <v>30366036</v>
      </c>
      <c r="AY46" t="str">
        <v>Saudi Arabia</v>
      </c>
      <c r="AZ46">
        <v>2149690</v>
      </c>
      <c r="BA46">
        <v>17.797999999999998</v>
      </c>
      <c r="BB46">
        <v>792966838161.65906</v>
      </c>
      <c r="BC46">
        <v>34268528</v>
      </c>
      <c r="BD46">
        <v>0.80764668394047501</v>
      </c>
      <c r="BE46">
        <v>5.9270000457763698E-2</v>
      </c>
      <c r="BF46">
        <v>2.6116999999999999</v>
      </c>
      <c r="BG46">
        <v>28807838</v>
      </c>
      <c r="BH46" t="str">
        <v>Arabic, Modern Standard Arabic</v>
      </c>
      <c r="BI46" t="str">
        <v>Riyadh</v>
      </c>
      <c r="BM46" t="str">
        <v>Saudi Arabia</v>
      </c>
    </row>
    <row r="47" spans="2:65" x14ac:dyDescent="0.25">
      <c r="V47">
        <v>17332850</v>
      </c>
      <c r="AY47" t="str">
        <v>Uzbekistan</v>
      </c>
      <c r="AZ47">
        <v>447400</v>
      </c>
      <c r="BA47">
        <v>23.3</v>
      </c>
      <c r="BB47">
        <v>57921286440.349503</v>
      </c>
      <c r="BC47">
        <v>33580650</v>
      </c>
      <c r="BD47">
        <v>0.62929007992477703</v>
      </c>
      <c r="BE47">
        <v>5.9169998168945304E-2</v>
      </c>
      <c r="BF47">
        <v>2.3685</v>
      </c>
      <c r="BG47">
        <v>16935729</v>
      </c>
      <c r="BH47" t="str">
        <v>Uzbek</v>
      </c>
      <c r="BI47" t="str">
        <v>Tashkent</v>
      </c>
      <c r="BM47" t="str">
        <v>Uzbekistan</v>
      </c>
    </row>
    <row r="48" spans="2:65" x14ac:dyDescent="0.25">
      <c r="V48">
        <v>23310715</v>
      </c>
      <c r="AY48" t="str">
        <v>Peru</v>
      </c>
      <c r="AZ48">
        <v>1285216</v>
      </c>
      <c r="BA48">
        <v>17.949000000000002</v>
      </c>
      <c r="BB48">
        <v>226848050819.52499</v>
      </c>
      <c r="BC48">
        <v>32510453</v>
      </c>
      <c r="BD48">
        <v>0.18505468749999998</v>
      </c>
      <c r="BE48">
        <v>3.3099999427795401E-2</v>
      </c>
      <c r="BF48">
        <v>1.27</v>
      </c>
      <c r="BG48">
        <v>25390339</v>
      </c>
      <c r="BH48" t="str">
        <v>Spanish, Aymara language, Quechuan languages</v>
      </c>
      <c r="BI48" t="str">
        <v>Lima</v>
      </c>
      <c r="BM48" t="str">
        <v>Peru</v>
      </c>
    </row>
    <row r="49" spans="22:65" x14ac:dyDescent="0.25">
      <c r="V49">
        <v>200963599</v>
      </c>
      <c r="AY49" t="str">
        <v>Malaysia</v>
      </c>
      <c r="AZ49">
        <v>329847</v>
      </c>
      <c r="BA49">
        <v>16.751999999999999</v>
      </c>
      <c r="BB49">
        <v>364701517787.84399</v>
      </c>
      <c r="BC49">
        <v>31949777</v>
      </c>
      <c r="BD49">
        <v>0.262577994217014</v>
      </c>
      <c r="BE49">
        <v>3.32399988174438E-2</v>
      </c>
      <c r="BF49">
        <v>1.5132000000000001</v>
      </c>
      <c r="BG49">
        <v>24475766</v>
      </c>
      <c r="BH49" t="str">
        <v>Malaysian language</v>
      </c>
      <c r="BI49" t="str">
        <v>Kuala Lumpur</v>
      </c>
      <c r="BM49" t="str">
        <v>Malaysia</v>
      </c>
    </row>
    <row r="50" spans="22:65" x14ac:dyDescent="0.25">
      <c r="V50">
        <v>216565318</v>
      </c>
      <c r="AY50" t="str">
        <v>Angola</v>
      </c>
      <c r="AZ50">
        <v>1246700</v>
      </c>
      <c r="BA50">
        <v>40.728999999999999</v>
      </c>
      <c r="BB50">
        <v>94635415869.985107</v>
      </c>
      <c r="BC50">
        <v>31825295</v>
      </c>
      <c r="BD50">
        <v>0.47477340178070099</v>
      </c>
      <c r="BE50">
        <v>6.8860001564025899E-2</v>
      </c>
      <c r="BF50">
        <v>0.21460000000000001</v>
      </c>
      <c r="BG50">
        <v>21061025</v>
      </c>
      <c r="BH50" t="str">
        <v>Portuguese</v>
      </c>
      <c r="BI50" t="str">
        <v>Luanda</v>
      </c>
      <c r="BM50" t="str">
        <v>Angola</v>
      </c>
    </row>
    <row r="51" spans="22:65" x14ac:dyDescent="0.25">
      <c r="V51">
        <v>108116615</v>
      </c>
      <c r="AY51" t="str">
        <v>Ghana</v>
      </c>
      <c r="AZ51">
        <v>238533</v>
      </c>
      <c r="BA51">
        <v>29.407</v>
      </c>
      <c r="BB51">
        <v>66983634223.943001</v>
      </c>
      <c r="BC51">
        <v>30417856</v>
      </c>
      <c r="BD51">
        <v>0.68998857343763698</v>
      </c>
      <c r="BE51">
        <v>4.3309998512268105E-2</v>
      </c>
      <c r="BF51">
        <v>0.13589999999999999</v>
      </c>
      <c r="BG51">
        <v>17249054</v>
      </c>
      <c r="BH51" t="str">
        <v>English</v>
      </c>
      <c r="BI51" t="str">
        <v>Accra</v>
      </c>
      <c r="BM51" t="str">
        <v>Ghana</v>
      </c>
    </row>
    <row r="52" spans="22:65" x14ac:dyDescent="0.25">
      <c r="V52">
        <v>37970874</v>
      </c>
      <c r="AY52" t="str">
        <v>Mozambique</v>
      </c>
      <c r="AZ52">
        <v>799380</v>
      </c>
      <c r="BA52">
        <v>37.520000000000003</v>
      </c>
      <c r="BB52">
        <v>14934159925.523399</v>
      </c>
      <c r="BC52">
        <v>30366036</v>
      </c>
      <c r="BD52">
        <v>0.63518909433098503</v>
      </c>
      <c r="BE52">
        <v>3.2409999370575003E-2</v>
      </c>
      <c r="BF52">
        <v>8.3799999999999999E-2</v>
      </c>
      <c r="BG52">
        <v>11092106</v>
      </c>
      <c r="BH52" t="str">
        <v>Portuguese</v>
      </c>
      <c r="BI52" t="str">
        <v>Maputo</v>
      </c>
      <c r="BM52" t="str">
        <v>Mozambique</v>
      </c>
    </row>
    <row r="53" spans="22:65" x14ac:dyDescent="0.25">
      <c r="V53">
        <v>10269417</v>
      </c>
      <c r="AY53" t="str">
        <v>Yemen</v>
      </c>
      <c r="AZ53">
        <v>527968</v>
      </c>
      <c r="BA53">
        <v>30.452999999999999</v>
      </c>
      <c r="BB53">
        <v>26914402223.782799</v>
      </c>
      <c r="BC53">
        <v>29161922</v>
      </c>
      <c r="BD53">
        <v>0.44597230903270996</v>
      </c>
      <c r="BE53">
        <v>0.12909999847412101</v>
      </c>
      <c r="BF53">
        <v>0.31040000000000001</v>
      </c>
      <c r="BG53">
        <v>10869523</v>
      </c>
      <c r="BH53" t="str">
        <v>Arabic, Modern Standard Arabic</v>
      </c>
      <c r="BI53" t="str">
        <v>Sana'a</v>
      </c>
      <c r="BM53" t="str">
        <v>Yemen</v>
      </c>
    </row>
    <row r="54" spans="22:65" x14ac:dyDescent="0.25">
      <c r="V54">
        <v>19356544</v>
      </c>
      <c r="AY54" t="str">
        <v>Nepal</v>
      </c>
      <c r="AZ54">
        <v>147181</v>
      </c>
      <c r="BA54">
        <v>19.887</v>
      </c>
      <c r="BB54">
        <v>30641380604.298401</v>
      </c>
      <c r="BC54">
        <v>28608710</v>
      </c>
      <c r="BD54">
        <v>0.287478200209278</v>
      </c>
      <c r="BE54">
        <v>1.4069999456405601E-2</v>
      </c>
      <c r="BF54">
        <v>0.74860000000000004</v>
      </c>
      <c r="BG54">
        <v>5765513</v>
      </c>
      <c r="BH54" t="str">
        <v>Nepali</v>
      </c>
      <c r="BI54" t="str">
        <v>Kathmandu</v>
      </c>
      <c r="BM54" t="str">
        <v>Nepal</v>
      </c>
    </row>
    <row r="55" spans="22:65" x14ac:dyDescent="0.25">
      <c r="V55">
        <v>12626950</v>
      </c>
      <c r="AY55" t="str">
        <v>Venezuela</v>
      </c>
      <c r="AZ55">
        <v>912050</v>
      </c>
      <c r="BA55">
        <v>17.881</v>
      </c>
      <c r="BB55">
        <v>482359318767.703</v>
      </c>
      <c r="BC55">
        <v>28515829</v>
      </c>
      <c r="BD55">
        <v>0.24488407686639099</v>
      </c>
      <c r="BE55">
        <v>8.800999641418461E-2</v>
      </c>
      <c r="BF55">
        <v>1.9239999999999999</v>
      </c>
      <c r="BG55">
        <v>25162368</v>
      </c>
      <c r="BH55" t="str">
        <v>Spanish, Venezuelan Spanish</v>
      </c>
      <c r="BI55" t="str">
        <v>Caracas</v>
      </c>
      <c r="BM55" t="str">
        <v>Venezuela</v>
      </c>
    </row>
    <row r="56" spans="22:65" x14ac:dyDescent="0.25">
      <c r="V56">
        <v>34268528</v>
      </c>
      <c r="AY56" t="str">
        <v>Madagascar</v>
      </c>
      <c r="AZ56">
        <v>587041</v>
      </c>
      <c r="BA56">
        <v>32.656999999999996</v>
      </c>
      <c r="BB56">
        <v>14083906356.618</v>
      </c>
      <c r="BC56">
        <v>26969307</v>
      </c>
      <c r="BD56">
        <v>0.71184255757992398</v>
      </c>
      <c r="BE56">
        <v>1.75800001621246E-2</v>
      </c>
      <c r="BF56">
        <v>0.1812</v>
      </c>
      <c r="BG56">
        <v>10210849</v>
      </c>
      <c r="BH56" t="str">
        <v>French, Malagasy language</v>
      </c>
      <c r="BI56" t="str">
        <v>Antananarivo</v>
      </c>
      <c r="BM56" t="str">
        <v>Madagascar</v>
      </c>
    </row>
    <row r="57" spans="22:65" x14ac:dyDescent="0.25">
      <c r="V57">
        <v>16296364</v>
      </c>
      <c r="AY57" t="str">
        <v>Cameroon</v>
      </c>
      <c r="AZ57">
        <v>475440</v>
      </c>
      <c r="BA57">
        <v>35.386000000000003</v>
      </c>
      <c r="BB57">
        <v>38760467033.389</v>
      </c>
      <c r="BC57">
        <v>25876380</v>
      </c>
      <c r="BD57">
        <v>0.20625753633305799</v>
      </c>
      <c r="BE57">
        <v>3.3800001144409203E-2</v>
      </c>
      <c r="BF57">
        <v>8.8099999999999998E-2</v>
      </c>
      <c r="BG57">
        <v>14741256</v>
      </c>
      <c r="BH57" t="str">
        <v>French, English</v>
      </c>
      <c r="BI57" t="str">
        <v>Yaoundé</v>
      </c>
      <c r="BM57" t="str">
        <v>Cameroon</v>
      </c>
    </row>
    <row r="58" spans="22:65" x14ac:dyDescent="0.25">
      <c r="V58">
        <v>7813215</v>
      </c>
      <c r="AY58" t="str">
        <v>Ivory Coast</v>
      </c>
      <c r="AZ58">
        <v>322463</v>
      </c>
      <c r="BA58">
        <v>35.74</v>
      </c>
      <c r="BB58">
        <v>58792205642.153801</v>
      </c>
      <c r="BC58">
        <v>25716544</v>
      </c>
      <c r="BD58">
        <v>0.64779874213836497</v>
      </c>
      <c r="BE58">
        <v>3.3169999122619601E-2</v>
      </c>
      <c r="BF58">
        <v>0.23139999999999999</v>
      </c>
      <c r="BG58">
        <v>13176900</v>
      </c>
      <c r="BH58" t="str">
        <v>French</v>
      </c>
      <c r="BI58" t="str">
        <v>Yamoussoukro</v>
      </c>
      <c r="BM58" t="str">
        <v>Ivory Coast</v>
      </c>
    </row>
    <row r="59" spans="22:65" x14ac:dyDescent="0.25">
      <c r="V59">
        <v>15442905</v>
      </c>
      <c r="AY59" t="str">
        <v>North Korea</v>
      </c>
      <c r="AZ59">
        <v>120538</v>
      </c>
      <c r="BA59">
        <v>13.89</v>
      </c>
      <c r="BB59">
        <v>32100000000</v>
      </c>
      <c r="BC59">
        <v>25666161</v>
      </c>
      <c r="BD59">
        <v>0.218420396976995</v>
      </c>
      <c r="BE59">
        <v>2.7400000095367402E-2</v>
      </c>
      <c r="BF59">
        <v>3.6745000000000001</v>
      </c>
      <c r="BG59">
        <v>15947412</v>
      </c>
      <c r="BH59" t="str">
        <v>Korean</v>
      </c>
      <c r="BI59" t="str">
        <v>Pyongyang</v>
      </c>
      <c r="BM59" t="str">
        <v>North Korea</v>
      </c>
    </row>
    <row r="60" spans="22:65" x14ac:dyDescent="0.25">
      <c r="V60">
        <v>58558270</v>
      </c>
      <c r="AY60" t="str">
        <v>Australia</v>
      </c>
      <c r="AZ60">
        <v>7741220</v>
      </c>
      <c r="BA60">
        <v>12.6</v>
      </c>
      <c r="BB60">
        <v>1392680589329.1399</v>
      </c>
      <c r="BC60">
        <v>25364307</v>
      </c>
      <c r="BD60">
        <v>0.48241944248714902</v>
      </c>
      <c r="BE60">
        <v>5.2680001258850098E-2</v>
      </c>
      <c r="BF60">
        <v>3.6778</v>
      </c>
      <c r="BG60">
        <v>21844756</v>
      </c>
      <c r="BH60" t="str">
        <v>None</v>
      </c>
      <c r="BI60" t="str">
        <v>Canberra</v>
      </c>
      <c r="BM60" t="str">
        <v>Australia</v>
      </c>
    </row>
    <row r="61" spans="22:65" x14ac:dyDescent="0.25">
      <c r="V61">
        <v>47076781</v>
      </c>
      <c r="AY61" t="str">
        <v>Niger</v>
      </c>
      <c r="AZ61">
        <v>1267000</v>
      </c>
      <c r="BA61">
        <v>46.079000000000001</v>
      </c>
      <c r="BB61">
        <v>12928145120.0296</v>
      </c>
      <c r="BC61">
        <v>23310715</v>
      </c>
      <c r="BD61">
        <v>0.36063787795058</v>
      </c>
      <c r="BE61">
        <v>4.7499999403953601E-3</v>
      </c>
      <c r="BF61">
        <v>4.3299999999999998E-2</v>
      </c>
      <c r="BG61">
        <v>3850231</v>
      </c>
      <c r="BH61" t="str">
        <v>French</v>
      </c>
      <c r="BI61" t="str">
        <v>Niamey</v>
      </c>
      <c r="BM61" t="str">
        <v>Niger</v>
      </c>
    </row>
    <row r="62" spans="22:65" x14ac:dyDescent="0.25">
      <c r="V62">
        <v>21803000</v>
      </c>
      <c r="AY62" t="str">
        <v>Sri Lanka</v>
      </c>
      <c r="AZ62">
        <v>65610</v>
      </c>
      <c r="BA62">
        <v>15.831</v>
      </c>
      <c r="BB62">
        <v>84008783756.067993</v>
      </c>
      <c r="BC62">
        <v>21803000</v>
      </c>
      <c r="BD62">
        <v>0.43693190878647697</v>
      </c>
      <c r="BE62">
        <v>4.1979999542236301E-2</v>
      </c>
      <c r="BF62">
        <v>1.0041</v>
      </c>
      <c r="BG62">
        <v>4052088</v>
      </c>
      <c r="BH62" t="str">
        <v>Tamil, Sinhala Language</v>
      </c>
      <c r="BI62" t="str">
        <v>Colombo</v>
      </c>
      <c r="BM62" t="str">
        <v>Sri Lanka</v>
      </c>
    </row>
    <row r="63" spans="22:65" x14ac:dyDescent="0.25">
      <c r="V63">
        <v>8574832</v>
      </c>
      <c r="AY63" t="str">
        <v>Burkina Faso</v>
      </c>
      <c r="AZ63">
        <v>274200</v>
      </c>
      <c r="BA63">
        <v>37.93</v>
      </c>
      <c r="BB63">
        <v>15745810234.6602</v>
      </c>
      <c r="BC63">
        <v>20321378</v>
      </c>
      <c r="BD63">
        <v>0.44225146198830401</v>
      </c>
      <c r="BE63">
        <v>6.2639999389648399E-2</v>
      </c>
      <c r="BF63">
        <v>8.4699999999999998E-2</v>
      </c>
      <c r="BG63">
        <v>6092349</v>
      </c>
      <c r="BH63" t="str">
        <v>French</v>
      </c>
      <c r="BI63" t="str">
        <v>Ouagadougou</v>
      </c>
      <c r="BM63" t="str">
        <v>Burkina Faso</v>
      </c>
    </row>
    <row r="64" spans="22:65" x14ac:dyDescent="0.25">
      <c r="V64">
        <v>17070135</v>
      </c>
      <c r="AY64" t="str">
        <v>Mali</v>
      </c>
      <c r="AZ64">
        <v>1240192</v>
      </c>
      <c r="BA64">
        <v>41.542999999999999</v>
      </c>
      <c r="BB64">
        <v>17510141171.340302</v>
      </c>
      <c r="BC64">
        <v>19658031</v>
      </c>
      <c r="BD64">
        <v>0.337660528278383</v>
      </c>
      <c r="BE64">
        <v>7.2239999771118196E-2</v>
      </c>
      <c r="BF64">
        <v>0.12859999999999999</v>
      </c>
      <c r="BG64">
        <v>8479688</v>
      </c>
      <c r="BH64" t="str">
        <v>French</v>
      </c>
      <c r="BI64" t="str">
        <v>Bamako</v>
      </c>
      <c r="BM64" t="str">
        <v>Mali</v>
      </c>
    </row>
    <row r="65" spans="22:65" x14ac:dyDescent="0.25">
      <c r="V65">
        <v>9321018</v>
      </c>
      <c r="AY65" t="str">
        <v>Romania</v>
      </c>
      <c r="AZ65">
        <v>238391</v>
      </c>
      <c r="BA65">
        <v>9.6</v>
      </c>
      <c r="BB65">
        <v>250077444017.08401</v>
      </c>
      <c r="BC65">
        <v>19356544</v>
      </c>
      <c r="BD65">
        <v>0.58766515994436697</v>
      </c>
      <c r="BE65">
        <v>3.9760000705719001E-2</v>
      </c>
      <c r="BF65">
        <v>2.9807000000000001</v>
      </c>
      <c r="BG65">
        <v>10468793</v>
      </c>
      <c r="BH65" t="str">
        <v>Romanian</v>
      </c>
      <c r="BI65" t="str">
        <v>Bucharest</v>
      </c>
      <c r="BM65" t="str">
        <v>Romania</v>
      </c>
    </row>
    <row r="66" spans="22:65" x14ac:dyDescent="0.25">
      <c r="V66">
        <v>58005463</v>
      </c>
      <c r="AY66" t="str">
        <v>Chile</v>
      </c>
      <c r="AZ66">
        <v>756096.3</v>
      </c>
      <c r="BA66">
        <v>12.428000000000001</v>
      </c>
      <c r="BB66">
        <v>282318159744.65002</v>
      </c>
      <c r="BC66">
        <v>18952038</v>
      </c>
      <c r="BD66">
        <v>0.21171649832251302</v>
      </c>
      <c r="BE66">
        <v>7.09000015258789E-2</v>
      </c>
      <c r="BF66">
        <v>2.5912000000000002</v>
      </c>
      <c r="BG66">
        <v>16610135</v>
      </c>
      <c r="BH66" t="str">
        <v>Spanish, None</v>
      </c>
      <c r="BI66" t="str">
        <v>Santiago</v>
      </c>
      <c r="BM66" t="str">
        <v>Chile</v>
      </c>
    </row>
    <row r="67" spans="22:65" x14ac:dyDescent="0.25">
      <c r="V67">
        <v>69625582</v>
      </c>
      <c r="AY67" t="str">
        <v>Malawi</v>
      </c>
      <c r="AZ67">
        <v>118484</v>
      </c>
      <c r="BA67">
        <v>34.118000000000002</v>
      </c>
      <c r="BB67">
        <v>7666704427.0091496</v>
      </c>
      <c r="BC67">
        <v>18628747</v>
      </c>
      <c r="BD67">
        <v>0.61412812897751401</v>
      </c>
      <c r="BE67">
        <v>5.6529998779296903E-2</v>
      </c>
      <c r="BF67">
        <v>3.5799999999999998E-2</v>
      </c>
      <c r="BG67">
        <v>3199301</v>
      </c>
      <c r="BH67" t="str">
        <v>English, Chewa language</v>
      </c>
      <c r="BI67" t="str">
        <v>Lilongwe</v>
      </c>
      <c r="BM67" t="str">
        <v>Malawi</v>
      </c>
    </row>
    <row r="68" spans="22:65" x14ac:dyDescent="0.25">
      <c r="V68">
        <v>11694719</v>
      </c>
      <c r="AY68" t="str">
        <v>Kazakhstan</v>
      </c>
      <c r="AZ68">
        <v>2724900</v>
      </c>
      <c r="BA68">
        <v>21.77</v>
      </c>
      <c r="BB68">
        <v>180161741180.147</v>
      </c>
      <c r="BC68">
        <v>18513930</v>
      </c>
      <c r="BD68">
        <v>0.80376338111641998</v>
      </c>
      <c r="BE68">
        <v>4.5900001525878899E-2</v>
      </c>
      <c r="BF68">
        <v>3.2522000000000002</v>
      </c>
      <c r="BG68">
        <v>10652915</v>
      </c>
      <c r="BH68" t="str">
        <v>Russian, Kazakh</v>
      </c>
      <c r="BI68" t="str">
        <v>Nur-Sultan</v>
      </c>
      <c r="BM68" t="str">
        <v>Kazakhstan</v>
      </c>
    </row>
    <row r="69" spans="22:65" x14ac:dyDescent="0.25">
      <c r="V69">
        <v>83429615</v>
      </c>
      <c r="AY69" t="str">
        <v>Zambia</v>
      </c>
      <c r="AZ69">
        <v>752618</v>
      </c>
      <c r="BA69">
        <v>36.192</v>
      </c>
      <c r="BB69">
        <v>23064722446.351299</v>
      </c>
      <c r="BC69">
        <v>17861030</v>
      </c>
      <c r="BD69">
        <v>0.32063923378038406</v>
      </c>
      <c r="BE69">
        <v>0.11425000190734901</v>
      </c>
      <c r="BF69">
        <v>1.1867000000000001</v>
      </c>
      <c r="BG69">
        <v>7871713</v>
      </c>
      <c r="BH69" t="str">
        <v>English</v>
      </c>
      <c r="BI69" t="str">
        <v>Lusaka</v>
      </c>
      <c r="BM69" t="str">
        <v>Zambia</v>
      </c>
    </row>
    <row r="70" spans="22:65" x14ac:dyDescent="0.25">
      <c r="V70">
        <v>44269594</v>
      </c>
      <c r="AY70" t="str">
        <v>Ecuador</v>
      </c>
      <c r="AZ70">
        <v>283561</v>
      </c>
      <c r="BA70">
        <v>19.719000000000001</v>
      </c>
      <c r="BB70">
        <v>107435665000</v>
      </c>
      <c r="BC70">
        <v>17373662</v>
      </c>
      <c r="BD70">
        <v>0.22209695603156698</v>
      </c>
      <c r="BE70">
        <v>3.9679999351501502E-2</v>
      </c>
      <c r="BF70">
        <v>2.0367999999999999</v>
      </c>
      <c r="BG70">
        <v>11116711</v>
      </c>
      <c r="BH70" t="str">
        <v>Spanish, Ecuadorian Spanish</v>
      </c>
      <c r="BI70" t="str">
        <v>Quito</v>
      </c>
      <c r="BM70" t="str">
        <v>Ecuador</v>
      </c>
    </row>
    <row r="71" spans="22:65" x14ac:dyDescent="0.25">
      <c r="V71">
        <v>44385155</v>
      </c>
      <c r="AY71" t="str">
        <v>Netherlands</v>
      </c>
      <c r="AZ71">
        <v>41543</v>
      </c>
      <c r="BA71">
        <v>9.6999999999999993</v>
      </c>
      <c r="BB71">
        <v>909070395160.78296</v>
      </c>
      <c r="BC71">
        <v>17332850</v>
      </c>
      <c r="BD71">
        <v>0.53309587414663095</v>
      </c>
      <c r="BE71">
        <v>3.1960000991821301E-2</v>
      </c>
      <c r="BF71">
        <v>3.6053999999999999</v>
      </c>
      <c r="BG71">
        <v>15924729</v>
      </c>
      <c r="BH71" t="str">
        <v>Dutch</v>
      </c>
      <c r="BI71" t="str">
        <v>Amsterdam</v>
      </c>
      <c r="BM71" t="str">
        <v>Netherlands</v>
      </c>
    </row>
    <row r="72" spans="22:65" x14ac:dyDescent="0.25">
      <c r="V72">
        <v>66834405</v>
      </c>
      <c r="AY72" t="str">
        <v>Syria</v>
      </c>
      <c r="AZ72">
        <v>185180</v>
      </c>
      <c r="BA72">
        <v>23.684999999999999</v>
      </c>
      <c r="BB72">
        <v>40405006007.208603</v>
      </c>
      <c r="BC72">
        <v>17070135</v>
      </c>
      <c r="BD72">
        <v>0.75810052823612695</v>
      </c>
      <c r="BE72">
        <v>8.3699998855590804E-2</v>
      </c>
      <c r="BF72">
        <v>1.22</v>
      </c>
      <c r="BG72">
        <v>9358019</v>
      </c>
      <c r="BH72" t="str">
        <v>Arabic, Modern Standard Arabic</v>
      </c>
      <c r="BI72" t="str">
        <v>Damascus</v>
      </c>
      <c r="BM72" t="str">
        <v>Syria</v>
      </c>
    </row>
    <row r="73" spans="22:65" x14ac:dyDescent="0.25">
      <c r="V73">
        <v>328239523</v>
      </c>
      <c r="AY73" t="str">
        <v>Guatemala</v>
      </c>
      <c r="AZ73">
        <v>108889</v>
      </c>
      <c r="BA73">
        <v>24.561</v>
      </c>
      <c r="BB73">
        <v>76710385879.662704</v>
      </c>
      <c r="BC73">
        <v>16604026</v>
      </c>
      <c r="BD73">
        <v>0.35983575961179498</v>
      </c>
      <c r="BE73">
        <v>2.4590001106262197E-2</v>
      </c>
      <c r="BF73">
        <v>0.35489999999999999</v>
      </c>
      <c r="BG73">
        <v>8540945</v>
      </c>
      <c r="BH73" t="str">
        <v>Spanish, Guatemalan Spanish</v>
      </c>
      <c r="BI73" t="str">
        <v>Guatemala City</v>
      </c>
      <c r="BM73" t="str">
        <v>Guatemala</v>
      </c>
    </row>
    <row r="74" spans="22:65" x14ac:dyDescent="0.25">
      <c r="V74">
        <v>33580650</v>
      </c>
      <c r="AY74" t="str">
        <v>Cambodia</v>
      </c>
      <c r="AZ74">
        <v>181035</v>
      </c>
      <c r="BA74">
        <v>22.463999999999999</v>
      </c>
      <c r="BB74">
        <v>27089389786.968399</v>
      </c>
      <c r="BC74">
        <v>16486542</v>
      </c>
      <c r="BD74">
        <v>0.30903013822796299</v>
      </c>
      <c r="BE74">
        <v>6.7699998617172198E-3</v>
      </c>
      <c r="BF74">
        <v>0.16819999999999999</v>
      </c>
      <c r="BG74">
        <v>3924621</v>
      </c>
      <c r="BH74" t="str">
        <v>Khmer language</v>
      </c>
      <c r="BI74" t="str">
        <v>Phnom Penh</v>
      </c>
      <c r="BM74" t="str">
        <v>Cambodia</v>
      </c>
    </row>
    <row r="75" spans="22:65" x14ac:dyDescent="0.25">
      <c r="V75">
        <v>96462106</v>
      </c>
      <c r="AY75" t="str">
        <v>Senegal</v>
      </c>
      <c r="AZ75">
        <v>196722</v>
      </c>
      <c r="BA75">
        <v>34.523000000000003</v>
      </c>
      <c r="BB75">
        <v>23578084052.014702</v>
      </c>
      <c r="BC75">
        <v>16296364</v>
      </c>
      <c r="BD75">
        <v>0.46060354230509504</v>
      </c>
      <c r="BE75">
        <v>6.6040000915527294E-2</v>
      </c>
      <c r="BF75">
        <v>6.9099999999999995E-2</v>
      </c>
      <c r="BG75">
        <v>7765706</v>
      </c>
      <c r="BH75" t="str">
        <v>French</v>
      </c>
      <c r="BI75" t="str">
        <v>Dakar</v>
      </c>
      <c r="BM75" t="str">
        <v>Senegal</v>
      </c>
    </row>
    <row r="76" spans="22:65" x14ac:dyDescent="0.25">
      <c r="V76">
        <v>29161922</v>
      </c>
      <c r="AY76" t="str">
        <v>Chad</v>
      </c>
      <c r="AZ76">
        <v>1284000</v>
      </c>
      <c r="BA76">
        <v>42.171999999999997</v>
      </c>
      <c r="BB76">
        <v>11314951342.780701</v>
      </c>
      <c r="BC76">
        <v>15946876</v>
      </c>
      <c r="BD76">
        <v>0.39656130876747098</v>
      </c>
      <c r="BE76">
        <v>1.8910000324249301E-2</v>
      </c>
      <c r="BF76">
        <v>4.3400000000000001E-2</v>
      </c>
      <c r="BG76">
        <v>3712273</v>
      </c>
      <c r="BH76" t="str">
        <v>French, Arabic</v>
      </c>
      <c r="BI76" t="str">
        <v>N'Djamena</v>
      </c>
      <c r="BM76" t="str">
        <v>Chad</v>
      </c>
    </row>
    <row r="77" spans="22:65" x14ac:dyDescent="0.25">
      <c r="V77">
        <v>17861030</v>
      </c>
      <c r="AY77" t="str">
        <v>Somalia</v>
      </c>
      <c r="AZ77">
        <v>637657</v>
      </c>
      <c r="BA77">
        <v>41.753</v>
      </c>
      <c r="BB77">
        <v>4720727278.1883297</v>
      </c>
      <c r="BC77">
        <v>15442905</v>
      </c>
      <c r="BD77">
        <v>0.70336659546657299</v>
      </c>
      <c r="BE77">
        <v>0.11350999832153301</v>
      </c>
      <c r="BF77">
        <v>2.29E-2</v>
      </c>
      <c r="BG77">
        <v>7034861</v>
      </c>
      <c r="BH77" t="str">
        <v>Arabic, Somali</v>
      </c>
      <c r="BI77" t="str">
        <v>Mogadishu</v>
      </c>
      <c r="BM77" t="str">
        <v>Somalia</v>
      </c>
    </row>
    <row r="78" spans="22:65" x14ac:dyDescent="0.25">
      <c r="V78">
        <v>14645468</v>
      </c>
      <c r="AY78" t="str">
        <v>Zimbabwe</v>
      </c>
      <c r="AZ78">
        <v>390757</v>
      </c>
      <c r="BA78">
        <v>30.675999999999998</v>
      </c>
      <c r="BB78">
        <v>21440758800</v>
      </c>
      <c r="BC78">
        <v>14645468</v>
      </c>
      <c r="BD78">
        <v>0.41876696393951102</v>
      </c>
      <c r="BE78">
        <v>4.9539999961853001E-2</v>
      </c>
      <c r="BF78">
        <v>0.20960000000000001</v>
      </c>
      <c r="BG78">
        <v>4717305</v>
      </c>
      <c r="BH78" t="str">
        <v>Shona, English, Northern Ndebele language, Tswana, Sotho language, Xhosa, Khoisan languages, Tsonga, Venda Language, Kalanga Language, Sena Language, Ndau Language, Zimbabwe Sign Language, Tonga language, Nambya Language</v>
      </c>
      <c r="BI78" t="str">
        <v>Harare</v>
      </c>
      <c r="BM78" t="str">
        <v>Zimbabwe</v>
      </c>
    </row>
    <row r="79" spans="22:65" x14ac:dyDescent="0.25">
      <c r="AY79" t="str">
        <v>Guinea</v>
      </c>
      <c r="AZ79">
        <v>245857</v>
      </c>
      <c r="BA79">
        <v>36.363999999999997</v>
      </c>
      <c r="BB79">
        <v>13590281808.692801</v>
      </c>
      <c r="BC79">
        <v>12771246</v>
      </c>
      <c r="BD79">
        <v>0.59010255575451698</v>
      </c>
      <c r="BE79">
        <v>4.2960000038146998E-2</v>
      </c>
      <c r="BF79">
        <v>7.8799999999999995E-2</v>
      </c>
      <c r="BG79">
        <v>4661505</v>
      </c>
      <c r="BH79" t="str">
        <v>French</v>
      </c>
      <c r="BI79" t="str">
        <v>Conakry</v>
      </c>
      <c r="BM79" t="str">
        <v>Guinea</v>
      </c>
    </row>
    <row r="80" spans="22:65" x14ac:dyDescent="0.25">
      <c r="AY80" t="str">
        <v>Rwanda</v>
      </c>
      <c r="AZ80">
        <v>26338</v>
      </c>
      <c r="BA80">
        <v>31.696000000000002</v>
      </c>
      <c r="BB80">
        <v>10122472590.172001</v>
      </c>
      <c r="BC80">
        <v>12626950</v>
      </c>
      <c r="BD80">
        <v>0.73437371348677705</v>
      </c>
      <c r="BE80">
        <v>1.02999997138977E-2</v>
      </c>
      <c r="BF80">
        <v>0.13400000000000001</v>
      </c>
      <c r="BG80">
        <v>2186104</v>
      </c>
      <c r="BH80" t="str">
        <v>Swahili, Kinyarwanda, French, English</v>
      </c>
      <c r="BI80" t="str">
        <v>Kigali</v>
      </c>
      <c r="BM80" t="str">
        <v>Rwanda</v>
      </c>
    </row>
    <row r="81" spans="51:65" x14ac:dyDescent="0.25">
      <c r="AY81" t="str">
        <v>Benin</v>
      </c>
      <c r="AZ81">
        <v>112622</v>
      </c>
      <c r="BA81">
        <v>36.220999999999997</v>
      </c>
      <c r="BB81">
        <v>14390709094.938601</v>
      </c>
      <c r="BC81">
        <v>11801151</v>
      </c>
      <c r="BD81">
        <v>0.33256473926924401</v>
      </c>
      <c r="BE81">
        <v>2.2320001125335699E-2</v>
      </c>
      <c r="BF81">
        <v>7.9100000000000004E-2</v>
      </c>
      <c r="BG81">
        <v>5648149</v>
      </c>
      <c r="BH81" t="str">
        <v>French</v>
      </c>
      <c r="BI81" t="str">
        <v>Porto-Novo</v>
      </c>
      <c r="BM81" t="str">
        <v>Benin</v>
      </c>
    </row>
    <row r="82" spans="51:65" x14ac:dyDescent="0.25">
      <c r="AY82" t="str">
        <v>Tunisia</v>
      </c>
      <c r="AZ82">
        <v>163610</v>
      </c>
      <c r="BA82">
        <v>17.564</v>
      </c>
      <c r="BB82">
        <v>38797709923.664101</v>
      </c>
      <c r="BC82">
        <v>11694719</v>
      </c>
      <c r="BD82">
        <v>0.6483650875386201</v>
      </c>
      <c r="BE82">
        <v>0.16021999359130898</v>
      </c>
      <c r="BF82">
        <v>1.3025</v>
      </c>
      <c r="BG82">
        <v>8099061</v>
      </c>
      <c r="BH82" t="str">
        <v>Arabic</v>
      </c>
      <c r="BI82" t="str">
        <v>Tunis</v>
      </c>
      <c r="BM82" t="str">
        <v>Tunisia</v>
      </c>
    </row>
    <row r="83" spans="51:65" x14ac:dyDescent="0.25">
      <c r="AY83" t="str">
        <v>Burundi</v>
      </c>
      <c r="AZ83">
        <v>27830</v>
      </c>
      <c r="BA83">
        <v>39.008000000000003</v>
      </c>
      <c r="BB83">
        <v>3012334881.6405702</v>
      </c>
      <c r="BC83">
        <v>11530580</v>
      </c>
      <c r="BD83">
        <v>0.79166666666666696</v>
      </c>
      <c r="BE83">
        <v>1.42700004577637E-2</v>
      </c>
      <c r="BF83">
        <v>0.10009999999999999</v>
      </c>
      <c r="BG83">
        <v>1541177</v>
      </c>
      <c r="BH83" t="str">
        <v>Kirundi, French, English</v>
      </c>
      <c r="BI83" t="str">
        <v>Bujumbura</v>
      </c>
      <c r="BM83" t="str">
        <v>Burundi</v>
      </c>
    </row>
    <row r="84" spans="51:65" x14ac:dyDescent="0.25">
      <c r="AY84" t="str">
        <v>Bolivia</v>
      </c>
      <c r="AZ84">
        <v>1098581</v>
      </c>
      <c r="BA84">
        <v>21.75</v>
      </c>
      <c r="BB84">
        <v>40895322865.412399</v>
      </c>
      <c r="BC84">
        <v>11513100</v>
      </c>
      <c r="BD84">
        <v>0.34787224222283797</v>
      </c>
      <c r="BE84">
        <v>3.4979999065399198E-2</v>
      </c>
      <c r="BF84">
        <v>1.5901000000000001</v>
      </c>
      <c r="BG84">
        <v>8033035</v>
      </c>
      <c r="BH84" t="str">
        <v>Spanish, Aymara language, Yine language, Mòoré Language, Kallawaya, Puquina Language, Ayoreo language, Baure Language, Tsimané Language, Chiquitano Language, Yaminahua Language, Leco Language, Pauserna Language, Sirionó language, Araona Language, Yuracaré language, Ayacucho Quechua, Uru language, Chakobo language, Tacana Language, Reyesano Language, Cavineña Language, Machiguenga language, Movima language, Itene Language, Guaraní language, Moxos language, Canichana Language, Itonama Language, Wichí Lhamtés Nocten Language, Cayubaba Language, Toromono language, Guarayu Language, Tapieté Language, Pacahuara language, Yuqui Language</v>
      </c>
      <c r="BI84" t="str">
        <v>Sucre</v>
      </c>
      <c r="BM84" t="str">
        <v>Bolivia</v>
      </c>
    </row>
    <row r="85" spans="51:65" x14ac:dyDescent="0.25">
      <c r="AY85" t="str">
        <v>Belgium</v>
      </c>
      <c r="AZ85">
        <v>30528</v>
      </c>
      <c r="BA85">
        <v>10.3</v>
      </c>
      <c r="BB85">
        <v>529606710418.03802</v>
      </c>
      <c r="BC85">
        <v>11484055</v>
      </c>
      <c r="BD85">
        <v>0.44610305443465298</v>
      </c>
      <c r="BE85">
        <v>5.5890002250671394E-2</v>
      </c>
      <c r="BF85">
        <v>3.0709</v>
      </c>
      <c r="BG85">
        <v>11259082</v>
      </c>
      <c r="BH85" t="str">
        <v>French, Dutch, German</v>
      </c>
      <c r="BI85" t="str">
        <v>City of Brussels</v>
      </c>
      <c r="BM85" t="str">
        <v>Belgium</v>
      </c>
    </row>
    <row r="86" spans="51:65" x14ac:dyDescent="0.25">
      <c r="AY86" t="str">
        <v>Cuba</v>
      </c>
      <c r="AZ86">
        <v>110860</v>
      </c>
      <c r="BA86">
        <v>10.166</v>
      </c>
      <c r="BB86">
        <v>100023000000</v>
      </c>
      <c r="BC86">
        <v>11333483</v>
      </c>
      <c r="BD86">
        <v>0.59860605607695594</v>
      </c>
      <c r="BE86">
        <v>1.63800001144409E-2</v>
      </c>
      <c r="BF86">
        <v>8.4217999999999993</v>
      </c>
      <c r="BG86">
        <v>8739135</v>
      </c>
      <c r="BH86" t="str">
        <v>Spanish, Cuban Spanish</v>
      </c>
      <c r="BI86" t="str">
        <v>Havana</v>
      </c>
      <c r="BM86" t="str">
        <v>Cuba</v>
      </c>
    </row>
    <row r="87" spans="51:65" x14ac:dyDescent="0.25">
      <c r="AY87" t="str">
        <v>Haiti</v>
      </c>
      <c r="AZ87">
        <v>27750</v>
      </c>
      <c r="BA87">
        <v>24.349</v>
      </c>
      <c r="BB87">
        <v>8498981820.87012</v>
      </c>
      <c r="BC87">
        <v>11263077</v>
      </c>
      <c r="BD87">
        <v>0.66763425253991304</v>
      </c>
      <c r="BE87">
        <v>0.137810001373291</v>
      </c>
      <c r="BF87">
        <v>0.23430000000000001</v>
      </c>
      <c r="BG87">
        <v>6328948</v>
      </c>
      <c r="BH87" t="str">
        <v>French, Haitian Creole, Haitian French</v>
      </c>
      <c r="BI87" t="str">
        <v>Port-au-Prince</v>
      </c>
      <c r="BM87" t="str">
        <v>Haiti</v>
      </c>
    </row>
    <row r="88" spans="51:65" x14ac:dyDescent="0.25">
      <c r="AY88" t="str">
        <v>Dominican Republic</v>
      </c>
      <c r="AZ88">
        <v>48670</v>
      </c>
      <c r="BA88">
        <v>19.506</v>
      </c>
      <c r="BB88">
        <v>88941298257.721497</v>
      </c>
      <c r="BC88">
        <v>10738958</v>
      </c>
      <c r="BD88">
        <v>0.48685572345270101</v>
      </c>
      <c r="BE88">
        <v>5.8449997901916503E-2</v>
      </c>
      <c r="BF88">
        <v>1.56</v>
      </c>
      <c r="BG88">
        <v>8787475</v>
      </c>
      <c r="BH88" t="str">
        <v>Spanish, Dominican Spanish</v>
      </c>
      <c r="BI88" t="str">
        <v>Santo Domingo</v>
      </c>
      <c r="BM88" t="str">
        <v>Dominican Republic</v>
      </c>
    </row>
    <row r="89" spans="51:65" x14ac:dyDescent="0.25">
      <c r="AY89" t="str">
        <v>Greece</v>
      </c>
      <c r="AZ89">
        <v>131957</v>
      </c>
      <c r="BA89">
        <v>8.1</v>
      </c>
      <c r="BB89">
        <v>209852761468.681</v>
      </c>
      <c r="BC89">
        <v>10716322</v>
      </c>
      <c r="BD89">
        <v>0.47602792862684301</v>
      </c>
      <c r="BE89">
        <v>0.17238000869751002</v>
      </c>
      <c r="BF89">
        <v>5.4789000000000003</v>
      </c>
      <c r="BG89">
        <v>8507474</v>
      </c>
      <c r="BH89" t="str">
        <v>Greek</v>
      </c>
      <c r="BI89" t="str">
        <v>Athens</v>
      </c>
      <c r="BM89" t="str">
        <v>Greece</v>
      </c>
    </row>
    <row r="90" spans="51:65" x14ac:dyDescent="0.25">
      <c r="AY90" t="str">
        <v>Czech Republic</v>
      </c>
      <c r="AZ90">
        <v>78867</v>
      </c>
      <c r="BA90">
        <v>10.7</v>
      </c>
      <c r="BB90">
        <v>246489245494.88199</v>
      </c>
      <c r="BC90">
        <v>10669709</v>
      </c>
      <c r="BD90">
        <v>0.45182595182595198</v>
      </c>
      <c r="BE90">
        <v>1.9329999685287501E-2</v>
      </c>
      <c r="BF90">
        <v>4.1208</v>
      </c>
      <c r="BG90">
        <v>7887156</v>
      </c>
      <c r="BH90" t="str">
        <v>Czech, Slovak</v>
      </c>
      <c r="BI90" t="str">
        <v>Prague</v>
      </c>
      <c r="BM90" t="str">
        <v>Czech Republic</v>
      </c>
    </row>
    <row r="91" spans="51:65" x14ac:dyDescent="0.25">
      <c r="AY91" t="str">
        <v>Sweden</v>
      </c>
      <c r="AZ91">
        <v>450295</v>
      </c>
      <c r="BA91">
        <v>11.4</v>
      </c>
      <c r="BB91">
        <v>530832908737.862</v>
      </c>
      <c r="BC91">
        <v>10285453</v>
      </c>
      <c r="BD91">
        <v>7.4427340355012209E-2</v>
      </c>
      <c r="BE91">
        <v>6.4759998321533202E-2</v>
      </c>
      <c r="BF91">
        <v>3.984</v>
      </c>
      <c r="BG91">
        <v>9021165</v>
      </c>
      <c r="BH91" t="str">
        <v>Swedish</v>
      </c>
      <c r="BI91" t="str">
        <v>Stockholm</v>
      </c>
      <c r="BM91" t="str">
        <v>Sweden</v>
      </c>
    </row>
    <row r="92" spans="51:65" x14ac:dyDescent="0.25">
      <c r="AY92" t="str">
        <v>Portugal</v>
      </c>
      <c r="AZ92">
        <v>92090</v>
      </c>
      <c r="BA92">
        <v>8.5</v>
      </c>
      <c r="BB92">
        <v>237686075634.698</v>
      </c>
      <c r="BC92">
        <v>10269417</v>
      </c>
      <c r="BD92">
        <v>0.39452940398253294</v>
      </c>
      <c r="BE92">
        <v>6.33400011062622E-2</v>
      </c>
      <c r="BF92">
        <v>5.1239999999999997</v>
      </c>
      <c r="BG92">
        <v>6753579</v>
      </c>
      <c r="BH92" t="str">
        <v>Portuguese</v>
      </c>
      <c r="BI92" t="str">
        <v>Lisbon</v>
      </c>
      <c r="BM92" t="str">
        <v>Portugal</v>
      </c>
    </row>
    <row r="93" spans="51:65" x14ac:dyDescent="0.25">
      <c r="AY93" t="str">
        <v>Jordan</v>
      </c>
      <c r="AZ93">
        <v>89342</v>
      </c>
      <c r="BA93">
        <v>21.978999999999999</v>
      </c>
      <c r="BB93">
        <v>43743661971.831001</v>
      </c>
      <c r="BC93">
        <v>10101694</v>
      </c>
      <c r="BD93">
        <v>0.120067578388995</v>
      </c>
      <c r="BE93">
        <v>0.14715000152587898</v>
      </c>
      <c r="BF93">
        <v>2.3237000000000001</v>
      </c>
      <c r="BG93">
        <v>9213048</v>
      </c>
      <c r="BH93" t="str">
        <v>Arabic, Modern Standard Arabic</v>
      </c>
      <c r="BI93" t="str">
        <v>Amman</v>
      </c>
      <c r="BM93" t="str">
        <v>Jordan</v>
      </c>
    </row>
    <row r="94" spans="51:65" x14ac:dyDescent="0.25">
      <c r="AY94" t="str">
        <v>Azerbaijan</v>
      </c>
      <c r="AZ94">
        <v>86600</v>
      </c>
      <c r="BA94">
        <v>14</v>
      </c>
      <c r="BB94">
        <v>39207000000</v>
      </c>
      <c r="BC94">
        <v>10023318</v>
      </c>
      <c r="BD94">
        <v>0.57735575178420195</v>
      </c>
      <c r="BE94">
        <v>5.5089998245239302E-2</v>
      </c>
      <c r="BF94">
        <v>3.4460000000000002</v>
      </c>
      <c r="BG94">
        <v>5616165</v>
      </c>
      <c r="BH94" t="str">
        <v>Azerbaijani language</v>
      </c>
      <c r="BI94" t="str">
        <v>Baku</v>
      </c>
      <c r="BM94" t="str">
        <v>Azerbaijan</v>
      </c>
    </row>
    <row r="95" spans="51:65" x14ac:dyDescent="0.25">
      <c r="AY95" t="str">
        <v>United Arab Emirates</v>
      </c>
      <c r="AZ95">
        <v>83600</v>
      </c>
      <c r="BA95">
        <v>10.331</v>
      </c>
      <c r="BB95">
        <v>421142267937.65002</v>
      </c>
      <c r="BC95">
        <v>9770529</v>
      </c>
      <c r="BD95">
        <v>5.4745140494645003E-2</v>
      </c>
      <c r="BE95">
        <v>2.3480000495910602E-2</v>
      </c>
      <c r="BF95">
        <v>2.5278</v>
      </c>
      <c r="BG95">
        <v>8479744</v>
      </c>
      <c r="BH95" t="str">
        <v>Arabic</v>
      </c>
      <c r="BI95" t="str">
        <v>Abu Dhabi</v>
      </c>
      <c r="BM95" t="str">
        <v>United Arab Emirates</v>
      </c>
    </row>
    <row r="96" spans="51:65" x14ac:dyDescent="0.25">
      <c r="AY96" t="str">
        <v>Hungary</v>
      </c>
      <c r="AZ96">
        <v>93028</v>
      </c>
      <c r="BA96">
        <v>9.6</v>
      </c>
      <c r="BB96">
        <v>160967157503.612</v>
      </c>
      <c r="BC96">
        <v>9769949</v>
      </c>
      <c r="BD96">
        <v>0.58356345962664302</v>
      </c>
      <c r="BE96">
        <v>3.3989999294281002E-2</v>
      </c>
      <c r="BF96">
        <v>3.4075000000000002</v>
      </c>
      <c r="BG96">
        <v>6999582</v>
      </c>
      <c r="BH96" t="str">
        <v>Hungarian</v>
      </c>
      <c r="BI96" t="str">
        <v>Budapest</v>
      </c>
      <c r="BM96" t="str">
        <v>Hungary</v>
      </c>
    </row>
    <row r="97" spans="51:65" x14ac:dyDescent="0.25">
      <c r="AY97" t="str">
        <v>Honduras</v>
      </c>
      <c r="AZ97">
        <v>112090</v>
      </c>
      <c r="BA97">
        <v>21.599</v>
      </c>
      <c r="BB97">
        <v>25095395475.039299</v>
      </c>
      <c r="BC97">
        <v>9746117</v>
      </c>
      <c r="BD97">
        <v>0.28912324604522299</v>
      </c>
      <c r="BE97">
        <v>5.38600015640259E-2</v>
      </c>
      <c r="BF97">
        <v>0.30890000000000001</v>
      </c>
      <c r="BG97">
        <v>5626433</v>
      </c>
      <c r="BH97" t="str">
        <v>Spanish, Honduran Spanish</v>
      </c>
      <c r="BI97" t="str">
        <v>Tegucigalpa</v>
      </c>
      <c r="BM97" t="str">
        <v>Honduras</v>
      </c>
    </row>
    <row r="98" spans="51:65" x14ac:dyDescent="0.25">
      <c r="AY98" t="str">
        <v>Belarus</v>
      </c>
      <c r="AZ98">
        <v>207600</v>
      </c>
      <c r="BA98">
        <v>9.9</v>
      </c>
      <c r="BB98">
        <v>63080457022.659897</v>
      </c>
      <c r="BC98">
        <v>9466856</v>
      </c>
      <c r="BD98">
        <v>0.42035489126993902</v>
      </c>
      <c r="BE98">
        <v>4.5949997901916506E-2</v>
      </c>
      <c r="BF98">
        <v>5.1905000000000001</v>
      </c>
      <c r="BG98">
        <v>7482982</v>
      </c>
      <c r="BH98" t="str">
        <v>Russian, Belarusian</v>
      </c>
      <c r="BI98" t="str">
        <v>Minsk</v>
      </c>
      <c r="BM98" t="str">
        <v>Belarus</v>
      </c>
    </row>
    <row r="99" spans="51:65" x14ac:dyDescent="0.25">
      <c r="AY99" t="str">
        <v>Tajikistan</v>
      </c>
      <c r="AZ99">
        <v>144100</v>
      </c>
      <c r="BA99">
        <v>30.760999999999999</v>
      </c>
      <c r="BB99">
        <v>8116626794.2583704</v>
      </c>
      <c r="BC99">
        <v>9321018</v>
      </c>
      <c r="BD99">
        <v>0.34137906189206702</v>
      </c>
      <c r="BE99">
        <v>0.110170001983643</v>
      </c>
      <c r="BF99">
        <v>1.7002999999999999</v>
      </c>
      <c r="BG99">
        <v>2545477</v>
      </c>
      <c r="BH99" t="str">
        <v>Persian, Russian, Tajik Language</v>
      </c>
      <c r="BI99" t="str">
        <v>Dushanbe</v>
      </c>
      <c r="BM99" t="str">
        <v>Tajikistan</v>
      </c>
    </row>
    <row r="100" spans="51:65" x14ac:dyDescent="0.25">
      <c r="AY100" t="str">
        <v>Israel</v>
      </c>
      <c r="AZ100">
        <v>20770</v>
      </c>
      <c r="BA100">
        <v>20.8</v>
      </c>
      <c r="BB100">
        <v>395098666121.61603</v>
      </c>
      <c r="BC100">
        <v>9053300</v>
      </c>
      <c r="BD100">
        <v>0.24584103512014799</v>
      </c>
      <c r="BE100">
        <v>3.8610000610351601E-2</v>
      </c>
      <c r="BF100">
        <v>4.6249000000000002</v>
      </c>
      <c r="BG100">
        <v>8374393</v>
      </c>
      <c r="BH100" t="str">
        <v>Hebrew, Arabic, Modern Hebrew</v>
      </c>
      <c r="BI100" t="str">
        <v>Jerusalem</v>
      </c>
      <c r="BM100" t="str">
        <v>Israel</v>
      </c>
    </row>
    <row r="101" spans="51:65" x14ac:dyDescent="0.25">
      <c r="AY101" t="str">
        <v>Austria</v>
      </c>
      <c r="AZ101">
        <v>83871</v>
      </c>
      <c r="BA101">
        <v>9.6999999999999993</v>
      </c>
      <c r="BB101">
        <v>446314739528.46997</v>
      </c>
      <c r="BC101">
        <v>8877067</v>
      </c>
      <c r="BD101">
        <v>0.32356676139641499</v>
      </c>
      <c r="BE101">
        <v>4.6739997863769499E-2</v>
      </c>
      <c r="BF101">
        <v>5.1696999999999997</v>
      </c>
      <c r="BG101">
        <v>5194416</v>
      </c>
      <c r="BH101" t="str">
        <v>German</v>
      </c>
      <c r="BI101" t="str">
        <v>Vienna</v>
      </c>
      <c r="BM101" t="str">
        <v>Austria</v>
      </c>
    </row>
    <row r="102" spans="51:65" x14ac:dyDescent="0.25">
      <c r="AY102" t="str">
        <v>Papua New Guinea</v>
      </c>
      <c r="AZ102">
        <v>462840</v>
      </c>
      <c r="BA102">
        <v>27.073</v>
      </c>
      <c r="BB102">
        <v>24969611434.768398</v>
      </c>
      <c r="BC102">
        <v>8776109</v>
      </c>
      <c r="BD102">
        <v>2.6277436735414897E-2</v>
      </c>
      <c r="BE102">
        <v>2.4590001106262197E-2</v>
      </c>
      <c r="BF102">
        <v>6.9900000000000004E-2</v>
      </c>
      <c r="BG102">
        <v>1162834</v>
      </c>
      <c r="BH102" t="str">
        <v>Tok Pisin, English, Hiri Motu language</v>
      </c>
      <c r="BI102" t="str">
        <v>Port Moresby</v>
      </c>
      <c r="BM102" t="str">
        <v>Papua New Guinea</v>
      </c>
    </row>
    <row r="103" spans="51:65" x14ac:dyDescent="0.25">
      <c r="AY103" t="str">
        <v>Switzerland</v>
      </c>
      <c r="AZ103">
        <v>41277</v>
      </c>
      <c r="BA103">
        <v>10</v>
      </c>
      <c r="BB103">
        <v>703082435360.11694</v>
      </c>
      <c r="BC103">
        <v>8574832</v>
      </c>
      <c r="BD103">
        <v>0.38363446027908404</v>
      </c>
      <c r="BE103">
        <v>4.5809998512268101E-2</v>
      </c>
      <c r="BF103">
        <v>4.2957000000000001</v>
      </c>
      <c r="BG103">
        <v>6332428</v>
      </c>
      <c r="BH103" t="str">
        <v>German, French, Italian, Romansh language</v>
      </c>
      <c r="BI103" t="str">
        <v>Bern</v>
      </c>
      <c r="BM103" t="str">
        <v>Switzerland</v>
      </c>
    </row>
    <row r="104" spans="51:65" x14ac:dyDescent="0.25">
      <c r="AY104" t="str">
        <v>Sierra Leone</v>
      </c>
      <c r="AZ104">
        <v>71740</v>
      </c>
      <c r="BA104">
        <v>33.405999999999999</v>
      </c>
      <c r="BB104">
        <v>3941474310.7691302</v>
      </c>
      <c r="BC104">
        <v>7813215</v>
      </c>
      <c r="BD104">
        <v>0.54710446106954802</v>
      </c>
      <c r="BE104">
        <v>4.4279999732971198E-2</v>
      </c>
      <c r="BF104">
        <v>2.5000000000000001E-2</v>
      </c>
      <c r="BG104">
        <v>3319366</v>
      </c>
      <c r="BH104" t="str">
        <v>English</v>
      </c>
      <c r="BI104" t="str">
        <v>Freetown</v>
      </c>
      <c r="BM104" t="str">
        <v>Sierra Leone</v>
      </c>
    </row>
  </sheetData>
  <conditionalFormatting sqref="AO5:AO25">
    <cfRule type="dataBar" priority="2">
      <dataBar>
        <cfvo type="min"/>
        <cfvo type="max"/>
        <color rgb="FF638EC6"/>
      </dataBar>
      <extLst>
        <ext xmlns:x14="http://schemas.microsoft.com/office/spreadsheetml/2009/9/main" uri="{B025F937-C7B1-47D3-B67F-A62EFF666E3E}">
          <x14:id>{86CEA159-F88F-4FB5-8FB3-371202356A90}</x14:id>
        </ext>
      </extLst>
    </cfRule>
  </conditionalFormatting>
  <conditionalFormatting sqref="BW13:BX33">
    <cfRule type="notContainsBlanks" dxfId="0" priority="1">
      <formula>LEN(TRIM(BW13))&gt;0</formula>
    </cfRule>
  </conditionalFormatting>
  <dataValidations disablePrompts="1" count="1">
    <dataValidation type="list" allowBlank="1" showInputMessage="1" showErrorMessage="1" sqref="BW9">
      <formula1>"Top,Bottom"</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6CEA159-F88F-4FB5-8FB3-371202356A90}">
            <x14:dataBar minLength="0" maxLength="100" gradient="0">
              <x14:cfvo type="autoMin"/>
              <x14:cfvo type="autoMax"/>
              <x14:negativeFillColor rgb="FFFF0000"/>
              <x14:axisColor rgb="FF000000"/>
            </x14:dataBar>
          </x14:cfRule>
          <xm:sqref>AO5:AO25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1"/>
  <sheetViews>
    <sheetView tabSelected="1" zoomScale="96" zoomScaleNormal="96" workbookViewId="0">
      <selection activeCell="E10" sqref="E10"/>
    </sheetView>
  </sheetViews>
  <sheetFormatPr defaultRowHeight="15" x14ac:dyDescent="0.25"/>
  <sheetData>
    <row r="2" spans="2:16" x14ac:dyDescent="0.25">
      <c r="B2" t="s">
        <v>85</v>
      </c>
    </row>
    <row r="3" spans="2:16" x14ac:dyDescent="0.25">
      <c r="B3" t="s">
        <v>255</v>
      </c>
    </row>
    <row r="4" spans="2:16" x14ac:dyDescent="0.25">
      <c r="B4" t="s">
        <v>129</v>
      </c>
    </row>
    <row r="5" spans="2:16" x14ac:dyDescent="0.25">
      <c r="B5" t="s">
        <v>99</v>
      </c>
      <c r="G5" t="str" cm="1">
        <f t="array" ref="G5:P5">TRANSPOSE(B2:B11)</f>
        <v>Afghanistan</v>
      </c>
      <c r="H5" t="str">
        <v>Algeria</v>
      </c>
      <c r="I5" t="str">
        <v>Angola</v>
      </c>
      <c r="J5" t="str">
        <v>Argentina</v>
      </c>
      <c r="K5" t="str">
        <v>Australia</v>
      </c>
      <c r="L5" t="str">
        <v>Austria</v>
      </c>
      <c r="M5" t="str">
        <v>Azerbaijan</v>
      </c>
      <c r="N5" t="str">
        <v>Bangladesh</v>
      </c>
      <c r="O5" t="str">
        <v>Belarus</v>
      </c>
      <c r="P5" t="str">
        <v>Belgium</v>
      </c>
    </row>
    <row r="6" spans="2:16" x14ac:dyDescent="0.25">
      <c r="B6" t="s">
        <v>118</v>
      </c>
    </row>
    <row r="7" spans="2:16" x14ac:dyDescent="0.25">
      <c r="B7" t="s">
        <v>201</v>
      </c>
    </row>
    <row r="8" spans="2:16" x14ac:dyDescent="0.25">
      <c r="B8" t="s">
        <v>88</v>
      </c>
    </row>
    <row r="9" spans="2:16" x14ac:dyDescent="0.25">
      <c r="B9" t="s">
        <v>42</v>
      </c>
    </row>
    <row r="10" spans="2:16" x14ac:dyDescent="0.25">
      <c r="B10" t="s">
        <v>159</v>
      </c>
    </row>
    <row r="11" spans="2:16" x14ac:dyDescent="0.25">
      <c r="B1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 Examples</vt:lpstr>
      <vt:lpstr>DA from Range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ACER</cp:lastModifiedBy>
  <dcterms:created xsi:type="dcterms:W3CDTF">2021-02-26T04:54:38Z</dcterms:created>
  <dcterms:modified xsi:type="dcterms:W3CDTF">2022-10-03T03:24:36Z</dcterms:modified>
</cp:coreProperties>
</file>