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Recreational-maths/distinct-distances/"/>
    </mc:Choice>
  </mc:AlternateContent>
  <xr:revisionPtr revIDLastSave="0" documentId="13_ncr:1_{FC63B2A3-AAE5-124F-B09D-602EEA158323}" xr6:coauthVersionLast="47" xr6:coauthVersionMax="47" xr10:uidLastSave="{00000000-0000-0000-0000-000000000000}"/>
  <bookViews>
    <workbookView xWindow="36160" yWindow="13280" windowWidth="33500" windowHeight="22700" xr2:uid="{28B20DFA-4E8A-444B-867C-2BB3D9AFF53B}"/>
  </bookViews>
  <sheets>
    <sheet name="2D" sheetId="1" r:id="rId1"/>
    <sheet name="3D" sheetId="2" r:id="rId2"/>
    <sheet name="4D" sheetId="3" r:id="rId3"/>
    <sheet name="Many-D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1" l="1"/>
  <c r="D72" i="1"/>
  <c r="E71" i="1"/>
  <c r="D71" i="1"/>
  <c r="G16" i="4"/>
  <c r="E70" i="1"/>
  <c r="D70" i="1"/>
  <c r="E69" i="1"/>
  <c r="D69" i="1"/>
  <c r="E68" i="1"/>
  <c r="D68" i="1"/>
  <c r="K52" i="1"/>
  <c r="E67" i="1"/>
  <c r="D67" i="1"/>
  <c r="E66" i="1"/>
  <c r="D66" i="1"/>
  <c r="E65" i="1"/>
  <c r="D65" i="1"/>
  <c r="F30" i="2"/>
  <c r="D30" i="2"/>
  <c r="F29" i="2"/>
  <c r="D29" i="2"/>
  <c r="F28" i="2" l="1"/>
  <c r="D28" i="2"/>
  <c r="F27" i="2"/>
  <c r="D27" i="2"/>
  <c r="F26" i="2"/>
  <c r="D26" i="2"/>
  <c r="F25" i="2"/>
  <c r="D25" i="2"/>
  <c r="E64" i="1"/>
  <c r="D64" i="1"/>
  <c r="L48" i="1"/>
  <c r="K51" i="1"/>
  <c r="E63" i="1"/>
  <c r="D63" i="1"/>
  <c r="K48" i="1"/>
  <c r="E62" i="1"/>
  <c r="D62" i="1"/>
  <c r="K50" i="1"/>
  <c r="E61" i="1" l="1"/>
  <c r="D61" i="1"/>
  <c r="K49" i="1"/>
  <c r="K47" i="1"/>
  <c r="E60" i="1"/>
  <c r="D60" i="1"/>
  <c r="E59" i="1"/>
  <c r="D59" i="1"/>
  <c r="F16" i="3"/>
  <c r="E16" i="3"/>
  <c r="E58" i="1"/>
  <c r="D58" i="1"/>
  <c r="E57" i="1"/>
  <c r="D56" i="1"/>
  <c r="E56" i="1"/>
  <c r="E55" i="1"/>
  <c r="E53" i="1"/>
  <c r="D51" i="1"/>
  <c r="E52" i="1"/>
  <c r="D52" i="1"/>
</calcChain>
</file>

<file path=xl/sharedStrings.xml><?xml version="1.0" encoding="utf-8"?>
<sst xmlns="http://schemas.openxmlformats.org/spreadsheetml/2006/main" count="110" uniqueCount="72">
  <si>
    <t>Not a polynomial of small degree</t>
  </si>
  <si>
    <t>10,3</t>
  </si>
  <si>
    <t>10,4</t>
  </si>
  <si>
    <t>10,5</t>
  </si>
  <si>
    <t>7,6</t>
  </si>
  <si>
    <t>8,6</t>
  </si>
  <si>
    <t>8,7</t>
  </si>
  <si>
    <t>9,7</t>
  </si>
  <si>
    <t>10,6</t>
  </si>
  <si>
    <t>newer</t>
  </si>
  <si>
    <t>11,5</t>
  </si>
  <si>
    <t>11,6</t>
  </si>
  <si>
    <t>11,7</t>
  </si>
  <si>
    <t>rerunning to get actual examples</t>
  </si>
  <si>
    <t>There are masses of 13,10 solutions</t>
  </si>
  <si>
    <t>Found a couple of 13,11</t>
  </si>
  <si>
    <t>12,6</t>
  </si>
  <si>
    <t>12,7</t>
  </si>
  <si>
    <t>12,8</t>
  </si>
  <si>
    <t>12,9</t>
  </si>
  <si>
    <t>12,10</t>
  </si>
  <si>
    <t>9,9</t>
  </si>
  <si>
    <t>Times</t>
  </si>
  <si>
    <t>11,9</t>
  </si>
  <si>
    <t>rust v1</t>
  </si>
  <si>
    <t>9,8</t>
  </si>
  <si>
    <t>rust v1 @ butternut -t40</t>
  </si>
  <si>
    <t>10,9</t>
  </si>
  <si>
    <t>13,5</t>
  </si>
  <si>
    <t>most of the time spent formatting output!</t>
  </si>
  <si>
    <t>rust v2 @ butternut</t>
  </si>
  <si>
    <t>13,6</t>
  </si>
  <si>
    <t>time (Python on mac)</t>
  </si>
  <si>
    <t>rust v2 @ oak</t>
  </si>
  <si>
    <t>14,6</t>
  </si>
  <si>
    <t>non-zero</t>
  </si>
  <si>
    <t>13,7</t>
  </si>
  <si>
    <t>13,11</t>
  </si>
  <si>
    <t>walltime (rust on butternut)</t>
  </si>
  <si>
    <t>cputime (rust on butternut)</t>
  </si>
  <si>
    <t>13,8</t>
  </si>
  <si>
    <t>13,9</t>
  </si>
  <si>
    <t>rust/mac/wallclock</t>
  </si>
  <si>
    <t>13,10</t>
  </si>
  <si>
    <t>12,11</t>
  </si>
  <si>
    <t>17,5</t>
  </si>
  <si>
    <t>18,5</t>
  </si>
  <si>
    <t>19,5</t>
  </si>
  <si>
    <t>20,5</t>
  </si>
  <si>
    <t>14,12</t>
  </si>
  <si>
    <t>rust v1 @ butternut -t40 with less print</t>
  </si>
  <si>
    <t>(butternut)</t>
  </si>
  <si>
    <t>there exists at least one 15,12 solution</t>
  </si>
  <si>
    <t>[[2, 8], [3, 14], [4, 13], [5, 0], [5, 10], [8, 3], [9, 14], [11, 14], [12, 2], [14, 0], [14, 1], [14, 14]]</t>
  </si>
  <si>
    <t>so actually it fits in a 13x15 box</t>
  </si>
  <si>
    <t>14,7</t>
  </si>
  <si>
    <t>15,12</t>
  </si>
  <si>
    <t>twelve and a half days real-time</t>
  </si>
  <si>
    <t>14,11</t>
  </si>
  <si>
    <t>16,13</t>
  </si>
  <si>
    <t>pre-flattening</t>
  </si>
  <si>
    <t>post-flattening</t>
  </si>
  <si>
    <t>rust v3 @ butternut</t>
  </si>
  <si>
    <t>17,5 newer</t>
  </si>
  <si>
    <t>14,8</t>
  </si>
  <si>
    <t>14,9</t>
  </si>
  <si>
    <t>14,10</t>
  </si>
  <si>
    <t>15,7</t>
  </si>
  <si>
    <t>I think</t>
  </si>
  <si>
    <t>lots</t>
  </si>
  <si>
    <t>[[0, 2, 1, 2, 2, 0], [0, 2, 2, 2, 2, 2], [2, 0, 0, 0, 0, 0], [2, 0, 0, 0, 0, 2], [2, 0, 1, 0, 1, 0], [2, 0, 1, 1, 1, 0], [2, 2, 0, 2, 2, 2]] [1, 2, 3, 4, 5, 6, 7, 8, 9, 10, 11, 12, 13, 14, 15, 16, 17, 18, 20, 21, 24]</t>
  </si>
  <si>
    <t>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</si>
</sst>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:hh:mm:ss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" fontId="0" fillId="0" borderId="0" xfId="0" applyNumberFormat="1"/>
    <xf numFmtId="167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9563119657064812"/>
                  <c:y val="0.45489886202387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'2D'!$A$1:$A$18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'2D'!$B$1:$B$18</c:f>
              <c:numCache>
                <c:formatCode>General</c:formatCode>
                <c:ptCount val="18"/>
                <c:pt idx="0">
                  <c:v>40</c:v>
                </c:pt>
                <c:pt idx="1">
                  <c:v>388</c:v>
                </c:pt>
                <c:pt idx="2">
                  <c:v>1784</c:v>
                </c:pt>
                <c:pt idx="3">
                  <c:v>5932</c:v>
                </c:pt>
                <c:pt idx="4">
                  <c:v>15936</c:v>
                </c:pt>
                <c:pt idx="5">
                  <c:v>37160</c:v>
                </c:pt>
                <c:pt idx="6">
                  <c:v>77544</c:v>
                </c:pt>
                <c:pt idx="7">
                  <c:v>149216</c:v>
                </c:pt>
                <c:pt idx="8">
                  <c:v>268784</c:v>
                </c:pt>
                <c:pt idx="9">
                  <c:v>459204</c:v>
                </c:pt>
                <c:pt idx="10">
                  <c:v>749904</c:v>
                </c:pt>
                <c:pt idx="11">
                  <c:v>1179860</c:v>
                </c:pt>
                <c:pt idx="12">
                  <c:v>1797256</c:v>
                </c:pt>
                <c:pt idx="13">
                  <c:v>2662800</c:v>
                </c:pt>
                <c:pt idx="14">
                  <c:v>3849504</c:v>
                </c:pt>
                <c:pt idx="15">
                  <c:v>5447272</c:v>
                </c:pt>
                <c:pt idx="16">
                  <c:v>7561376</c:v>
                </c:pt>
                <c:pt idx="17">
                  <c:v>10318708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C-BE4C-9319-34C42B5AADBC}"/>
            </c:ext>
          </c:extLst>
        </c:ser>
        <c:ser>
          <c:idx val="1"/>
          <c:order val="1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31756423863944905"/>
                  <c:y val="0.38130742049469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'2D'!$A$2:$A$18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'2D'!$C$2:$C$18</c:f>
              <c:numCache>
                <c:formatCode>General</c:formatCode>
                <c:ptCount val="17"/>
                <c:pt idx="0">
                  <c:v>184</c:v>
                </c:pt>
                <c:pt idx="1">
                  <c:v>3136</c:v>
                </c:pt>
                <c:pt idx="2">
                  <c:v>21920</c:v>
                </c:pt>
                <c:pt idx="3">
                  <c:v>99296</c:v>
                </c:pt>
                <c:pt idx="4">
                  <c:v>352220</c:v>
                </c:pt>
                <c:pt idx="5">
                  <c:v>1021248</c:v>
                </c:pt>
                <c:pt idx="6">
                  <c:v>2608280</c:v>
                </c:pt>
                <c:pt idx="7">
                  <c:v>5996280</c:v>
                </c:pt>
                <c:pt idx="8">
                  <c:v>12730588</c:v>
                </c:pt>
                <c:pt idx="9">
                  <c:v>25208520</c:v>
                </c:pt>
                <c:pt idx="10">
                  <c:v>47274612</c:v>
                </c:pt>
                <c:pt idx="11">
                  <c:v>84511288</c:v>
                </c:pt>
                <c:pt idx="12">
                  <c:v>145177604</c:v>
                </c:pt>
                <c:pt idx="13">
                  <c:v>240633072</c:v>
                </c:pt>
                <c:pt idx="14">
                  <c:v>386963364</c:v>
                </c:pt>
                <c:pt idx="15">
                  <c:v>605347176</c:v>
                </c:pt>
                <c:pt idx="16">
                  <c:v>924664312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C-BE4C-9319-34C42B5AADBC}"/>
            </c:ext>
          </c:extLst>
        </c:ser>
        <c:ser>
          <c:idx val="2"/>
          <c:order val="2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346238985017155"/>
                  <c:y val="2.0883392226148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'2D'!$A$3:$A$18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'2D'!$D$3:$D$18</c:f>
              <c:numCache>
                <c:formatCode>General</c:formatCode>
                <c:ptCount val="16"/>
                <c:pt idx="0">
                  <c:v>280</c:v>
                </c:pt>
                <c:pt idx="1">
                  <c:v>12632</c:v>
                </c:pt>
                <c:pt idx="2">
                  <c:v>162352</c:v>
                </c:pt>
                <c:pt idx="3">
                  <c:v>1185264</c:v>
                </c:pt>
                <c:pt idx="4">
                  <c:v>5611384</c:v>
                </c:pt>
                <c:pt idx="5">
                  <c:v>21440616</c:v>
                </c:pt>
                <c:pt idx="6">
                  <c:v>68440768</c:v>
                </c:pt>
                <c:pt idx="7">
                  <c:v>192946904</c:v>
                </c:pt>
                <c:pt idx="8">
                  <c:v>486806248</c:v>
                </c:pt>
                <c:pt idx="9">
                  <c:v>1133427920</c:v>
                </c:pt>
                <c:pt idx="10">
                  <c:v>2456620632</c:v>
                </c:pt>
                <c:pt idx="11">
                  <c:v>5030759072</c:v>
                </c:pt>
                <c:pt idx="12">
                  <c:v>9780730224</c:v>
                </c:pt>
                <c:pt idx="13">
                  <c:v>18229534080</c:v>
                </c:pt>
                <c:pt idx="14">
                  <c:v>32674560992</c:v>
                </c:pt>
                <c:pt idx="15">
                  <c:v>56684586528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8C-BE4C-9319-34C42B5AA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08208"/>
        <c:axId val="1344929776"/>
      </c:scatterChart>
      <c:valAx>
        <c:axId val="13201082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29776"/>
        <c:crosses val="autoZero"/>
        <c:crossBetween val="midCat"/>
      </c:valAx>
      <c:valAx>
        <c:axId val="1344929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0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'3D'!$B$15:$B$21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'3D'!$C$15:$C$21</c:f>
              <c:numCache>
                <c:formatCode>0</c:formatCode>
                <c:ptCount val="7"/>
                <c:pt idx="0">
                  <c:v>1478960</c:v>
                </c:pt>
                <c:pt idx="1">
                  <c:v>50345280</c:v>
                </c:pt>
                <c:pt idx="2">
                  <c:v>679527216</c:v>
                </c:pt>
                <c:pt idx="3">
                  <c:v>2206455288</c:v>
                </c:pt>
                <c:pt idx="4">
                  <c:v>837402264</c:v>
                </c:pt>
                <c:pt idx="5">
                  <c:v>11275872</c:v>
                </c:pt>
                <c:pt idx="6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3-A241-8A5C-01B92F5CAE52}"/>
            </c:ext>
          </c:extLst>
        </c:ser>
        <c:ser>
          <c:idx val="1"/>
          <c:order val="1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'3D'!$B$22:$B$30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'3D'!$C$22:$C$30</c:f>
              <c:numCache>
                <c:formatCode>0</c:formatCode>
                <c:ptCount val="9"/>
                <c:pt idx="0">
                  <c:v>6121034</c:v>
                </c:pt>
                <c:pt idx="1">
                  <c:v>372369554</c:v>
                </c:pt>
                <c:pt idx="2">
                  <c:v>2308283200</c:v>
                </c:pt>
                <c:pt idx="3">
                  <c:v>111638082648</c:v>
                </c:pt>
                <c:pt idx="4">
                  <c:v>262740715488</c:v>
                </c:pt>
                <c:pt idx="5">
                  <c:v>82134433536</c:v>
                </c:pt>
                <c:pt idx="6">
                  <c:v>1578738480</c:v>
                </c:pt>
                <c:pt idx="7">
                  <c:v>567312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13-A241-8A5C-01B92F5CA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33936"/>
        <c:axId val="1259590288"/>
      </c:scatterChart>
      <c:valAx>
        <c:axId val="67423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90288"/>
        <c:crosses val="autoZero"/>
        <c:crossBetween val="midCat"/>
      </c:valAx>
      <c:valAx>
        <c:axId val="1259590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3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768350</xdr:colOff>
      <xdr:row>24</xdr:row>
      <xdr:rowOff>25400</xdr:rowOff>
    </xdr:from>
    <xdr:to>
      <xdr:col>18</xdr:col>
      <xdr:colOff>241300</xdr:colOff>
      <xdr:row>41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FBB0A-BD08-DFBC-7F8F-1AA2633C7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4</xdr:row>
      <xdr:rowOff>88900</xdr:rowOff>
    </xdr:from>
    <xdr:to>
      <xdr:col>19</xdr:col>
      <xdr:colOff>622300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05FC3-97CB-651C-7AEC-94A752570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9606B-AC45-4646-B05C-51CE872932D0}">
  <dimension ref="A1:N73"/>
  <sheetViews>
    <sheetView tabSelected="1" topLeftCell="A24" workbookViewId="0">
      <selection activeCell="D73" sqref="D73"/>
    </sheetView>
  </sheetViews>
  <sheetFormatPr baseColWidth="10" defaultRowHeight="16" x14ac:dyDescent="0.2"/>
  <cols>
    <col min="3" max="3" width="11.6640625" bestFit="1" customWidth="1"/>
    <col min="4" max="4" width="15" customWidth="1"/>
    <col min="5" max="5" width="12.1640625" bestFit="1" customWidth="1"/>
    <col min="6" max="6" width="13" customWidth="1"/>
    <col min="7" max="7" width="13.33203125" customWidth="1"/>
    <col min="8" max="8" width="14.1640625" customWidth="1"/>
  </cols>
  <sheetData>
    <row r="1" spans="1:11" x14ac:dyDescent="0.2">
      <c r="A1">
        <v>3</v>
      </c>
      <c r="B1">
        <v>40</v>
      </c>
      <c r="C1">
        <v>0</v>
      </c>
      <c r="D1">
        <v>0</v>
      </c>
    </row>
    <row r="2" spans="1:11" x14ac:dyDescent="0.2">
      <c r="A2">
        <v>4</v>
      </c>
      <c r="B2">
        <v>388</v>
      </c>
      <c r="C2">
        <v>184</v>
      </c>
      <c r="D2">
        <v>0</v>
      </c>
    </row>
    <row r="3" spans="1:11" x14ac:dyDescent="0.2">
      <c r="A3">
        <v>5</v>
      </c>
      <c r="B3">
        <v>1784</v>
      </c>
      <c r="C3">
        <v>3136</v>
      </c>
      <c r="D3">
        <v>280</v>
      </c>
      <c r="E3">
        <v>0</v>
      </c>
    </row>
    <row r="4" spans="1:11" x14ac:dyDescent="0.2">
      <c r="A4">
        <v>6</v>
      </c>
      <c r="B4">
        <v>5932</v>
      </c>
      <c r="C4">
        <v>21920</v>
      </c>
      <c r="D4">
        <v>12632</v>
      </c>
      <c r="E4">
        <v>16</v>
      </c>
      <c r="F4">
        <v>0</v>
      </c>
    </row>
    <row r="5" spans="1:11" x14ac:dyDescent="0.2">
      <c r="A5">
        <v>7</v>
      </c>
      <c r="B5">
        <v>15936</v>
      </c>
      <c r="C5">
        <v>99296</v>
      </c>
      <c r="D5">
        <v>162352</v>
      </c>
      <c r="E5">
        <v>23552</v>
      </c>
      <c r="F5">
        <v>8</v>
      </c>
      <c r="G5">
        <v>0</v>
      </c>
    </row>
    <row r="6" spans="1:11" x14ac:dyDescent="0.2">
      <c r="A6">
        <v>8</v>
      </c>
      <c r="B6">
        <v>37160</v>
      </c>
      <c r="C6">
        <v>352220</v>
      </c>
      <c r="D6">
        <v>1185264</v>
      </c>
      <c r="E6">
        <v>726616</v>
      </c>
      <c r="F6">
        <v>26800</v>
      </c>
      <c r="G6">
        <v>0</v>
      </c>
    </row>
    <row r="7" spans="1:11" x14ac:dyDescent="0.2">
      <c r="A7">
        <v>9</v>
      </c>
      <c r="B7">
        <v>77544</v>
      </c>
      <c r="C7">
        <v>1021248</v>
      </c>
      <c r="D7">
        <v>5611384</v>
      </c>
      <c r="E7">
        <v>7848784</v>
      </c>
      <c r="F7">
        <v>1304720</v>
      </c>
      <c r="G7">
        <v>4376</v>
      </c>
      <c r="H7">
        <v>0</v>
      </c>
    </row>
    <row r="8" spans="1:11" x14ac:dyDescent="0.2">
      <c r="A8">
        <v>10</v>
      </c>
      <c r="B8">
        <v>149216</v>
      </c>
      <c r="C8">
        <v>2608280</v>
      </c>
      <c r="D8">
        <v>21440616</v>
      </c>
      <c r="E8">
        <v>57204528</v>
      </c>
      <c r="F8">
        <v>28873840</v>
      </c>
      <c r="G8">
        <v>1097048</v>
      </c>
      <c r="H8">
        <v>416</v>
      </c>
      <c r="I8">
        <v>0</v>
      </c>
    </row>
    <row r="9" spans="1:11" x14ac:dyDescent="0.2">
      <c r="A9">
        <v>11</v>
      </c>
      <c r="B9">
        <v>268784</v>
      </c>
      <c r="C9">
        <v>5996280</v>
      </c>
      <c r="D9">
        <v>68440768</v>
      </c>
      <c r="E9">
        <v>298311768</v>
      </c>
      <c r="F9">
        <v>326558664</v>
      </c>
      <c r="G9">
        <v>47755296</v>
      </c>
      <c r="H9">
        <v>289384</v>
      </c>
      <c r="I9">
        <v>16</v>
      </c>
    </row>
    <row r="10" spans="1:11" x14ac:dyDescent="0.2">
      <c r="A10">
        <v>12</v>
      </c>
      <c r="B10">
        <v>459204</v>
      </c>
      <c r="C10">
        <v>12730588</v>
      </c>
      <c r="D10">
        <v>192946904</v>
      </c>
      <c r="E10">
        <v>1263324552</v>
      </c>
      <c r="F10">
        <v>2552512992</v>
      </c>
      <c r="G10">
        <v>991740736</v>
      </c>
      <c r="H10">
        <v>34593272</v>
      </c>
      <c r="I10">
        <v>27488</v>
      </c>
      <c r="J10">
        <v>0</v>
      </c>
    </row>
    <row r="11" spans="1:11" x14ac:dyDescent="0.2">
      <c r="A11">
        <v>13</v>
      </c>
      <c r="B11">
        <v>749904</v>
      </c>
      <c r="C11">
        <v>25208520</v>
      </c>
      <c r="D11">
        <v>486806248</v>
      </c>
      <c r="E11">
        <v>4443552536</v>
      </c>
      <c r="F11">
        <v>14499176744</v>
      </c>
      <c r="G11">
        <v>11597650600</v>
      </c>
      <c r="H11">
        <v>1302311272</v>
      </c>
      <c r="I11">
        <v>8354592</v>
      </c>
      <c r="J11">
        <v>536</v>
      </c>
    </row>
    <row r="12" spans="1:11" x14ac:dyDescent="0.2">
      <c r="A12">
        <v>14</v>
      </c>
      <c r="B12">
        <v>1179860</v>
      </c>
      <c r="C12">
        <v>47274612</v>
      </c>
      <c r="D12">
        <v>1133427920</v>
      </c>
      <c r="E12">
        <v>13811790296</v>
      </c>
      <c r="F12">
        <v>67548634304</v>
      </c>
      <c r="G12">
        <v>96863575880</v>
      </c>
      <c r="H12">
        <v>26256449656</v>
      </c>
      <c r="I12">
        <v>696521088</v>
      </c>
      <c r="J12">
        <v>587640</v>
      </c>
      <c r="K12">
        <v>0</v>
      </c>
    </row>
    <row r="13" spans="1:11" x14ac:dyDescent="0.2">
      <c r="A13">
        <v>15</v>
      </c>
      <c r="B13">
        <v>1797256</v>
      </c>
      <c r="C13">
        <v>84511288</v>
      </c>
      <c r="D13">
        <v>2456620632</v>
      </c>
      <c r="E13">
        <v>38438974920</v>
      </c>
      <c r="F13">
        <v>264345483392</v>
      </c>
      <c r="K13">
        <v>10192</v>
      </c>
    </row>
    <row r="14" spans="1:11" x14ac:dyDescent="0.2">
      <c r="A14">
        <v>16</v>
      </c>
      <c r="B14">
        <v>2662800</v>
      </c>
      <c r="C14">
        <v>145177604</v>
      </c>
      <c r="D14">
        <v>5030759072</v>
      </c>
      <c r="E14">
        <v>98530081272</v>
      </c>
    </row>
    <row r="15" spans="1:11" x14ac:dyDescent="0.2">
      <c r="A15">
        <v>17</v>
      </c>
      <c r="B15">
        <v>3849504</v>
      </c>
      <c r="C15">
        <v>240633072</v>
      </c>
      <c r="D15">
        <v>9780730224</v>
      </c>
    </row>
    <row r="16" spans="1:11" x14ac:dyDescent="0.2">
      <c r="A16">
        <v>18</v>
      </c>
      <c r="B16">
        <v>5447272</v>
      </c>
      <c r="C16">
        <v>386963364</v>
      </c>
      <c r="D16">
        <v>18229534080</v>
      </c>
    </row>
    <row r="17" spans="1:11" x14ac:dyDescent="0.2">
      <c r="A17">
        <v>19</v>
      </c>
      <c r="B17">
        <v>7561376</v>
      </c>
      <c r="C17">
        <v>605347176</v>
      </c>
      <c r="D17">
        <v>32674560992</v>
      </c>
    </row>
    <row r="18" spans="1:11" x14ac:dyDescent="0.2">
      <c r="A18">
        <v>20</v>
      </c>
      <c r="B18">
        <v>10318708</v>
      </c>
      <c r="C18">
        <v>924664312</v>
      </c>
      <c r="D18">
        <v>56684586528</v>
      </c>
    </row>
    <row r="20" spans="1:11" x14ac:dyDescent="0.2">
      <c r="A20" t="s">
        <v>21</v>
      </c>
    </row>
    <row r="22" spans="1:11" x14ac:dyDescent="0.2">
      <c r="A22" t="s">
        <v>1</v>
      </c>
      <c r="B22">
        <v>1.04</v>
      </c>
      <c r="G22">
        <v>3</v>
      </c>
      <c r="H22">
        <v>0.55000000000000004</v>
      </c>
    </row>
    <row r="23" spans="1:11" x14ac:dyDescent="0.2">
      <c r="A23" t="s">
        <v>2</v>
      </c>
      <c r="B23">
        <v>34.19</v>
      </c>
      <c r="G23">
        <v>4</v>
      </c>
      <c r="H23">
        <v>17.18</v>
      </c>
      <c r="K23" t="s">
        <v>0</v>
      </c>
    </row>
    <row r="24" spans="1:11" x14ac:dyDescent="0.2">
      <c r="A24" t="s">
        <v>3</v>
      </c>
      <c r="G24">
        <v>5</v>
      </c>
      <c r="H24">
        <v>456.16</v>
      </c>
    </row>
    <row r="26" spans="1:11" x14ac:dyDescent="0.2">
      <c r="A26" t="s">
        <v>4</v>
      </c>
      <c r="B26">
        <v>19.239999999999998</v>
      </c>
    </row>
    <row r="27" spans="1:11" x14ac:dyDescent="0.2">
      <c r="A27" t="s">
        <v>5</v>
      </c>
      <c r="B27">
        <v>156.16</v>
      </c>
    </row>
    <row r="28" spans="1:11" x14ac:dyDescent="0.2">
      <c r="A28" t="s">
        <v>6</v>
      </c>
      <c r="B28">
        <v>198.48</v>
      </c>
      <c r="F28" t="s">
        <v>14</v>
      </c>
    </row>
    <row r="29" spans="1:11" x14ac:dyDescent="0.2">
      <c r="A29" t="s">
        <v>7</v>
      </c>
      <c r="B29">
        <v>1526.48</v>
      </c>
      <c r="F29" t="s">
        <v>15</v>
      </c>
    </row>
    <row r="30" spans="1:11" x14ac:dyDescent="0.2">
      <c r="A30" t="s">
        <v>21</v>
      </c>
      <c r="B30">
        <v>294.45999999999998</v>
      </c>
    </row>
    <row r="32" spans="1:11" x14ac:dyDescent="0.2">
      <c r="A32" t="s">
        <v>8</v>
      </c>
      <c r="B32" t="s">
        <v>9</v>
      </c>
      <c r="C32">
        <v>1322.72</v>
      </c>
    </row>
    <row r="35" spans="1:14" x14ac:dyDescent="0.2">
      <c r="A35" t="s">
        <v>10</v>
      </c>
      <c r="B35">
        <v>734.79</v>
      </c>
    </row>
    <row r="36" spans="1:14" x14ac:dyDescent="0.2">
      <c r="A36" t="s">
        <v>11</v>
      </c>
      <c r="B36">
        <v>5958.17</v>
      </c>
      <c r="E36" t="s">
        <v>22</v>
      </c>
    </row>
    <row r="37" spans="1:14" x14ac:dyDescent="0.2">
      <c r="A37" t="s">
        <v>12</v>
      </c>
      <c r="B37">
        <v>15754.85</v>
      </c>
      <c r="E37" s="2">
        <v>3</v>
      </c>
      <c r="F37" s="2">
        <v>4</v>
      </c>
      <c r="G37" s="2">
        <v>5</v>
      </c>
    </row>
    <row r="38" spans="1:14" x14ac:dyDescent="0.2">
      <c r="A38" t="s">
        <v>16</v>
      </c>
      <c r="B38">
        <v>20027.93</v>
      </c>
      <c r="D38" s="2">
        <v>13</v>
      </c>
      <c r="G38">
        <v>4590.3599999999997</v>
      </c>
    </row>
    <row r="39" spans="1:14" x14ac:dyDescent="0.2">
      <c r="A39" t="s">
        <v>17</v>
      </c>
      <c r="B39">
        <v>82340.11</v>
      </c>
      <c r="D39" s="2">
        <v>14</v>
      </c>
      <c r="E39">
        <v>4.66</v>
      </c>
      <c r="F39">
        <v>291.32</v>
      </c>
      <c r="G39">
        <v>10446.26</v>
      </c>
    </row>
    <row r="40" spans="1:14" x14ac:dyDescent="0.2">
      <c r="A40" t="s">
        <v>18</v>
      </c>
      <c r="B40">
        <v>141031.32</v>
      </c>
      <c r="D40" s="2">
        <v>15</v>
      </c>
      <c r="E40">
        <v>6.97</v>
      </c>
      <c r="F40">
        <v>502.32</v>
      </c>
      <c r="G40">
        <v>22732.7</v>
      </c>
    </row>
    <row r="41" spans="1:14" x14ac:dyDescent="0.2">
      <c r="A41" t="s">
        <v>19</v>
      </c>
      <c r="B41">
        <v>150202.4</v>
      </c>
      <c r="D41" s="2">
        <v>16</v>
      </c>
      <c r="E41">
        <v>10.35</v>
      </c>
      <c r="F41">
        <v>864.42</v>
      </c>
      <c r="G41">
        <v>45669.94</v>
      </c>
    </row>
    <row r="42" spans="1:14" x14ac:dyDescent="0.2">
      <c r="A42" t="s">
        <v>20</v>
      </c>
      <c r="B42">
        <v>149429.64000000001</v>
      </c>
      <c r="D42" s="2"/>
    </row>
    <row r="43" spans="1:14" x14ac:dyDescent="0.2">
      <c r="A43" t="s">
        <v>23</v>
      </c>
      <c r="B43">
        <v>19123.68</v>
      </c>
      <c r="D43" s="2"/>
    </row>
    <row r="44" spans="1:14" x14ac:dyDescent="0.2">
      <c r="A44" t="s">
        <v>37</v>
      </c>
      <c r="B44">
        <v>1062955.02</v>
      </c>
      <c r="C44" t="s">
        <v>57</v>
      </c>
      <c r="D44" s="2"/>
      <c r="E44" s="4">
        <v>12.451743055555555</v>
      </c>
    </row>
    <row r="45" spans="1:14" x14ac:dyDescent="0.2">
      <c r="N45" t="s">
        <v>52</v>
      </c>
    </row>
    <row r="46" spans="1:14" x14ac:dyDescent="0.2">
      <c r="K46" t="s">
        <v>42</v>
      </c>
      <c r="N46" s="1" t="s">
        <v>53</v>
      </c>
    </row>
    <row r="47" spans="1:14" x14ac:dyDescent="0.2">
      <c r="A47" t="s">
        <v>21</v>
      </c>
      <c r="B47" t="s">
        <v>24</v>
      </c>
      <c r="C47">
        <v>36.520000000000003</v>
      </c>
      <c r="D47">
        <v>73.709999999999994</v>
      </c>
      <c r="J47" t="s">
        <v>45</v>
      </c>
      <c r="K47">
        <f>17*60+49.2</f>
        <v>1069.2</v>
      </c>
      <c r="N47" t="s">
        <v>54</v>
      </c>
    </row>
    <row r="48" spans="1:14" x14ac:dyDescent="0.2">
      <c r="A48" t="s">
        <v>25</v>
      </c>
      <c r="B48" t="s">
        <v>24</v>
      </c>
      <c r="J48" t="s">
        <v>46</v>
      </c>
      <c r="K48">
        <f>29*60+9.74</f>
        <v>1749.74</v>
      </c>
      <c r="L48">
        <f>11*60+48.762</f>
        <v>708.76199999999994</v>
      </c>
    </row>
    <row r="49" spans="1:12" x14ac:dyDescent="0.2">
      <c r="A49" t="s">
        <v>25</v>
      </c>
      <c r="B49" t="s">
        <v>26</v>
      </c>
      <c r="D49">
        <v>2.0859999999999999</v>
      </c>
      <c r="E49">
        <v>46.103999999999999</v>
      </c>
      <c r="J49" t="s">
        <v>47</v>
      </c>
      <c r="K49">
        <f>51*60+48.34</f>
        <v>3108.34</v>
      </c>
    </row>
    <row r="50" spans="1:12" x14ac:dyDescent="0.2">
      <c r="A50" t="s">
        <v>27</v>
      </c>
      <c r="B50" t="s">
        <v>24</v>
      </c>
      <c r="D50">
        <v>42.213000000000001</v>
      </c>
      <c r="E50">
        <v>171.81</v>
      </c>
      <c r="J50" t="s">
        <v>48</v>
      </c>
      <c r="K50">
        <f>92*60+54.98</f>
        <v>5574.98</v>
      </c>
    </row>
    <row r="51" spans="1:12" x14ac:dyDescent="0.2">
      <c r="A51" t="s">
        <v>23</v>
      </c>
      <c r="B51" t="s">
        <v>24</v>
      </c>
      <c r="D51">
        <f>6*60+13.82</f>
        <v>373.82</v>
      </c>
      <c r="E51">
        <v>1420.62</v>
      </c>
      <c r="J51" t="s">
        <v>44</v>
      </c>
      <c r="K51">
        <f>31*60+25.22</f>
        <v>1885.22</v>
      </c>
    </row>
    <row r="52" spans="1:12" x14ac:dyDescent="0.2">
      <c r="A52" t="s">
        <v>23</v>
      </c>
      <c r="B52" t="s">
        <v>26</v>
      </c>
      <c r="D52">
        <f>2*60+19.946</f>
        <v>139.946</v>
      </c>
      <c r="E52">
        <f>46*60+48.437</f>
        <v>2808.4369999999999</v>
      </c>
      <c r="J52" t="s">
        <v>63</v>
      </c>
      <c r="K52">
        <f>12*60+14.99</f>
        <v>734.99</v>
      </c>
    </row>
    <row r="53" spans="1:12" x14ac:dyDescent="0.2">
      <c r="A53" t="s">
        <v>23</v>
      </c>
      <c r="B53" t="s">
        <v>50</v>
      </c>
      <c r="D53">
        <v>76.733999999999995</v>
      </c>
      <c r="E53">
        <f>47*60+17.883</f>
        <v>2837.8829999999998</v>
      </c>
    </row>
    <row r="54" spans="1:12" x14ac:dyDescent="0.2">
      <c r="A54" t="s">
        <v>28</v>
      </c>
      <c r="B54" t="s">
        <v>24</v>
      </c>
      <c r="D54">
        <v>1015.53</v>
      </c>
      <c r="E54">
        <v>2040.45</v>
      </c>
      <c r="F54" t="s">
        <v>29</v>
      </c>
    </row>
    <row r="55" spans="1:12" x14ac:dyDescent="0.2">
      <c r="A55" t="s">
        <v>28</v>
      </c>
      <c r="B55" t="s">
        <v>30</v>
      </c>
      <c r="D55">
        <v>20.149000000000001</v>
      </c>
      <c r="E55">
        <f>12*60+44.915</f>
        <v>764.91499999999996</v>
      </c>
    </row>
    <row r="56" spans="1:12" x14ac:dyDescent="0.2">
      <c r="A56" t="s">
        <v>31</v>
      </c>
      <c r="B56" t="s">
        <v>30</v>
      </c>
      <c r="D56">
        <f>3*60+20.326</f>
        <v>200.32599999999999</v>
      </c>
      <c r="E56">
        <f>131*60+25.728</f>
        <v>7885.7280000000001</v>
      </c>
    </row>
    <row r="57" spans="1:12" x14ac:dyDescent="0.2">
      <c r="A57" t="s">
        <v>19</v>
      </c>
      <c r="B57" t="s">
        <v>33</v>
      </c>
      <c r="D57">
        <v>338.887</v>
      </c>
      <c r="E57">
        <f>323*60+46.753</f>
        <v>19426.753000000001</v>
      </c>
    </row>
    <row r="58" spans="1:12" x14ac:dyDescent="0.2">
      <c r="A58" t="s">
        <v>34</v>
      </c>
      <c r="B58" t="s">
        <v>33</v>
      </c>
      <c r="D58">
        <f>13*60+39.098</f>
        <v>819.09799999999996</v>
      </c>
      <c r="E58">
        <f>488*60+57.894</f>
        <v>29337.894</v>
      </c>
    </row>
    <row r="59" spans="1:12" x14ac:dyDescent="0.2">
      <c r="A59" t="s">
        <v>36</v>
      </c>
      <c r="B59" t="s">
        <v>30</v>
      </c>
      <c r="D59">
        <f>17*60+8.63</f>
        <v>1028.6300000000001</v>
      </c>
      <c r="E59">
        <f>666*60+4.32</f>
        <v>39964.32</v>
      </c>
    </row>
    <row r="60" spans="1:12" x14ac:dyDescent="0.2">
      <c r="A60" t="s">
        <v>40</v>
      </c>
      <c r="B60" t="s">
        <v>30</v>
      </c>
      <c r="D60">
        <f>42*60+15.032</f>
        <v>2535.0320000000002</v>
      </c>
      <c r="E60">
        <f>1628*40+20.031</f>
        <v>65140.031000000003</v>
      </c>
    </row>
    <row r="61" spans="1:12" x14ac:dyDescent="0.2">
      <c r="A61" t="s">
        <v>41</v>
      </c>
      <c r="B61" t="s">
        <v>30</v>
      </c>
      <c r="D61">
        <f>57*60+30.106</f>
        <v>3450.1060000000002</v>
      </c>
      <c r="E61">
        <f>2159*60+51.317</f>
        <v>129591.317</v>
      </c>
    </row>
    <row r="62" spans="1:12" x14ac:dyDescent="0.2">
      <c r="A62" t="s">
        <v>43</v>
      </c>
      <c r="B62" t="s">
        <v>30</v>
      </c>
      <c r="D62">
        <f>57*60+44.133</f>
        <v>3464.1329999999998</v>
      </c>
      <c r="E62">
        <f>2215*60+48.172</f>
        <v>132948.17199999999</v>
      </c>
    </row>
    <row r="63" spans="1:12" x14ac:dyDescent="0.2">
      <c r="A63" t="s">
        <v>37</v>
      </c>
      <c r="B63" t="s">
        <v>30</v>
      </c>
      <c r="D63">
        <f>57*60+56.358</f>
        <v>3476.3580000000002</v>
      </c>
      <c r="E63">
        <f>2207*60+55.644</f>
        <v>132475.644</v>
      </c>
      <c r="J63" t="s">
        <v>60</v>
      </c>
    </row>
    <row r="64" spans="1:12" x14ac:dyDescent="0.2">
      <c r="A64" t="s">
        <v>49</v>
      </c>
      <c r="B64" t="s">
        <v>30</v>
      </c>
      <c r="D64">
        <f>397*60+38.105</f>
        <v>23858.105</v>
      </c>
      <c r="E64">
        <f>15372*60+33.364</f>
        <v>922353.36399999994</v>
      </c>
      <c r="J64" t="s">
        <v>25</v>
      </c>
      <c r="K64">
        <v>22.27</v>
      </c>
      <c r="L64">
        <v>3.8290000000000002</v>
      </c>
    </row>
    <row r="65" spans="1:12" x14ac:dyDescent="0.2">
      <c r="A65" t="s">
        <v>56</v>
      </c>
      <c r="B65" t="s">
        <v>30</v>
      </c>
      <c r="D65">
        <f>3147*60+38.448</f>
        <v>188858.448</v>
      </c>
      <c r="E65">
        <f>102872*60+54.376</f>
        <v>6172374.3760000002</v>
      </c>
      <c r="J65" t="s">
        <v>61</v>
      </c>
    </row>
    <row r="66" spans="1:12" x14ac:dyDescent="0.2">
      <c r="A66" t="s">
        <v>58</v>
      </c>
      <c r="B66" t="s">
        <v>30</v>
      </c>
      <c r="D66">
        <f>410*60+14.472</f>
        <v>24614.472000000002</v>
      </c>
      <c r="E66">
        <f>15477*60+57.535</f>
        <v>928677.53500000003</v>
      </c>
      <c r="J66" t="s">
        <v>25</v>
      </c>
      <c r="K66">
        <v>17.34</v>
      </c>
      <c r="L66">
        <v>3.0880000000000001</v>
      </c>
    </row>
    <row r="67" spans="1:12" x14ac:dyDescent="0.2">
      <c r="A67" t="s">
        <v>36</v>
      </c>
      <c r="B67" t="s">
        <v>62</v>
      </c>
      <c r="D67">
        <f>8*60+39.78</f>
        <v>519.78</v>
      </c>
      <c r="E67">
        <f>336*60+32.167</f>
        <v>20192.167000000001</v>
      </c>
    </row>
    <row r="68" spans="1:12" x14ac:dyDescent="0.2">
      <c r="A68" t="s">
        <v>55</v>
      </c>
      <c r="B68" t="s">
        <v>62</v>
      </c>
      <c r="D68">
        <f>36*60+43.538</f>
        <v>2203.538</v>
      </c>
      <c r="E68">
        <f>1446*60+8.876</f>
        <v>86768.876000000004</v>
      </c>
    </row>
    <row r="69" spans="1:12" x14ac:dyDescent="0.2">
      <c r="A69" t="s">
        <v>64</v>
      </c>
      <c r="B69" t="s">
        <v>62</v>
      </c>
      <c r="D69">
        <f>104*60+17.439</f>
        <v>6257.4390000000003</v>
      </c>
      <c r="E69">
        <f>4056*60+18.48</f>
        <v>243378.48</v>
      </c>
    </row>
    <row r="70" spans="1:12" x14ac:dyDescent="0.2">
      <c r="A70" t="s">
        <v>65</v>
      </c>
      <c r="B70" t="s">
        <v>62</v>
      </c>
      <c r="D70">
        <f>60*171+46.65</f>
        <v>10306.65</v>
      </c>
      <c r="E70">
        <f>6452*60+7.565</f>
        <v>387127.565</v>
      </c>
    </row>
    <row r="71" spans="1:12" x14ac:dyDescent="0.2">
      <c r="A71" t="s">
        <v>66</v>
      </c>
      <c r="B71" t="s">
        <v>62</v>
      </c>
      <c r="D71">
        <f>183*60+20.902</f>
        <v>11000.902</v>
      </c>
      <c r="E71">
        <f>6857*60+43.566</f>
        <v>411463.56599999999</v>
      </c>
    </row>
    <row r="72" spans="1:12" x14ac:dyDescent="0.2">
      <c r="A72" t="s">
        <v>67</v>
      </c>
      <c r="B72" t="s">
        <v>62</v>
      </c>
      <c r="D72">
        <f>137*60+1.64</f>
        <v>8221.64</v>
      </c>
      <c r="E72">
        <f>5390*60+18.056</f>
        <v>323418.05599999998</v>
      </c>
    </row>
    <row r="73" spans="1:12" x14ac:dyDescent="0.2">
      <c r="A73" t="s">
        <v>59</v>
      </c>
      <c r="B73" t="s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4FA4-4DD3-B743-88EA-27709B7FED29}">
  <dimension ref="A1:F30"/>
  <sheetViews>
    <sheetView workbookViewId="0">
      <selection activeCell="A31" sqref="A31"/>
    </sheetView>
  </sheetViews>
  <sheetFormatPr baseColWidth="10" defaultRowHeight="16" x14ac:dyDescent="0.2"/>
  <cols>
    <col min="3" max="3" width="14.83203125" style="3" customWidth="1"/>
  </cols>
  <sheetData>
    <row r="1" spans="1:4" x14ac:dyDescent="0.2">
      <c r="A1">
        <v>2</v>
      </c>
      <c r="B1">
        <v>2</v>
      </c>
      <c r="C1" s="3">
        <v>28</v>
      </c>
    </row>
    <row r="2" spans="1:4" x14ac:dyDescent="0.2">
      <c r="A2">
        <v>2</v>
      </c>
      <c r="B2">
        <v>3</v>
      </c>
      <c r="C2" s="3">
        <v>24</v>
      </c>
    </row>
    <row r="3" spans="1:4" x14ac:dyDescent="0.2">
      <c r="A3">
        <v>2</v>
      </c>
      <c r="B3">
        <v>4</v>
      </c>
      <c r="C3" s="3">
        <v>0</v>
      </c>
    </row>
    <row r="4" spans="1:4" x14ac:dyDescent="0.2">
      <c r="A4">
        <v>3</v>
      </c>
      <c r="B4">
        <v>3</v>
      </c>
      <c r="C4" s="3">
        <v>1896</v>
      </c>
    </row>
    <row r="5" spans="1:4" x14ac:dyDescent="0.2">
      <c r="A5">
        <v>3</v>
      </c>
      <c r="B5">
        <v>4</v>
      </c>
      <c r="C5" s="3">
        <v>960</v>
      </c>
    </row>
    <row r="6" spans="1:4" x14ac:dyDescent="0.2">
      <c r="A6">
        <v>3</v>
      </c>
      <c r="B6">
        <v>5</v>
      </c>
      <c r="C6" s="3">
        <v>0</v>
      </c>
    </row>
    <row r="7" spans="1:4" x14ac:dyDescent="0.2">
      <c r="A7">
        <v>4</v>
      </c>
      <c r="B7">
        <v>4</v>
      </c>
      <c r="C7" s="3">
        <v>186624</v>
      </c>
    </row>
    <row r="8" spans="1:4" x14ac:dyDescent="0.2">
      <c r="A8">
        <v>4</v>
      </c>
      <c r="B8">
        <v>5</v>
      </c>
      <c r="C8" s="3">
        <v>138960</v>
      </c>
      <c r="D8">
        <v>4.8600000000000003</v>
      </c>
    </row>
    <row r="9" spans="1:4" x14ac:dyDescent="0.2">
      <c r="A9">
        <v>4</v>
      </c>
      <c r="B9">
        <v>6</v>
      </c>
      <c r="C9" s="3">
        <v>1728</v>
      </c>
      <c r="D9">
        <v>5.59</v>
      </c>
    </row>
    <row r="10" spans="1:4" x14ac:dyDescent="0.2">
      <c r="A10">
        <v>4</v>
      </c>
      <c r="B10">
        <v>7</v>
      </c>
      <c r="C10" s="3">
        <v>0</v>
      </c>
      <c r="D10">
        <v>5.6</v>
      </c>
    </row>
    <row r="11" spans="1:4" x14ac:dyDescent="0.2">
      <c r="A11">
        <v>5</v>
      </c>
      <c r="B11">
        <v>5</v>
      </c>
      <c r="C11" s="3">
        <v>19914624</v>
      </c>
      <c r="D11">
        <v>357.59</v>
      </c>
    </row>
    <row r="12" spans="1:4" x14ac:dyDescent="0.2">
      <c r="A12">
        <v>5</v>
      </c>
      <c r="B12">
        <v>6</v>
      </c>
      <c r="C12" s="3">
        <v>10946256</v>
      </c>
      <c r="D12">
        <v>971.02</v>
      </c>
    </row>
    <row r="13" spans="1:4" x14ac:dyDescent="0.2">
      <c r="A13">
        <v>5</v>
      </c>
      <c r="B13">
        <v>7</v>
      </c>
      <c r="C13" s="3">
        <v>202704</v>
      </c>
      <c r="D13">
        <v>1075.08</v>
      </c>
    </row>
    <row r="14" spans="1:4" x14ac:dyDescent="0.2">
      <c r="A14">
        <v>5</v>
      </c>
      <c r="B14">
        <v>8</v>
      </c>
      <c r="C14" s="3">
        <v>0</v>
      </c>
      <c r="D14">
        <v>1020.96</v>
      </c>
    </row>
    <row r="15" spans="1:4" x14ac:dyDescent="0.2">
      <c r="A15">
        <v>6</v>
      </c>
      <c r="B15">
        <v>3</v>
      </c>
      <c r="C15" s="3">
        <v>1478960</v>
      </c>
      <c r="D15">
        <v>10.220000000000001</v>
      </c>
    </row>
    <row r="16" spans="1:4" x14ac:dyDescent="0.2">
      <c r="A16">
        <v>6</v>
      </c>
      <c r="B16">
        <v>4</v>
      </c>
      <c r="C16" s="3">
        <v>50345280</v>
      </c>
      <c r="D16">
        <v>458.66</v>
      </c>
    </row>
    <row r="17" spans="1:6" x14ac:dyDescent="0.2">
      <c r="A17">
        <v>6</v>
      </c>
      <c r="B17">
        <v>5</v>
      </c>
      <c r="C17" s="3">
        <v>679527216</v>
      </c>
      <c r="D17">
        <v>10467.969999999999</v>
      </c>
    </row>
    <row r="18" spans="1:6" x14ac:dyDescent="0.2">
      <c r="A18">
        <v>6</v>
      </c>
      <c r="B18">
        <v>6</v>
      </c>
      <c r="C18" s="3">
        <v>2206455288</v>
      </c>
      <c r="D18">
        <v>62230.53</v>
      </c>
    </row>
    <row r="19" spans="1:6" x14ac:dyDescent="0.2">
      <c r="A19">
        <v>6</v>
      </c>
      <c r="B19">
        <v>7</v>
      </c>
      <c r="C19" s="3">
        <v>837402264</v>
      </c>
      <c r="D19">
        <v>130700.32</v>
      </c>
    </row>
    <row r="20" spans="1:6" x14ac:dyDescent="0.2">
      <c r="A20">
        <v>6</v>
      </c>
      <c r="B20">
        <v>8</v>
      </c>
      <c r="C20" s="3">
        <v>11275872</v>
      </c>
      <c r="D20">
        <v>146986.93</v>
      </c>
    </row>
    <row r="21" spans="1:6" x14ac:dyDescent="0.2">
      <c r="A21">
        <v>6</v>
      </c>
      <c r="B21">
        <v>9</v>
      </c>
      <c r="C21" s="3">
        <v>432</v>
      </c>
      <c r="D21">
        <v>147604.48000000001</v>
      </c>
      <c r="F21" t="s">
        <v>13</v>
      </c>
    </row>
    <row r="22" spans="1:6" x14ac:dyDescent="0.2">
      <c r="A22">
        <v>7</v>
      </c>
      <c r="B22">
        <v>3</v>
      </c>
      <c r="C22" s="3">
        <v>6121034</v>
      </c>
      <c r="D22">
        <v>29.65</v>
      </c>
    </row>
    <row r="23" spans="1:6" x14ac:dyDescent="0.2">
      <c r="A23">
        <v>7</v>
      </c>
      <c r="B23">
        <v>4</v>
      </c>
      <c r="C23" s="3">
        <v>372369554</v>
      </c>
      <c r="D23">
        <v>3127.17</v>
      </c>
    </row>
    <row r="24" spans="1:6" x14ac:dyDescent="0.2">
      <c r="A24">
        <v>7</v>
      </c>
      <c r="B24">
        <v>5</v>
      </c>
      <c r="C24" s="3">
        <v>2308283200</v>
      </c>
      <c r="D24">
        <v>123689.51</v>
      </c>
    </row>
    <row r="25" spans="1:6" x14ac:dyDescent="0.2">
      <c r="A25">
        <v>7</v>
      </c>
      <c r="B25">
        <v>6</v>
      </c>
      <c r="C25" s="3">
        <v>111638082648</v>
      </c>
      <c r="D25">
        <f>81*60+45.622</f>
        <v>4905.6220000000003</v>
      </c>
      <c r="E25" t="s">
        <v>51</v>
      </c>
      <c r="F25">
        <f>3160*60+46.434</f>
        <v>189646.43400000001</v>
      </c>
    </row>
    <row r="26" spans="1:6" x14ac:dyDescent="0.2">
      <c r="A26">
        <v>7</v>
      </c>
      <c r="B26">
        <v>7</v>
      </c>
      <c r="C26" s="3">
        <v>262740715488</v>
      </c>
      <c r="D26">
        <f>429*60+7.849</f>
        <v>25747.848999999998</v>
      </c>
      <c r="E26" t="s">
        <v>51</v>
      </c>
      <c r="F26">
        <f>16987*60+17.952</f>
        <v>1019237.952</v>
      </c>
    </row>
    <row r="27" spans="1:6" x14ac:dyDescent="0.2">
      <c r="A27">
        <v>7</v>
      </c>
      <c r="B27">
        <v>8</v>
      </c>
      <c r="C27" s="3">
        <v>82134433536</v>
      </c>
      <c r="D27">
        <f>918*60+27.576</f>
        <v>55107.576000000001</v>
      </c>
      <c r="E27" t="s">
        <v>51</v>
      </c>
      <c r="F27">
        <f>36150*60+23.489</f>
        <v>2169023.4890000001</v>
      </c>
    </row>
    <row r="28" spans="1:6" x14ac:dyDescent="0.2">
      <c r="A28">
        <v>7</v>
      </c>
      <c r="B28">
        <v>9</v>
      </c>
      <c r="C28" s="3">
        <v>1578738480</v>
      </c>
      <c r="D28">
        <f>1021*60+21.809</f>
        <v>61281.809000000001</v>
      </c>
      <c r="E28" t="s">
        <v>51</v>
      </c>
      <c r="F28">
        <f>40448*60+34.435</f>
        <v>2426914.4350000001</v>
      </c>
    </row>
    <row r="29" spans="1:6" x14ac:dyDescent="0.2">
      <c r="A29">
        <v>7</v>
      </c>
      <c r="B29">
        <v>10</v>
      </c>
      <c r="C29" s="3">
        <v>567312</v>
      </c>
      <c r="D29">
        <f>1064*60+39.87</f>
        <v>63879.87</v>
      </c>
      <c r="E29" t="s">
        <v>51</v>
      </c>
      <c r="F29">
        <f>40807*60+5.989</f>
        <v>2448425.9890000001</v>
      </c>
    </row>
    <row r="30" spans="1:6" x14ac:dyDescent="0.2">
      <c r="A30">
        <v>7</v>
      </c>
      <c r="B30">
        <v>11</v>
      </c>
      <c r="C30" s="3">
        <v>0</v>
      </c>
      <c r="D30">
        <f>1046*60+27.933</f>
        <v>62787.932999999997</v>
      </c>
      <c r="E30" t="s">
        <v>51</v>
      </c>
      <c r="F30">
        <f>40887*60+32.627</f>
        <v>2453252.6269999999</v>
      </c>
    </row>
  </sheetData>
  <sortState xmlns:xlrd2="http://schemas.microsoft.com/office/spreadsheetml/2017/richdata2" ref="A1:D24">
    <sortCondition ref="A2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8089-A6B5-3144-96D7-5B4D11C09F2E}">
  <dimension ref="A1:F21"/>
  <sheetViews>
    <sheetView workbookViewId="0">
      <selection activeCell="C21" sqref="C21"/>
    </sheetView>
  </sheetViews>
  <sheetFormatPr baseColWidth="10" defaultRowHeight="16" x14ac:dyDescent="0.2"/>
  <cols>
    <col min="3" max="3" width="22.5" style="3" customWidth="1"/>
    <col min="4" max="4" width="19" bestFit="1" customWidth="1"/>
    <col min="5" max="5" width="20.83203125" bestFit="1" customWidth="1"/>
    <col min="6" max="6" width="15.83203125" bestFit="1" customWidth="1"/>
  </cols>
  <sheetData>
    <row r="1" spans="1:6" x14ac:dyDescent="0.2">
      <c r="D1" t="s">
        <v>32</v>
      </c>
      <c r="E1" t="s">
        <v>38</v>
      </c>
      <c r="F1" t="s">
        <v>39</v>
      </c>
    </row>
    <row r="2" spans="1:6" x14ac:dyDescent="0.2">
      <c r="A2">
        <v>2</v>
      </c>
      <c r="B2">
        <v>3</v>
      </c>
      <c r="C2" s="3">
        <v>256</v>
      </c>
      <c r="D2">
        <v>0.02</v>
      </c>
    </row>
    <row r="3" spans="1:6" x14ac:dyDescent="0.2">
      <c r="A3">
        <v>2</v>
      </c>
      <c r="B3">
        <v>4</v>
      </c>
      <c r="C3" s="3">
        <v>0</v>
      </c>
    </row>
    <row r="4" spans="1:6" x14ac:dyDescent="0.2">
      <c r="A4">
        <v>3</v>
      </c>
      <c r="B4">
        <v>3</v>
      </c>
      <c r="C4" s="3">
        <v>60496</v>
      </c>
      <c r="D4">
        <v>0.4</v>
      </c>
    </row>
    <row r="5" spans="1:6" x14ac:dyDescent="0.2">
      <c r="A5">
        <v>3</v>
      </c>
      <c r="B5">
        <v>4</v>
      </c>
      <c r="C5" s="3">
        <v>202176</v>
      </c>
      <c r="D5">
        <v>3.8</v>
      </c>
    </row>
    <row r="6" spans="1:6" x14ac:dyDescent="0.2">
      <c r="A6">
        <v>3</v>
      </c>
      <c r="B6">
        <v>5</v>
      </c>
      <c r="C6" s="3">
        <v>41088</v>
      </c>
      <c r="D6">
        <v>8.4</v>
      </c>
    </row>
    <row r="7" spans="1:6" x14ac:dyDescent="0.2">
      <c r="A7">
        <v>3</v>
      </c>
      <c r="B7">
        <v>6</v>
      </c>
      <c r="C7" s="3">
        <v>0</v>
      </c>
      <c r="D7">
        <v>8.5</v>
      </c>
    </row>
    <row r="8" spans="1:6" x14ac:dyDescent="0.2">
      <c r="A8">
        <v>4</v>
      </c>
      <c r="B8">
        <v>3</v>
      </c>
      <c r="C8" s="3">
        <v>2302672</v>
      </c>
      <c r="D8">
        <v>13.21</v>
      </c>
    </row>
    <row r="9" spans="1:6" x14ac:dyDescent="0.2">
      <c r="A9">
        <v>4</v>
      </c>
      <c r="B9">
        <v>4</v>
      </c>
      <c r="C9" s="3">
        <v>71102304</v>
      </c>
      <c r="D9">
        <v>761.83</v>
      </c>
    </row>
    <row r="10" spans="1:6" x14ac:dyDescent="0.2">
      <c r="A10">
        <v>4</v>
      </c>
      <c r="B10">
        <v>5</v>
      </c>
      <c r="C10" s="3">
        <v>511318592</v>
      </c>
      <c r="D10">
        <v>11518.9</v>
      </c>
    </row>
    <row r="11" spans="1:6" x14ac:dyDescent="0.2">
      <c r="A11">
        <v>4</v>
      </c>
      <c r="B11">
        <v>6</v>
      </c>
      <c r="C11" s="3">
        <v>326476608</v>
      </c>
      <c r="D11">
        <v>33513.279999999999</v>
      </c>
    </row>
    <row r="12" spans="1:6" x14ac:dyDescent="0.2">
      <c r="A12">
        <v>4</v>
      </c>
      <c r="B12">
        <v>7</v>
      </c>
      <c r="C12" s="3">
        <v>2911488</v>
      </c>
      <c r="D12">
        <v>44125.7</v>
      </c>
    </row>
    <row r="13" spans="1:6" x14ac:dyDescent="0.2">
      <c r="A13">
        <v>4</v>
      </c>
      <c r="B13">
        <v>8</v>
      </c>
      <c r="C13" s="3">
        <v>0</v>
      </c>
      <c r="D13">
        <v>42900.57</v>
      </c>
    </row>
    <row r="14" spans="1:6" x14ac:dyDescent="0.2">
      <c r="A14">
        <v>5</v>
      </c>
      <c r="B14">
        <v>3</v>
      </c>
      <c r="C14" s="3">
        <v>3599696</v>
      </c>
      <c r="D14">
        <v>196.43</v>
      </c>
      <c r="E14">
        <v>7.1289999999999996</v>
      </c>
    </row>
    <row r="15" spans="1:6" x14ac:dyDescent="0.2">
      <c r="A15">
        <v>5</v>
      </c>
      <c r="B15">
        <v>4</v>
      </c>
      <c r="C15" s="3">
        <v>3543922848</v>
      </c>
      <c r="D15">
        <v>29407.72</v>
      </c>
    </row>
    <row r="16" spans="1:6" x14ac:dyDescent="0.2">
      <c r="A16">
        <v>5</v>
      </c>
      <c r="B16">
        <v>5</v>
      </c>
      <c r="C16" s="3">
        <v>136322044688</v>
      </c>
      <c r="E16">
        <f>87*60+17.359</f>
        <v>5237.3590000000004</v>
      </c>
      <c r="F16">
        <f>3488*60+20.924</f>
        <v>209300.924</v>
      </c>
    </row>
    <row r="17" spans="1:3" x14ac:dyDescent="0.2">
      <c r="A17">
        <v>5</v>
      </c>
      <c r="B17">
        <v>6</v>
      </c>
    </row>
    <row r="18" spans="1:3" x14ac:dyDescent="0.2">
      <c r="A18">
        <v>5</v>
      </c>
      <c r="B18">
        <v>7</v>
      </c>
    </row>
    <row r="19" spans="1:3" x14ac:dyDescent="0.2">
      <c r="A19">
        <v>5</v>
      </c>
      <c r="B19">
        <v>8</v>
      </c>
    </row>
    <row r="20" spans="1:3" x14ac:dyDescent="0.2">
      <c r="A20">
        <v>5</v>
      </c>
      <c r="B20">
        <v>9</v>
      </c>
      <c r="C20" s="3" t="s">
        <v>35</v>
      </c>
    </row>
    <row r="21" spans="1:3" x14ac:dyDescent="0.2">
      <c r="A21">
        <v>5</v>
      </c>
      <c r="B2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39571-8BB3-7B49-9C02-E05444777E01}">
  <dimension ref="A1:G16"/>
  <sheetViews>
    <sheetView workbookViewId="0">
      <selection activeCell="A16" sqref="A16"/>
    </sheetView>
  </sheetViews>
  <sheetFormatPr baseColWidth="10" defaultRowHeight="16" x14ac:dyDescent="0.2"/>
  <cols>
    <col min="4" max="4" width="14" bestFit="1" customWidth="1"/>
  </cols>
  <sheetData>
    <row r="1" spans="1:7" x14ac:dyDescent="0.2">
      <c r="A1">
        <v>5</v>
      </c>
      <c r="B1">
        <v>2</v>
      </c>
      <c r="C1">
        <v>3</v>
      </c>
      <c r="D1">
        <v>2080</v>
      </c>
    </row>
    <row r="2" spans="1:7" x14ac:dyDescent="0.2">
      <c r="A2">
        <v>5</v>
      </c>
      <c r="B2">
        <v>2</v>
      </c>
      <c r="C2">
        <v>4</v>
      </c>
      <c r="D2">
        <v>0</v>
      </c>
    </row>
    <row r="3" spans="1:7" x14ac:dyDescent="0.2">
      <c r="A3">
        <v>6</v>
      </c>
      <c r="B3">
        <v>2</v>
      </c>
      <c r="C3">
        <v>4</v>
      </c>
      <c r="D3">
        <v>7680</v>
      </c>
    </row>
    <row r="4" spans="1:7" x14ac:dyDescent="0.2">
      <c r="A4">
        <v>5</v>
      </c>
      <c r="B4">
        <v>3</v>
      </c>
      <c r="C4">
        <v>4</v>
      </c>
      <c r="D4">
        <v>30359360</v>
      </c>
    </row>
    <row r="5" spans="1:7" x14ac:dyDescent="0.2">
      <c r="A5">
        <v>5</v>
      </c>
      <c r="B5">
        <v>3</v>
      </c>
      <c r="C5">
        <v>5</v>
      </c>
      <c r="D5">
        <v>38554880</v>
      </c>
    </row>
    <row r="6" spans="1:7" x14ac:dyDescent="0.2">
      <c r="A6">
        <v>5</v>
      </c>
      <c r="B6">
        <v>3</v>
      </c>
      <c r="C6">
        <v>6</v>
      </c>
      <c r="D6">
        <v>149760</v>
      </c>
    </row>
    <row r="7" spans="1:7" x14ac:dyDescent="0.2">
      <c r="A7">
        <v>5</v>
      </c>
      <c r="B7">
        <v>3</v>
      </c>
      <c r="C7">
        <v>7</v>
      </c>
      <c r="D7">
        <v>0</v>
      </c>
    </row>
    <row r="8" spans="1:7" x14ac:dyDescent="0.2">
      <c r="A8">
        <v>6</v>
      </c>
      <c r="B8">
        <v>2</v>
      </c>
      <c r="C8">
        <v>5</v>
      </c>
      <c r="D8">
        <v>0</v>
      </c>
    </row>
    <row r="9" spans="1:7" x14ac:dyDescent="0.2">
      <c r="A9">
        <v>5</v>
      </c>
      <c r="B9">
        <v>4</v>
      </c>
      <c r="C9">
        <v>3</v>
      </c>
      <c r="D9">
        <v>152075072</v>
      </c>
    </row>
    <row r="10" spans="1:7" x14ac:dyDescent="0.2">
      <c r="A10">
        <v>5</v>
      </c>
      <c r="B10">
        <v>4</v>
      </c>
      <c r="C10">
        <v>4</v>
      </c>
      <c r="D10">
        <v>20827444640</v>
      </c>
    </row>
    <row r="11" spans="1:7" x14ac:dyDescent="0.2">
      <c r="A11">
        <v>10</v>
      </c>
      <c r="B11">
        <v>2</v>
      </c>
      <c r="C11">
        <v>5</v>
      </c>
      <c r="D11">
        <v>0</v>
      </c>
      <c r="E11" t="s">
        <v>68</v>
      </c>
    </row>
    <row r="12" spans="1:7" x14ac:dyDescent="0.2">
      <c r="A12">
        <v>7</v>
      </c>
      <c r="B12">
        <v>2</v>
      </c>
      <c r="C12">
        <v>4</v>
      </c>
      <c r="D12">
        <v>201600</v>
      </c>
    </row>
    <row r="13" spans="1:7" x14ac:dyDescent="0.2">
      <c r="A13">
        <v>11</v>
      </c>
      <c r="B13">
        <v>2</v>
      </c>
      <c r="C13">
        <v>5</v>
      </c>
      <c r="D13">
        <v>1267875840</v>
      </c>
      <c r="E13">
        <v>236224.39</v>
      </c>
      <c r="F13" t="s">
        <v>71</v>
      </c>
      <c r="G13" s="5">
        <v>5.26</v>
      </c>
    </row>
    <row r="14" spans="1:7" x14ac:dyDescent="0.2">
      <c r="A14">
        <v>6</v>
      </c>
      <c r="B14">
        <v>3</v>
      </c>
      <c r="C14">
        <v>6</v>
      </c>
      <c r="D14" t="s">
        <v>69</v>
      </c>
    </row>
    <row r="15" spans="1:7" x14ac:dyDescent="0.2">
      <c r="A15">
        <v>6</v>
      </c>
      <c r="B15">
        <v>3</v>
      </c>
      <c r="C15">
        <v>7</v>
      </c>
      <c r="D15" s="1">
        <v>184320</v>
      </c>
      <c r="E15" s="1" t="s">
        <v>70</v>
      </c>
    </row>
    <row r="16" spans="1:7" x14ac:dyDescent="0.2">
      <c r="G16">
        <f>720*2^6</f>
        <v>46080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2D</vt:lpstr>
      <vt:lpstr>3D</vt:lpstr>
      <vt:lpstr>4D</vt:lpstr>
      <vt:lpstr>Many-D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Womack</dc:creator>
  <cp:lastModifiedBy>Thomas Womack</cp:lastModifiedBy>
  <dcterms:created xsi:type="dcterms:W3CDTF">2023-12-24T19:19:09Z</dcterms:created>
  <dcterms:modified xsi:type="dcterms:W3CDTF">2024-01-21T10:50:28Z</dcterms:modified>
</cp:coreProperties>
</file>