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<sst xmlns="http://schemas.openxmlformats.org/spreadsheetml/2006/main" count="117" uniqueCount="26">
  <si>
    <t>新能源乘用车</t>
  </si>
  <si>
    <t>单月值</t>
  </si>
  <si>
    <t>累计值</t>
  </si>
  <si>
    <t>纯电动</t>
  </si>
  <si>
    <t>月度销量合计</t>
  </si>
  <si>
    <r>
      <rPr>
        <sz val="10"/>
        <color theme="1"/>
        <rFont val="宋体"/>
        <charset val="134"/>
      </rPr>
      <t>狭义乘用车</t>
    </r>
  </si>
  <si>
    <r>
      <rPr>
        <sz val="10"/>
        <color theme="1"/>
        <rFont val="宋体"/>
        <charset val="134"/>
      </rPr>
      <t>轿车</t>
    </r>
  </si>
  <si>
    <t>SUV</t>
  </si>
  <si>
    <t>MPV</t>
  </si>
  <si>
    <r>
      <rPr>
        <sz val="10"/>
        <color theme="1"/>
        <rFont val="宋体"/>
        <charset val="134"/>
      </rPr>
      <t>交叉型乘用车</t>
    </r>
  </si>
  <si>
    <t>月度销量同比增速</t>
  </si>
  <si>
    <t>-</t>
  </si>
  <si>
    <t>累计销量合计</t>
  </si>
  <si>
    <t>累计销量同比增速</t>
  </si>
  <si>
    <t>累计结构变化</t>
  </si>
  <si>
    <r>
      <rPr>
        <b/>
        <sz val="10"/>
        <color theme="1"/>
        <rFont val="宋体"/>
        <charset val="134"/>
      </rPr>
      <t>插电式混合动力</t>
    </r>
  </si>
  <si>
    <t>新能源商用车（载货车、客车、半挂牵引车、货车非完整车辆、客车非完整车辆）</t>
  </si>
  <si>
    <t>月度销量合计（除燃料电池）</t>
  </si>
  <si>
    <r>
      <rPr>
        <sz val="10"/>
        <color theme="1"/>
        <rFont val="宋体"/>
        <charset val="134"/>
      </rPr>
      <t>纯电动</t>
    </r>
  </si>
  <si>
    <r>
      <rPr>
        <sz val="10"/>
        <color theme="1"/>
        <rFont val="宋体"/>
        <charset val="134"/>
      </rPr>
      <t>插电式混合动力</t>
    </r>
  </si>
  <si>
    <t>插电式混合动力</t>
  </si>
  <si>
    <t>附：乘用车（传统+新能源）月度销量</t>
  </si>
  <si>
    <t>广义乘用车月度销量</t>
  </si>
  <si>
    <t>狭义乘用车</t>
  </si>
  <si>
    <t xml:space="preserve">MPV </t>
  </si>
  <si>
    <t>狭义乘用车月度新能源渗透率</t>
  </si>
</sst>
</file>

<file path=xl/styles.xml><?xml version="1.0" encoding="utf-8"?>
<styleSheet xmlns="http://schemas.openxmlformats.org/spreadsheetml/2006/main">
  <numFmts count="7">
    <numFmt numFmtId="176" formatCode="yy/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_ * #,##0_ ;_ * \-#,##0_ ;_ * &quot;-&quot;??_ ;_ @_ "/>
    <numFmt numFmtId="178" formatCode="0.0%"/>
  </numFmts>
  <fonts count="29">
    <font>
      <sz val="11"/>
      <color theme="1"/>
      <name val="宋体"/>
      <charset val="134"/>
      <scheme val="minor"/>
    </font>
    <font>
      <u/>
      <sz val="11"/>
      <color theme="0"/>
      <name val="微软雅黑"/>
      <charset val="134"/>
    </font>
    <font>
      <b/>
      <sz val="10"/>
      <color theme="0"/>
      <name val="Arial"/>
      <charset val="134"/>
    </font>
    <font>
      <b/>
      <sz val="10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8" fillId="17" borderId="17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132">
    <xf numFmtId="0" fontId="0" fillId="0" borderId="0" xfId="0">
      <alignment vertical="center"/>
    </xf>
    <xf numFmtId="176" fontId="1" fillId="2" borderId="1" xfId="10" applyNumberFormat="1" applyFont="1" applyFill="1" applyBorder="1" applyAlignment="1">
      <alignment horizontal="center" vertical="center"/>
    </xf>
    <xf numFmtId="176" fontId="2" fillId="2" borderId="2" xfId="49" applyNumberFormat="1" applyFont="1" applyFill="1" applyBorder="1" applyAlignment="1">
      <alignment horizontal="right" vertical="center"/>
    </xf>
    <xf numFmtId="0" fontId="3" fillId="0" borderId="3" xfId="49" applyFont="1" applyBorder="1">
      <alignment vertical="center"/>
    </xf>
    <xf numFmtId="0" fontId="4" fillId="0" borderId="4" xfId="49" applyFont="1" applyBorder="1" applyAlignment="1">
      <alignment horizontal="right" vertical="center"/>
    </xf>
    <xf numFmtId="177" fontId="5" fillId="3" borderId="3" xfId="8" applyNumberFormat="1" applyFont="1" applyFill="1" applyBorder="1" applyAlignment="1">
      <alignment horizontal="right" vertical="center"/>
    </xf>
    <xf numFmtId="177" fontId="4" fillId="0" borderId="4" xfId="8" applyNumberFormat="1" applyFont="1" applyBorder="1" applyAlignment="1">
      <alignment horizontal="right" vertical="center"/>
    </xf>
    <xf numFmtId="177" fontId="5" fillId="0" borderId="3" xfId="8" applyNumberFormat="1" applyFont="1" applyBorder="1" applyAlignment="1">
      <alignment horizontal="right" vertical="center"/>
    </xf>
    <xf numFmtId="0" fontId="3" fillId="4" borderId="3" xfId="49" applyFont="1" applyFill="1" applyBorder="1">
      <alignment vertical="center"/>
    </xf>
    <xf numFmtId="0" fontId="4" fillId="4" borderId="4" xfId="49" applyFont="1" applyFill="1" applyBorder="1" applyAlignment="1">
      <alignment horizontal="right" vertical="center"/>
    </xf>
    <xf numFmtId="177" fontId="3" fillId="3" borderId="3" xfId="8" applyNumberFormat="1" applyFont="1" applyFill="1" applyBorder="1">
      <alignment vertical="center"/>
    </xf>
    <xf numFmtId="177" fontId="6" fillId="3" borderId="4" xfId="8" applyNumberFormat="1" applyFont="1" applyFill="1" applyBorder="1" applyAlignment="1">
      <alignment horizontal="right" vertical="center"/>
    </xf>
    <xf numFmtId="177" fontId="4" fillId="3" borderId="3" xfId="8" applyNumberFormat="1" applyFont="1" applyFill="1" applyBorder="1">
      <alignment vertical="center"/>
    </xf>
    <xf numFmtId="177" fontId="4" fillId="3" borderId="4" xfId="8" applyNumberFormat="1" applyFont="1" applyFill="1" applyBorder="1" applyAlignment="1">
      <alignment horizontal="right" vertical="center"/>
    </xf>
    <xf numFmtId="177" fontId="4" fillId="3" borderId="3" xfId="8" applyNumberFormat="1" applyFont="1" applyFill="1" applyBorder="1" applyAlignment="1">
      <alignment horizontal="right" vertical="center"/>
    </xf>
    <xf numFmtId="177" fontId="4" fillId="0" borderId="3" xfId="8" applyNumberFormat="1" applyFont="1" applyBorder="1" applyAlignment="1">
      <alignment horizontal="right" vertical="center"/>
    </xf>
    <xf numFmtId="177" fontId="4" fillId="3" borderId="3" xfId="8" applyNumberFormat="1" applyFont="1" applyFill="1" applyBorder="1">
      <alignment vertical="center"/>
    </xf>
    <xf numFmtId="177" fontId="4" fillId="3" borderId="4" xfId="8" applyNumberFormat="1" applyFont="1" applyFill="1" applyBorder="1" applyAlignment="1">
      <alignment horizontal="right" vertical="center"/>
    </xf>
    <xf numFmtId="178" fontId="3" fillId="3" borderId="3" xfId="49" applyNumberFormat="1" applyFont="1" applyFill="1" applyBorder="1">
      <alignment vertical="center"/>
    </xf>
    <xf numFmtId="178" fontId="4" fillId="3" borderId="4" xfId="49" applyNumberFormat="1" applyFont="1" applyFill="1" applyBorder="1" applyAlignment="1">
      <alignment horizontal="right" vertical="center"/>
    </xf>
    <xf numFmtId="178" fontId="4" fillId="3" borderId="3" xfId="49" applyNumberFormat="1" applyFont="1" applyFill="1" applyBorder="1">
      <alignment vertical="center"/>
    </xf>
    <xf numFmtId="178" fontId="4" fillId="3" borderId="3" xfId="49" applyNumberFormat="1" applyFont="1" applyFill="1" applyBorder="1" applyAlignment="1">
      <alignment horizontal="right" vertical="center"/>
    </xf>
    <xf numFmtId="177" fontId="3" fillId="3" borderId="3" xfId="8" applyNumberFormat="1" applyFont="1" applyFill="1" applyBorder="1">
      <alignment vertical="center"/>
    </xf>
    <xf numFmtId="177" fontId="6" fillId="3" borderId="4" xfId="8" applyNumberFormat="1" applyFont="1" applyFill="1" applyBorder="1" applyAlignment="1">
      <alignment horizontal="right" vertical="center"/>
    </xf>
    <xf numFmtId="177" fontId="4" fillId="5" borderId="4" xfId="8" applyNumberFormat="1" applyFont="1" applyFill="1" applyBorder="1" applyAlignment="1">
      <alignment horizontal="right" vertical="center"/>
    </xf>
    <xf numFmtId="0" fontId="3" fillId="3" borderId="3" xfId="49" applyFont="1" applyFill="1" applyBorder="1">
      <alignment vertical="center"/>
    </xf>
    <xf numFmtId="9" fontId="4" fillId="3" borderId="4" xfId="49" applyNumberFormat="1" applyFont="1" applyFill="1" applyBorder="1" applyAlignment="1">
      <alignment horizontal="right" vertical="center"/>
    </xf>
    <xf numFmtId="0" fontId="4" fillId="3" borderId="3" xfId="49" applyFont="1" applyFill="1" applyBorder="1">
      <alignment vertical="center"/>
    </xf>
    <xf numFmtId="0" fontId="4" fillId="3" borderId="3" xfId="49" applyFont="1" applyFill="1" applyBorder="1" applyAlignment="1">
      <alignment horizontal="right" vertical="center"/>
    </xf>
    <xf numFmtId="0" fontId="4" fillId="3" borderId="3" xfId="49" applyFont="1" applyFill="1" applyBorder="1">
      <alignment vertical="center"/>
    </xf>
    <xf numFmtId="178" fontId="3" fillId="3" borderId="3" xfId="49" applyNumberFormat="1" applyFont="1" applyFill="1" applyBorder="1">
      <alignment vertical="center"/>
    </xf>
    <xf numFmtId="178" fontId="4" fillId="3" borderId="4" xfId="49" applyNumberFormat="1" applyFont="1" applyFill="1" applyBorder="1" applyAlignment="1">
      <alignment horizontal="right" vertical="center"/>
    </xf>
    <xf numFmtId="178" fontId="4" fillId="3" borderId="3" xfId="49" applyNumberFormat="1" applyFont="1" applyFill="1" applyBorder="1">
      <alignment vertical="center"/>
    </xf>
    <xf numFmtId="0" fontId="4" fillId="3" borderId="3" xfId="49" applyFont="1" applyFill="1" applyBorder="1" applyAlignment="1">
      <alignment horizontal="left" vertical="center" indent="1"/>
    </xf>
    <xf numFmtId="0" fontId="4" fillId="3" borderId="4" xfId="49" applyFont="1" applyFill="1" applyBorder="1" applyAlignment="1">
      <alignment horizontal="right" vertical="center"/>
    </xf>
    <xf numFmtId="0" fontId="6" fillId="4" borderId="3" xfId="49" applyFont="1" applyFill="1" applyBorder="1">
      <alignment vertical="center"/>
    </xf>
    <xf numFmtId="178" fontId="4" fillId="3" borderId="5" xfId="49" applyNumberFormat="1" applyFont="1" applyFill="1" applyBorder="1">
      <alignment vertical="center"/>
    </xf>
    <xf numFmtId="178" fontId="4" fillId="3" borderId="6" xfId="49" applyNumberFormat="1" applyFont="1" applyFill="1" applyBorder="1" applyAlignment="1">
      <alignment horizontal="right" vertical="center"/>
    </xf>
    <xf numFmtId="0" fontId="4" fillId="3" borderId="0" xfId="49" applyFont="1" applyFill="1" applyAlignment="1">
      <alignment horizontal="left" vertical="center" indent="1"/>
    </xf>
    <xf numFmtId="0" fontId="4" fillId="3" borderId="0" xfId="49" applyFont="1" applyFill="1" applyAlignment="1">
      <alignment horizontal="right" vertical="center"/>
    </xf>
    <xf numFmtId="0" fontId="3" fillId="4" borderId="0" xfId="49" applyFont="1" applyFill="1">
      <alignment vertical="center"/>
    </xf>
    <xf numFmtId="0" fontId="4" fillId="4" borderId="0" xfId="49" applyFont="1" applyFill="1" applyAlignment="1">
      <alignment horizontal="right" vertical="center"/>
    </xf>
    <xf numFmtId="0" fontId="2" fillId="2" borderId="1" xfId="49" applyFont="1" applyFill="1" applyBorder="1">
      <alignment vertical="center"/>
    </xf>
    <xf numFmtId="176" fontId="2" fillId="2" borderId="2" xfId="49" applyNumberFormat="1" applyFont="1" applyFill="1" applyBorder="1" applyAlignment="1">
      <alignment horizontal="right" vertical="center"/>
    </xf>
    <xf numFmtId="0" fontId="4" fillId="0" borderId="4" xfId="49" applyFont="1" applyBorder="1">
      <alignment vertical="center"/>
    </xf>
    <xf numFmtId="178" fontId="4" fillId="3" borderId="4" xfId="11" applyNumberFormat="1" applyFont="1" applyFill="1" applyBorder="1" applyAlignment="1">
      <alignment horizontal="right" vertical="center"/>
    </xf>
    <xf numFmtId="178" fontId="4" fillId="3" borderId="4" xfId="11" applyNumberFormat="1" applyFont="1" applyFill="1" applyBorder="1" applyAlignment="1">
      <alignment horizontal="right" vertical="center"/>
    </xf>
    <xf numFmtId="178" fontId="4" fillId="4" borderId="4" xfId="11" applyNumberFormat="1" applyFont="1" applyFill="1" applyBorder="1" applyAlignment="1">
      <alignment horizontal="right" vertical="center"/>
    </xf>
    <xf numFmtId="178" fontId="4" fillId="3" borderId="6" xfId="11" applyNumberFormat="1" applyFont="1" applyFill="1" applyBorder="1" applyAlignment="1">
      <alignment horizontal="right" vertical="center"/>
    </xf>
    <xf numFmtId="178" fontId="4" fillId="3" borderId="0" xfId="11" applyNumberFormat="1" applyFont="1" applyFill="1" applyAlignment="1">
      <alignment horizontal="right" vertical="center"/>
    </xf>
    <xf numFmtId="0" fontId="4" fillId="4" borderId="4" xfId="49" applyFont="1" applyFill="1" applyBorder="1">
      <alignment vertical="center"/>
    </xf>
    <xf numFmtId="177" fontId="4" fillId="3" borderId="4" xfId="8" applyNumberFormat="1" applyFont="1" applyFill="1" applyBorder="1">
      <alignment vertical="center"/>
    </xf>
    <xf numFmtId="177" fontId="4" fillId="0" borderId="4" xfId="8" applyNumberFormat="1" applyFont="1" applyBorder="1">
      <alignment vertical="center"/>
    </xf>
    <xf numFmtId="0" fontId="4" fillId="3" borderId="4" xfId="49" applyFont="1" applyFill="1" applyBorder="1">
      <alignment vertical="center"/>
    </xf>
    <xf numFmtId="0" fontId="4" fillId="3" borderId="0" xfId="49" applyFont="1" applyFill="1">
      <alignment vertical="center"/>
    </xf>
    <xf numFmtId="0" fontId="4" fillId="4" borderId="0" xfId="49" applyFont="1" applyFill="1">
      <alignment vertical="center"/>
    </xf>
    <xf numFmtId="0" fontId="4" fillId="0" borderId="4" xfId="49" applyFont="1" applyFill="1" applyBorder="1">
      <alignment vertical="center"/>
    </xf>
    <xf numFmtId="177" fontId="4" fillId="0" borderId="4" xfId="8" applyNumberFormat="1" applyFont="1" applyFill="1" applyBorder="1" applyAlignment="1">
      <alignment horizontal="right" vertical="center"/>
    </xf>
    <xf numFmtId="177" fontId="4" fillId="0" borderId="4" xfId="8" applyNumberFormat="1" applyFont="1" applyFill="1" applyBorder="1">
      <alignment vertical="center"/>
    </xf>
    <xf numFmtId="178" fontId="4" fillId="3" borderId="4" xfId="49" applyNumberFormat="1" applyFont="1" applyFill="1" applyBorder="1">
      <alignment vertical="center"/>
    </xf>
    <xf numFmtId="177" fontId="4" fillId="0" borderId="4" xfId="8" applyNumberFormat="1" applyFont="1" applyFill="1" applyBorder="1" applyAlignment="1">
      <alignment horizontal="right" vertical="center"/>
    </xf>
    <xf numFmtId="177" fontId="4" fillId="3" borderId="4" xfId="8" applyNumberFormat="1" applyFont="1" applyFill="1" applyBorder="1">
      <alignment vertical="center"/>
    </xf>
    <xf numFmtId="0" fontId="7" fillId="0" borderId="4" xfId="0" applyFont="1" applyFill="1" applyBorder="1" applyAlignment="1"/>
    <xf numFmtId="178" fontId="4" fillId="5" borderId="4" xfId="11" applyNumberFormat="1" applyFont="1" applyFill="1" applyBorder="1" applyAlignment="1">
      <alignment horizontal="right" vertical="center"/>
    </xf>
    <xf numFmtId="177" fontId="6" fillId="5" borderId="4" xfId="8" applyNumberFormat="1" applyFont="1" applyFill="1" applyBorder="1" applyAlignment="1">
      <alignment horizontal="right" vertical="center"/>
    </xf>
    <xf numFmtId="177" fontId="8" fillId="0" borderId="4" xfId="8" applyNumberFormat="1" applyFont="1" applyFill="1" applyBorder="1" applyAlignment="1">
      <alignment horizontal="right" vertical="center"/>
    </xf>
    <xf numFmtId="0" fontId="7" fillId="0" borderId="0" xfId="0" applyFont="1" applyFill="1" applyAlignment="1"/>
    <xf numFmtId="41" fontId="8" fillId="0" borderId="4" xfId="0" applyNumberFormat="1" applyFont="1" applyFill="1" applyBorder="1" applyAlignment="1">
      <alignment horizontal="center" vertical="center"/>
    </xf>
    <xf numFmtId="178" fontId="4" fillId="5" borderId="4" xfId="11" applyNumberFormat="1" applyFont="1" applyFill="1" applyBorder="1" applyAlignment="1">
      <alignment horizontal="right" vertical="center"/>
    </xf>
    <xf numFmtId="177" fontId="4" fillId="5" borderId="4" xfId="8" applyNumberFormat="1" applyFont="1" applyFill="1" applyBorder="1" applyAlignment="1">
      <alignment horizontal="right" vertical="center"/>
    </xf>
    <xf numFmtId="178" fontId="4" fillId="0" borderId="4" xfId="11" applyNumberFormat="1" applyFont="1" applyFill="1" applyBorder="1" applyAlignment="1">
      <alignment horizontal="right" vertical="center"/>
    </xf>
    <xf numFmtId="178" fontId="4" fillId="0" borderId="4" xfId="11" applyNumberFormat="1" applyFont="1" applyFill="1" applyBorder="1" applyAlignment="1">
      <alignment horizontal="right" vertical="center"/>
    </xf>
    <xf numFmtId="176" fontId="2" fillId="2" borderId="7" xfId="49" applyNumberFormat="1" applyFont="1" applyFill="1" applyBorder="1" applyAlignment="1">
      <alignment horizontal="right" vertical="center"/>
    </xf>
    <xf numFmtId="0" fontId="7" fillId="0" borderId="8" xfId="0" applyFont="1" applyFill="1" applyBorder="1" applyAlignment="1"/>
    <xf numFmtId="177" fontId="4" fillId="0" borderId="8" xfId="8" applyNumberFormat="1" applyFont="1" applyBorder="1" applyAlignment="1">
      <alignment horizontal="right" vertical="center"/>
    </xf>
    <xf numFmtId="41" fontId="8" fillId="0" borderId="8" xfId="0" applyNumberFormat="1" applyFont="1" applyFill="1" applyBorder="1" applyAlignment="1">
      <alignment horizontal="center" vertical="center"/>
    </xf>
    <xf numFmtId="0" fontId="4" fillId="4" borderId="8" xfId="49" applyFont="1" applyFill="1" applyBorder="1">
      <alignment vertical="center"/>
    </xf>
    <xf numFmtId="177" fontId="6" fillId="3" borderId="8" xfId="8" applyNumberFormat="1" applyFont="1" applyFill="1" applyBorder="1" applyAlignment="1">
      <alignment horizontal="right" vertical="center"/>
    </xf>
    <xf numFmtId="177" fontId="4" fillId="3" borderId="8" xfId="8" applyNumberFormat="1" applyFont="1" applyFill="1" applyBorder="1" applyAlignment="1">
      <alignment horizontal="right" vertical="center"/>
    </xf>
    <xf numFmtId="177" fontId="4" fillId="0" borderId="8" xfId="8" applyNumberFormat="1" applyFont="1" applyFill="1" applyBorder="1">
      <alignment vertical="center"/>
    </xf>
    <xf numFmtId="177" fontId="4" fillId="3" borderId="8" xfId="8" applyNumberFormat="1" applyFont="1" applyFill="1" applyBorder="1">
      <alignment vertical="center"/>
    </xf>
    <xf numFmtId="177" fontId="4" fillId="3" borderId="8" xfId="8" applyNumberFormat="1" applyFont="1" applyFill="1" applyBorder="1">
      <alignment vertical="center"/>
    </xf>
    <xf numFmtId="178" fontId="4" fillId="3" borderId="8" xfId="11" applyNumberFormat="1" applyFont="1" applyFill="1" applyBorder="1" applyAlignment="1">
      <alignment horizontal="right" vertical="center"/>
    </xf>
    <xf numFmtId="177" fontId="6" fillId="5" borderId="8" xfId="8" applyNumberFormat="1" applyFont="1" applyFill="1" applyBorder="1" applyAlignment="1">
      <alignment horizontal="right" vertical="center"/>
    </xf>
    <xf numFmtId="177" fontId="4" fillId="5" borderId="8" xfId="8" applyNumberFormat="1" applyFont="1" applyFill="1" applyBorder="1" applyAlignment="1">
      <alignment horizontal="right" vertical="center"/>
    </xf>
    <xf numFmtId="178" fontId="4" fillId="3" borderId="8" xfId="49" applyNumberFormat="1" applyFont="1" applyFill="1" applyBorder="1">
      <alignment vertical="center"/>
    </xf>
    <xf numFmtId="178" fontId="4" fillId="3" borderId="8" xfId="11" applyNumberFormat="1" applyFont="1" applyFill="1" applyBorder="1" applyAlignment="1">
      <alignment horizontal="right" vertical="center"/>
    </xf>
    <xf numFmtId="178" fontId="4" fillId="0" borderId="8" xfId="11" applyNumberFormat="1" applyFont="1" applyFill="1" applyBorder="1" applyAlignment="1">
      <alignment horizontal="right" vertical="center"/>
    </xf>
    <xf numFmtId="178" fontId="4" fillId="0" borderId="8" xfId="11" applyNumberFormat="1" applyFont="1" applyFill="1" applyBorder="1" applyAlignment="1">
      <alignment horizontal="right" vertical="center"/>
    </xf>
    <xf numFmtId="177" fontId="6" fillId="3" borderId="8" xfId="8" applyNumberFormat="1" applyFont="1" applyFill="1" applyBorder="1" applyAlignment="1">
      <alignment horizontal="right" vertical="center"/>
    </xf>
    <xf numFmtId="178" fontId="4" fillId="3" borderId="9" xfId="11" applyNumberFormat="1" applyFont="1" applyFill="1" applyBorder="1" applyAlignment="1">
      <alignment horizontal="right" vertical="center"/>
    </xf>
    <xf numFmtId="177" fontId="3" fillId="0" borderId="3" xfId="8" applyNumberFormat="1" applyFont="1" applyBorder="1">
      <alignment vertical="center"/>
    </xf>
    <xf numFmtId="178" fontId="3" fillId="3" borderId="3" xfId="49" applyNumberFormat="1" applyFont="1" applyFill="1" applyBorder="1" applyAlignment="1">
      <alignment horizontal="left" vertical="center"/>
    </xf>
    <xf numFmtId="178" fontId="5" fillId="3" borderId="3" xfId="49" applyNumberFormat="1" applyFont="1" applyFill="1" applyBorder="1" applyAlignment="1">
      <alignment horizontal="right" vertical="center"/>
    </xf>
    <xf numFmtId="178" fontId="5" fillId="0" borderId="5" xfId="11" applyNumberFormat="1" applyFont="1" applyBorder="1" applyAlignment="1">
      <alignment horizontal="right" vertical="center"/>
    </xf>
    <xf numFmtId="178" fontId="8" fillId="0" borderId="6" xfId="11" applyNumberFormat="1" applyFont="1" applyBorder="1" applyAlignment="1">
      <alignment horizontal="right" vertical="center"/>
    </xf>
    <xf numFmtId="177" fontId="5" fillId="3" borderId="3" xfId="8" applyNumberFormat="1" applyFont="1" applyFill="1" applyBorder="1">
      <alignment vertical="center"/>
    </xf>
    <xf numFmtId="177" fontId="8" fillId="0" borderId="4" xfId="8" applyNumberFormat="1" applyFont="1" applyBorder="1" applyAlignment="1">
      <alignment horizontal="right" vertical="center"/>
    </xf>
    <xf numFmtId="177" fontId="8" fillId="0" borderId="4" xfId="8" applyNumberFormat="1" applyFont="1" applyBorder="1" applyAlignment="1">
      <alignment horizontal="right" vertical="center"/>
    </xf>
    <xf numFmtId="178" fontId="8" fillId="0" borderId="4" xfId="11" applyNumberFormat="1" applyFont="1" applyBorder="1">
      <alignment vertical="center"/>
    </xf>
    <xf numFmtId="178" fontId="8" fillId="0" borderId="4" xfId="0" applyNumberFormat="1" applyFont="1" applyFill="1" applyBorder="1" applyAlignment="1">
      <alignment vertical="center"/>
    </xf>
    <xf numFmtId="178" fontId="4" fillId="0" borderId="3" xfId="49" applyNumberFormat="1" applyFont="1" applyFill="1" applyBorder="1" applyAlignment="1">
      <alignment horizontal="right" vertical="center"/>
    </xf>
    <xf numFmtId="178" fontId="8" fillId="0" borderId="4" xfId="0" applyNumberFormat="1" applyFont="1" applyFill="1" applyBorder="1" applyAlignment="1">
      <alignment vertical="center"/>
    </xf>
    <xf numFmtId="177" fontId="8" fillId="0" borderId="4" xfId="8" applyNumberFormat="1" applyFont="1" applyBorder="1" applyAlignment="1">
      <alignment vertical="center"/>
    </xf>
    <xf numFmtId="177" fontId="8" fillId="0" borderId="4" xfId="8" applyNumberFormat="1" applyFont="1" applyBorder="1" applyAlignment="1">
      <alignment vertical="center"/>
    </xf>
    <xf numFmtId="178" fontId="5" fillId="0" borderId="5" xfId="11" applyNumberFormat="1" applyFont="1" applyBorder="1" applyAlignment="1">
      <alignment horizontal="left" vertical="center"/>
    </xf>
    <xf numFmtId="178" fontId="8" fillId="0" borderId="6" xfId="0" applyNumberFormat="1" applyFont="1" applyFill="1" applyBorder="1" applyAlignment="1">
      <alignment vertical="center"/>
    </xf>
    <xf numFmtId="0" fontId="9" fillId="3" borderId="0" xfId="49" applyFont="1" applyFill="1">
      <alignment vertical="center"/>
    </xf>
    <xf numFmtId="177" fontId="8" fillId="5" borderId="4" xfId="8" applyNumberFormat="1" applyFont="1" applyFill="1" applyBorder="1" applyAlignment="1">
      <alignment horizontal="right" vertical="center"/>
    </xf>
    <xf numFmtId="177" fontId="8" fillId="6" borderId="4" xfId="8" applyNumberFormat="1" applyFont="1" applyFill="1" applyBorder="1">
      <alignment vertical="center"/>
    </xf>
    <xf numFmtId="177" fontId="8" fillId="5" borderId="4" xfId="8" applyNumberFormat="1" applyFont="1" applyFill="1" applyBorder="1">
      <alignment vertical="center"/>
    </xf>
    <xf numFmtId="178" fontId="8" fillId="0" borderId="4" xfId="11" applyNumberFormat="1" applyFont="1" applyBorder="1">
      <alignment vertical="center"/>
    </xf>
    <xf numFmtId="177" fontId="8" fillId="0" borderId="4" xfId="8" applyNumberFormat="1" applyFont="1" applyBorder="1">
      <alignment vertical="center"/>
    </xf>
    <xf numFmtId="0" fontId="4" fillId="0" borderId="0" xfId="49" applyFont="1">
      <alignment vertical="center"/>
    </xf>
    <xf numFmtId="178" fontId="4" fillId="0" borderId="6" xfId="11" applyNumberFormat="1" applyFont="1" applyBorder="1" applyAlignment="1">
      <alignment horizontal="right" vertical="center"/>
    </xf>
    <xf numFmtId="177" fontId="4" fillId="0" borderId="4" xfId="8" applyNumberFormat="1" applyFont="1" applyFill="1" applyBorder="1">
      <alignment vertical="center"/>
    </xf>
    <xf numFmtId="178" fontId="4" fillId="0" borderId="4" xfId="11" applyNumberFormat="1" applyFont="1" applyBorder="1">
      <alignment vertical="center"/>
    </xf>
    <xf numFmtId="178" fontId="4" fillId="0" borderId="4" xfId="0" applyNumberFormat="1" applyFont="1" applyFill="1" applyBorder="1" applyAlignment="1">
      <alignment vertical="center"/>
    </xf>
    <xf numFmtId="178" fontId="4" fillId="0" borderId="4" xfId="49" applyNumberFormat="1" applyFont="1" applyFill="1" applyBorder="1">
      <alignment vertical="center"/>
    </xf>
    <xf numFmtId="178" fontId="4" fillId="0" borderId="4" xfId="0" applyNumberFormat="1" applyFont="1" applyFill="1" applyBorder="1" applyAlignment="1">
      <alignment vertical="center"/>
    </xf>
    <xf numFmtId="177" fontId="4" fillId="0" borderId="4" xfId="8" applyNumberFormat="1" applyFont="1" applyBorder="1" applyAlignment="1">
      <alignment vertical="center"/>
    </xf>
    <xf numFmtId="177" fontId="4" fillId="0" borderId="4" xfId="8" applyNumberFormat="1" applyFont="1" applyBorder="1" applyAlignment="1">
      <alignment vertical="center"/>
    </xf>
    <xf numFmtId="178" fontId="4" fillId="0" borderId="6" xfId="0" applyNumberFormat="1" applyFont="1" applyFill="1" applyBorder="1" applyAlignment="1">
      <alignment vertical="center"/>
    </xf>
    <xf numFmtId="177" fontId="4" fillId="3" borderId="8" xfId="8" applyNumberFormat="1" applyFont="1" applyFill="1" applyBorder="1" applyAlignment="1">
      <alignment horizontal="right" vertical="center"/>
    </xf>
    <xf numFmtId="178" fontId="4" fillId="0" borderId="9" xfId="11" applyNumberFormat="1" applyFont="1" applyBorder="1" applyAlignment="1">
      <alignment horizontal="right" vertical="center"/>
    </xf>
    <xf numFmtId="178" fontId="4" fillId="0" borderId="8" xfId="11" applyNumberFormat="1" applyFont="1" applyBorder="1">
      <alignment vertical="center"/>
    </xf>
    <xf numFmtId="178" fontId="4" fillId="0" borderId="8" xfId="0" applyNumberFormat="1" applyFont="1" applyFill="1" applyBorder="1" applyAlignment="1">
      <alignment vertical="center"/>
    </xf>
    <xf numFmtId="178" fontId="4" fillId="0" borderId="8" xfId="49" applyNumberFormat="1" applyFont="1" applyFill="1" applyBorder="1">
      <alignment vertical="center"/>
    </xf>
    <xf numFmtId="178" fontId="4" fillId="0" borderId="8" xfId="0" applyNumberFormat="1" applyFont="1" applyFill="1" applyBorder="1" applyAlignment="1">
      <alignment vertical="center"/>
    </xf>
    <xf numFmtId="177" fontId="4" fillId="0" borderId="8" xfId="8" applyNumberFormat="1" applyFont="1" applyBorder="1" applyAlignment="1">
      <alignment vertical="center"/>
    </xf>
    <xf numFmtId="177" fontId="4" fillId="0" borderId="8" xfId="8" applyNumberFormat="1" applyFont="1" applyBorder="1" applyAlignment="1">
      <alignment vertical="center"/>
    </xf>
    <xf numFmtId="178" fontId="4" fillId="0" borderId="9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 2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04"/>
  <sheetViews>
    <sheetView tabSelected="1" workbookViewId="0">
      <selection activeCell="CN60" sqref="CN60"/>
    </sheetView>
  </sheetViews>
  <sheetFormatPr defaultColWidth="9" defaultRowHeight="13.5"/>
  <cols>
    <col min="1" max="1" width="23.75" customWidth="1"/>
    <col min="2" max="7" width="9.5"/>
    <col min="8" max="8" width="10.375" customWidth="1"/>
    <col min="9" max="9" width="11.25" customWidth="1"/>
    <col min="10" max="10" width="10.625" customWidth="1"/>
    <col min="11" max="11" width="12.125" customWidth="1"/>
    <col min="12" max="12" width="11.5" customWidth="1"/>
    <col min="13" max="13" width="10.875" customWidth="1"/>
    <col min="14" max="19" width="9.5"/>
    <col min="20" max="25" width="10.375"/>
    <col min="26" max="30" width="9.5"/>
    <col min="31" max="31" width="10.375" customWidth="1"/>
    <col min="32" max="32" width="10.875" customWidth="1"/>
    <col min="33" max="33" width="10.5" customWidth="1"/>
    <col min="34" max="34" width="9.75" customWidth="1"/>
    <col min="35" max="35" width="10.25" customWidth="1"/>
    <col min="36" max="37" width="10.375" customWidth="1"/>
    <col min="38" max="42" width="9.5"/>
    <col min="43" max="49" width="10.375"/>
    <col min="50" max="54" width="9.5"/>
    <col min="55" max="61" width="10.375"/>
    <col min="62" max="66" width="9.5"/>
    <col min="67" max="73" width="10.375"/>
    <col min="74" max="80" width="9.5"/>
    <col min="81" max="81" width="10.25" customWidth="1"/>
    <col min="82" max="82" width="10.5" customWidth="1"/>
    <col min="83" max="84" width="10.75" customWidth="1"/>
    <col min="85" max="85" width="10.125" customWidth="1"/>
    <col min="86" max="86" width="10.625" customWidth="1"/>
    <col min="87" max="87" width="9.625" customWidth="1"/>
    <col min="88" max="88" width="9.875" customWidth="1"/>
    <col min="89" max="89" width="9.5" customWidth="1"/>
    <col min="90" max="90" width="10" customWidth="1"/>
  </cols>
  <sheetData>
    <row r="1" ht="16.5" spans="1:90">
      <c r="A1" s="1"/>
      <c r="B1" s="2">
        <v>41640</v>
      </c>
      <c r="C1" s="2">
        <v>41671</v>
      </c>
      <c r="D1" s="2">
        <v>41699</v>
      </c>
      <c r="E1" s="2">
        <v>41730</v>
      </c>
      <c r="F1" s="2">
        <v>41760</v>
      </c>
      <c r="G1" s="2">
        <v>41791</v>
      </c>
      <c r="H1" s="2">
        <v>41821</v>
      </c>
      <c r="I1" s="2">
        <v>41852</v>
      </c>
      <c r="J1" s="2">
        <v>41883</v>
      </c>
      <c r="K1" s="2">
        <v>41913</v>
      </c>
      <c r="L1" s="2">
        <v>41944</v>
      </c>
      <c r="M1" s="2">
        <v>41974</v>
      </c>
      <c r="N1" s="2">
        <v>42005</v>
      </c>
      <c r="O1" s="2">
        <v>42036</v>
      </c>
      <c r="P1" s="2">
        <v>42064</v>
      </c>
      <c r="Q1" s="2">
        <v>42095</v>
      </c>
      <c r="R1" s="2">
        <v>42125</v>
      </c>
      <c r="S1" s="2">
        <v>42156</v>
      </c>
      <c r="T1" s="2">
        <v>42186</v>
      </c>
      <c r="U1" s="2">
        <v>42217</v>
      </c>
      <c r="V1" s="2">
        <v>42248</v>
      </c>
      <c r="W1" s="2">
        <v>42278</v>
      </c>
      <c r="X1" s="2">
        <v>42309</v>
      </c>
      <c r="Y1" s="2">
        <v>42339</v>
      </c>
      <c r="Z1" s="2">
        <v>42370</v>
      </c>
      <c r="AA1" s="2">
        <v>42401</v>
      </c>
      <c r="AB1" s="2">
        <v>42430</v>
      </c>
      <c r="AC1" s="2">
        <v>42461</v>
      </c>
      <c r="AD1" s="2">
        <v>42491</v>
      </c>
      <c r="AE1" s="2">
        <v>42522</v>
      </c>
      <c r="AF1" s="2">
        <v>42552</v>
      </c>
      <c r="AG1" s="2">
        <v>42583</v>
      </c>
      <c r="AH1" s="2">
        <v>42614</v>
      </c>
      <c r="AI1" s="2">
        <v>42644</v>
      </c>
      <c r="AJ1" s="2">
        <v>42675</v>
      </c>
      <c r="AK1" s="2">
        <v>42705</v>
      </c>
      <c r="AL1" s="2">
        <v>42736</v>
      </c>
      <c r="AM1" s="2">
        <v>42767</v>
      </c>
      <c r="AN1" s="2">
        <v>42795</v>
      </c>
      <c r="AO1" s="2">
        <v>42826</v>
      </c>
      <c r="AP1" s="2">
        <v>42856</v>
      </c>
      <c r="AQ1" s="2">
        <v>42887</v>
      </c>
      <c r="AR1" s="2">
        <v>42917</v>
      </c>
      <c r="AS1" s="2">
        <v>42948</v>
      </c>
      <c r="AT1" s="2">
        <v>42979</v>
      </c>
      <c r="AU1" s="2">
        <v>43009</v>
      </c>
      <c r="AV1" s="2">
        <v>43040</v>
      </c>
      <c r="AW1" s="2">
        <v>43070</v>
      </c>
      <c r="AX1" s="2">
        <v>43101</v>
      </c>
      <c r="AY1" s="2">
        <v>43132</v>
      </c>
      <c r="AZ1" s="2">
        <v>43160</v>
      </c>
      <c r="BA1" s="2">
        <v>43191</v>
      </c>
      <c r="BB1" s="2">
        <v>43221</v>
      </c>
      <c r="BC1" s="2">
        <v>43252</v>
      </c>
      <c r="BD1" s="2">
        <v>43282</v>
      </c>
      <c r="BE1" s="2">
        <v>43313</v>
      </c>
      <c r="BF1" s="2">
        <v>43344</v>
      </c>
      <c r="BG1" s="2">
        <v>43374</v>
      </c>
      <c r="BH1" s="2">
        <v>43405</v>
      </c>
      <c r="BI1" s="2">
        <v>43435</v>
      </c>
      <c r="BJ1" s="2">
        <v>43466</v>
      </c>
      <c r="BK1" s="2">
        <v>43497</v>
      </c>
      <c r="BL1" s="2">
        <v>43525</v>
      </c>
      <c r="BM1" s="2">
        <v>43556</v>
      </c>
      <c r="BN1" s="2">
        <v>43586</v>
      </c>
      <c r="BO1" s="2">
        <v>43617</v>
      </c>
      <c r="BP1" s="2">
        <v>43647</v>
      </c>
      <c r="BQ1" s="2">
        <v>43678</v>
      </c>
      <c r="BR1" s="2">
        <v>43709</v>
      </c>
      <c r="BS1" s="2">
        <v>43739</v>
      </c>
      <c r="BT1" s="2">
        <v>43770</v>
      </c>
      <c r="BU1" s="2">
        <v>43800</v>
      </c>
      <c r="BV1" s="2">
        <v>43831</v>
      </c>
      <c r="BW1" s="2">
        <v>43862</v>
      </c>
      <c r="BX1" s="2">
        <v>43891</v>
      </c>
      <c r="BY1" s="2">
        <v>43922</v>
      </c>
      <c r="BZ1" s="2">
        <v>43952</v>
      </c>
      <c r="CA1" s="2">
        <v>43983</v>
      </c>
      <c r="CB1" s="2">
        <v>44013</v>
      </c>
      <c r="CC1" s="2">
        <v>44044</v>
      </c>
      <c r="CD1" s="2">
        <v>44075</v>
      </c>
      <c r="CE1" s="2">
        <v>44105</v>
      </c>
      <c r="CF1" s="2">
        <v>44136</v>
      </c>
      <c r="CG1" s="2">
        <v>44166</v>
      </c>
      <c r="CH1" s="2">
        <v>44197</v>
      </c>
      <c r="CI1" s="2">
        <v>44228</v>
      </c>
      <c r="CJ1" s="2">
        <v>44256</v>
      </c>
      <c r="CK1" s="2">
        <v>44287</v>
      </c>
      <c r="CL1" s="72">
        <v>44317</v>
      </c>
    </row>
    <row r="2" spans="1:90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56"/>
      <c r="BU2" s="44"/>
      <c r="BV2" s="44"/>
      <c r="BW2" s="44"/>
      <c r="BX2" s="44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73"/>
    </row>
    <row r="3" spans="1:90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>
        <f t="shared" ref="N3:BB3" si="0">N6+N38</f>
        <v>4470</v>
      </c>
      <c r="O3" s="6">
        <f t="shared" si="0"/>
        <v>4559</v>
      </c>
      <c r="P3" s="6">
        <f t="shared" si="0"/>
        <v>8889</v>
      </c>
      <c r="Q3" s="6">
        <f t="shared" si="0"/>
        <v>7804</v>
      </c>
      <c r="R3" s="6">
        <f t="shared" si="0"/>
        <v>9847</v>
      </c>
      <c r="S3" s="6">
        <f t="shared" si="0"/>
        <v>11622</v>
      </c>
      <c r="T3" s="6">
        <f t="shared" si="0"/>
        <v>10893</v>
      </c>
      <c r="U3" s="6">
        <f t="shared" si="0"/>
        <v>10959</v>
      </c>
      <c r="V3" s="6">
        <f t="shared" si="0"/>
        <v>16433</v>
      </c>
      <c r="W3" s="6">
        <f t="shared" si="0"/>
        <v>20788</v>
      </c>
      <c r="X3" s="6">
        <f t="shared" si="0"/>
        <v>26102</v>
      </c>
      <c r="Y3" s="6">
        <f t="shared" si="0"/>
        <v>44051</v>
      </c>
      <c r="Z3" s="6">
        <f t="shared" si="0"/>
        <v>13636</v>
      </c>
      <c r="AA3" s="6">
        <f t="shared" si="0"/>
        <v>9954</v>
      </c>
      <c r="AB3" s="6">
        <f t="shared" si="0"/>
        <v>15740</v>
      </c>
      <c r="AC3" s="6">
        <f t="shared" si="0"/>
        <v>20987</v>
      </c>
      <c r="AD3" s="6">
        <f t="shared" si="0"/>
        <v>25996</v>
      </c>
      <c r="AE3" s="6">
        <f t="shared" si="0"/>
        <v>34131</v>
      </c>
      <c r="AF3" s="6">
        <f t="shared" si="0"/>
        <v>29721</v>
      </c>
      <c r="AG3" s="6">
        <f t="shared" si="0"/>
        <v>30452</v>
      </c>
      <c r="AH3" s="6">
        <f t="shared" si="0"/>
        <v>31435</v>
      </c>
      <c r="AI3" s="6">
        <f t="shared" si="0"/>
        <v>32378</v>
      </c>
      <c r="AJ3" s="6">
        <f t="shared" si="0"/>
        <v>45785</v>
      </c>
      <c r="AK3" s="6">
        <f t="shared" si="0"/>
        <v>47293</v>
      </c>
      <c r="AL3" s="6">
        <f t="shared" si="0"/>
        <v>6122</v>
      </c>
      <c r="AM3" s="6">
        <f t="shared" si="0"/>
        <v>16693</v>
      </c>
      <c r="AN3" s="6">
        <f t="shared" si="0"/>
        <v>28568</v>
      </c>
      <c r="AO3" s="6">
        <f t="shared" si="0"/>
        <v>30478</v>
      </c>
      <c r="AP3" s="6">
        <f t="shared" si="0"/>
        <v>38960</v>
      </c>
      <c r="AQ3" s="6">
        <f t="shared" si="0"/>
        <v>43002</v>
      </c>
      <c r="AR3" s="6">
        <f t="shared" si="0"/>
        <v>44461</v>
      </c>
      <c r="AS3" s="6">
        <f t="shared" si="0"/>
        <v>54740</v>
      </c>
      <c r="AT3" s="6">
        <f t="shared" si="0"/>
        <v>61176</v>
      </c>
      <c r="AU3" s="6">
        <f t="shared" si="0"/>
        <v>67929</v>
      </c>
      <c r="AV3" s="6">
        <f t="shared" si="0"/>
        <v>87576</v>
      </c>
      <c r="AW3" s="6">
        <f t="shared" si="0"/>
        <v>101326</v>
      </c>
      <c r="AX3" s="6">
        <f t="shared" si="0"/>
        <v>35488</v>
      </c>
      <c r="AY3" s="6">
        <f t="shared" si="0"/>
        <v>32254</v>
      </c>
      <c r="AZ3" s="6">
        <f t="shared" si="0"/>
        <v>61393</v>
      </c>
      <c r="BA3" s="6">
        <f t="shared" si="0"/>
        <v>71876</v>
      </c>
      <c r="BB3" s="6">
        <f t="shared" si="0"/>
        <v>83581</v>
      </c>
      <c r="BC3" s="6">
        <v>51619</v>
      </c>
      <c r="BD3" s="6">
        <f t="shared" ref="BD3:BS3" si="1">BD6+BD38</f>
        <v>73535</v>
      </c>
      <c r="BE3" s="6">
        <f t="shared" si="1"/>
        <v>90013</v>
      </c>
      <c r="BF3" s="6">
        <f t="shared" si="1"/>
        <v>106704</v>
      </c>
      <c r="BG3" s="6">
        <f t="shared" si="1"/>
        <v>120611</v>
      </c>
      <c r="BH3" s="6">
        <f t="shared" si="1"/>
        <v>139625</v>
      </c>
      <c r="BI3" s="6">
        <f t="shared" si="1"/>
        <v>166203</v>
      </c>
      <c r="BJ3" s="6">
        <f t="shared" si="1"/>
        <v>84803</v>
      </c>
      <c r="BK3" s="6">
        <f t="shared" si="1"/>
        <v>48898</v>
      </c>
      <c r="BL3" s="6">
        <f t="shared" si="1"/>
        <v>106639</v>
      </c>
      <c r="BM3" s="6">
        <f t="shared" si="1"/>
        <v>89621</v>
      </c>
      <c r="BN3" s="6">
        <f t="shared" si="1"/>
        <v>95630</v>
      </c>
      <c r="BO3" s="6">
        <f t="shared" si="1"/>
        <v>137291</v>
      </c>
      <c r="BP3" s="6">
        <f t="shared" si="1"/>
        <v>66677</v>
      </c>
      <c r="BQ3" s="6">
        <f t="shared" si="1"/>
        <v>79687</v>
      </c>
      <c r="BR3" s="6">
        <f t="shared" si="1"/>
        <v>72549</v>
      </c>
      <c r="BS3" s="6">
        <f t="shared" si="1"/>
        <v>66118</v>
      </c>
      <c r="BT3" s="57">
        <v>76479</v>
      </c>
      <c r="BU3" s="6">
        <v>125420</v>
      </c>
      <c r="BV3" s="6">
        <v>41756</v>
      </c>
      <c r="BW3" s="6">
        <v>11481</v>
      </c>
      <c r="BX3" s="6">
        <v>46837</v>
      </c>
      <c r="BY3" s="6">
        <f>BY6+BY38</f>
        <v>63154</v>
      </c>
      <c r="BZ3" s="6">
        <v>74075</v>
      </c>
      <c r="CA3" s="6">
        <v>91998</v>
      </c>
      <c r="CB3" s="6">
        <v>88683</v>
      </c>
      <c r="CC3" s="6">
        <v>100173</v>
      </c>
      <c r="CD3" s="6">
        <v>125387</v>
      </c>
      <c r="CE3" s="6">
        <v>147993</v>
      </c>
      <c r="CF3" s="6">
        <v>186461</v>
      </c>
      <c r="CG3" s="6">
        <v>225699</v>
      </c>
      <c r="CH3" s="6">
        <v>171782</v>
      </c>
      <c r="CI3" s="6">
        <v>106060</v>
      </c>
      <c r="CJ3" s="6">
        <v>211960</v>
      </c>
      <c r="CK3" s="6">
        <v>192736</v>
      </c>
      <c r="CL3" s="74">
        <v>204138</v>
      </c>
    </row>
    <row r="4" spans="1:90">
      <c r="A4" s="7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>
        <f t="shared" ref="N4:BU4" si="2">N18+N50</f>
        <v>4470</v>
      </c>
      <c r="O4" s="6">
        <f t="shared" si="2"/>
        <v>9179</v>
      </c>
      <c r="P4" s="6">
        <f t="shared" si="2"/>
        <v>20000</v>
      </c>
      <c r="Q4" s="6">
        <f t="shared" si="2"/>
        <v>28387</v>
      </c>
      <c r="R4" s="6">
        <f t="shared" si="2"/>
        <v>40062</v>
      </c>
      <c r="S4" s="6">
        <f t="shared" si="2"/>
        <v>55456</v>
      </c>
      <c r="T4" s="6">
        <f t="shared" si="2"/>
        <v>67748</v>
      </c>
      <c r="U4" s="6">
        <f t="shared" si="2"/>
        <v>80795</v>
      </c>
      <c r="V4" s="6">
        <f t="shared" si="2"/>
        <v>101693</v>
      </c>
      <c r="W4" s="6">
        <f t="shared" si="2"/>
        <v>129587</v>
      </c>
      <c r="X4" s="6">
        <f t="shared" si="2"/>
        <v>162837</v>
      </c>
      <c r="Y4" s="6">
        <f t="shared" si="2"/>
        <v>206793</v>
      </c>
      <c r="Z4" s="6">
        <f t="shared" si="2"/>
        <v>13636</v>
      </c>
      <c r="AA4" s="6">
        <f t="shared" si="2"/>
        <v>23590</v>
      </c>
      <c r="AB4" s="6">
        <f t="shared" si="2"/>
        <v>39392</v>
      </c>
      <c r="AC4" s="6">
        <f t="shared" si="2"/>
        <v>60379</v>
      </c>
      <c r="AD4" s="6">
        <f t="shared" si="2"/>
        <v>86399</v>
      </c>
      <c r="AE4" s="6">
        <f t="shared" si="2"/>
        <v>120835</v>
      </c>
      <c r="AF4" s="6">
        <f t="shared" si="2"/>
        <v>150252</v>
      </c>
      <c r="AG4" s="6">
        <f t="shared" si="2"/>
        <v>180704</v>
      </c>
      <c r="AH4" s="6">
        <f t="shared" si="2"/>
        <v>212139</v>
      </c>
      <c r="AI4" s="6">
        <f t="shared" si="2"/>
        <v>244506</v>
      </c>
      <c r="AJ4" s="6">
        <f t="shared" si="2"/>
        <v>291162</v>
      </c>
      <c r="AK4" s="6">
        <f t="shared" si="2"/>
        <v>338359</v>
      </c>
      <c r="AL4" s="6">
        <f t="shared" si="2"/>
        <v>6122</v>
      </c>
      <c r="AM4" s="6">
        <f t="shared" si="2"/>
        <v>22815</v>
      </c>
      <c r="AN4" s="6">
        <f t="shared" si="2"/>
        <v>51369</v>
      </c>
      <c r="AO4" s="6">
        <f t="shared" si="2"/>
        <v>81847</v>
      </c>
      <c r="AP4" s="6">
        <f t="shared" si="2"/>
        <v>120807</v>
      </c>
      <c r="AQ4" s="6">
        <f t="shared" si="2"/>
        <v>163809</v>
      </c>
      <c r="AR4" s="6">
        <f t="shared" si="2"/>
        <v>208270</v>
      </c>
      <c r="AS4" s="6">
        <f t="shared" si="2"/>
        <v>263010</v>
      </c>
      <c r="AT4" s="6">
        <f t="shared" si="2"/>
        <v>324186</v>
      </c>
      <c r="AU4" s="6">
        <f t="shared" si="2"/>
        <v>392115</v>
      </c>
      <c r="AV4" s="6">
        <f t="shared" si="2"/>
        <v>479721</v>
      </c>
      <c r="AW4" s="6">
        <f t="shared" si="2"/>
        <v>581047</v>
      </c>
      <c r="AX4" s="6">
        <f t="shared" si="2"/>
        <v>60474</v>
      </c>
      <c r="AY4" s="6">
        <f t="shared" si="2"/>
        <v>67742</v>
      </c>
      <c r="AZ4" s="6">
        <f t="shared" si="2"/>
        <v>129385</v>
      </c>
      <c r="BA4" s="6">
        <f t="shared" si="2"/>
        <v>198306</v>
      </c>
      <c r="BB4" s="6">
        <f t="shared" si="2"/>
        <v>281887</v>
      </c>
      <c r="BC4" s="6">
        <f t="shared" si="2"/>
        <v>330983</v>
      </c>
      <c r="BD4" s="6">
        <f t="shared" si="2"/>
        <v>428305</v>
      </c>
      <c r="BE4" s="6">
        <f t="shared" si="2"/>
        <v>521548</v>
      </c>
      <c r="BF4" s="6">
        <f t="shared" si="2"/>
        <v>628539</v>
      </c>
      <c r="BG4" s="6">
        <f t="shared" si="2"/>
        <v>746636</v>
      </c>
      <c r="BH4" s="6">
        <f t="shared" si="2"/>
        <v>885521</v>
      </c>
      <c r="BI4" s="6">
        <f t="shared" si="2"/>
        <v>1052951</v>
      </c>
      <c r="BJ4" s="6">
        <f t="shared" si="2"/>
        <v>84803</v>
      </c>
      <c r="BK4" s="6">
        <f t="shared" si="2"/>
        <v>133701</v>
      </c>
      <c r="BL4" s="6">
        <f t="shared" si="2"/>
        <v>239745</v>
      </c>
      <c r="BM4" s="6">
        <f t="shared" si="2"/>
        <v>327971</v>
      </c>
      <c r="BN4" s="6">
        <f t="shared" si="2"/>
        <v>421317</v>
      </c>
      <c r="BO4" s="6">
        <f t="shared" si="2"/>
        <v>557300</v>
      </c>
      <c r="BP4" s="6">
        <f t="shared" si="2"/>
        <v>629559</v>
      </c>
      <c r="BQ4" s="6">
        <f t="shared" si="2"/>
        <v>709246</v>
      </c>
      <c r="BR4" s="6">
        <f t="shared" si="2"/>
        <v>783563</v>
      </c>
      <c r="BS4" s="6">
        <f t="shared" si="2"/>
        <v>849681</v>
      </c>
      <c r="BT4" s="6">
        <f t="shared" si="2"/>
        <v>926160</v>
      </c>
      <c r="BU4" s="6">
        <f t="shared" si="2"/>
        <v>1051580</v>
      </c>
      <c r="BV4" s="6">
        <v>41756</v>
      </c>
      <c r="BW4" s="6">
        <f>BW18+BW50</f>
        <v>52467</v>
      </c>
      <c r="BX4" s="6">
        <f>BX18+BX50</f>
        <v>99304</v>
      </c>
      <c r="BY4" s="24">
        <v>183739</v>
      </c>
      <c r="BZ4" s="6">
        <v>260348</v>
      </c>
      <c r="CA4" s="6">
        <v>352351</v>
      </c>
      <c r="CB4" s="6">
        <v>436367</v>
      </c>
      <c r="CC4" s="6">
        <v>537107</v>
      </c>
      <c r="CD4" s="6">
        <v>662520</v>
      </c>
      <c r="CE4" s="6">
        <v>817701</v>
      </c>
      <c r="CF4" s="6">
        <v>1011265</v>
      </c>
      <c r="CG4" s="6">
        <v>1246289</v>
      </c>
      <c r="CH4" s="6">
        <v>171782</v>
      </c>
      <c r="CI4" s="67">
        <v>277842</v>
      </c>
      <c r="CJ4" s="67">
        <v>489802</v>
      </c>
      <c r="CK4" s="67">
        <v>693684</v>
      </c>
      <c r="CL4" s="75">
        <v>898175</v>
      </c>
    </row>
    <row r="5" spans="1:90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76"/>
    </row>
    <row r="6" spans="1:90">
      <c r="A6" s="10" t="s">
        <v>4</v>
      </c>
      <c r="B6" s="11">
        <v>1227</v>
      </c>
      <c r="C6" s="11">
        <v>750</v>
      </c>
      <c r="D6" s="11">
        <v>2456</v>
      </c>
      <c r="E6" s="11">
        <v>1946</v>
      </c>
      <c r="F6" s="11">
        <v>3592</v>
      </c>
      <c r="G6" s="11">
        <v>3902</v>
      </c>
      <c r="H6" s="11">
        <v>5110</v>
      </c>
      <c r="I6" s="11">
        <v>5636</v>
      </c>
      <c r="J6" s="11">
        <v>12599</v>
      </c>
      <c r="K6" s="11">
        <v>8764</v>
      </c>
      <c r="L6" s="11">
        <v>16375</v>
      </c>
      <c r="M6" s="11">
        <v>17758</v>
      </c>
      <c r="N6" s="11">
        <v>2050</v>
      </c>
      <c r="O6" s="11">
        <v>2118</v>
      </c>
      <c r="P6" s="11">
        <v>5610</v>
      </c>
      <c r="Q6" s="11">
        <v>4664</v>
      </c>
      <c r="R6" s="11">
        <v>5537</v>
      </c>
      <c r="S6" s="11">
        <v>6333</v>
      </c>
      <c r="T6" s="11">
        <v>4809</v>
      </c>
      <c r="U6" s="11">
        <v>6235</v>
      </c>
      <c r="V6" s="11">
        <v>9879</v>
      </c>
      <c r="W6" s="11">
        <v>14744</v>
      </c>
      <c r="X6" s="11">
        <v>18684</v>
      </c>
      <c r="Y6" s="11">
        <v>35089</v>
      </c>
      <c r="Z6" s="11">
        <v>7702</v>
      </c>
      <c r="AA6" s="11">
        <v>6225</v>
      </c>
      <c r="AB6" s="11">
        <v>10727</v>
      </c>
      <c r="AC6" s="11">
        <v>14161</v>
      </c>
      <c r="AD6" s="11">
        <v>17170</v>
      </c>
      <c r="AE6" s="11">
        <v>25145</v>
      </c>
      <c r="AF6" s="11">
        <v>20640</v>
      </c>
      <c r="AG6" s="11">
        <v>22286</v>
      </c>
      <c r="AH6" s="11">
        <v>24063</v>
      </c>
      <c r="AI6" s="11">
        <v>28264</v>
      </c>
      <c r="AJ6" s="11">
        <v>41172</v>
      </c>
      <c r="AK6" s="11">
        <v>40383</v>
      </c>
      <c r="AL6" s="11">
        <v>3936</v>
      </c>
      <c r="AM6" s="11">
        <v>13346</v>
      </c>
      <c r="AN6" s="11">
        <v>23677</v>
      </c>
      <c r="AO6" s="11">
        <v>25413</v>
      </c>
      <c r="AP6" s="11">
        <v>32437</v>
      </c>
      <c r="AQ6" s="11">
        <v>33457</v>
      </c>
      <c r="AR6" s="11">
        <v>33772</v>
      </c>
      <c r="AS6" s="11">
        <v>43847</v>
      </c>
      <c r="AT6" s="11">
        <v>48182</v>
      </c>
      <c r="AU6" s="11">
        <v>54894</v>
      </c>
      <c r="AV6" s="11">
        <v>72582</v>
      </c>
      <c r="AW6" s="11">
        <v>84887</v>
      </c>
      <c r="AX6" s="11">
        <v>22367</v>
      </c>
      <c r="AY6" s="11">
        <v>21315</v>
      </c>
      <c r="AZ6" s="11">
        <v>46217</v>
      </c>
      <c r="BA6" s="11">
        <v>55318</v>
      </c>
      <c r="BB6" s="11">
        <v>65071</v>
      </c>
      <c r="BC6" s="11">
        <v>51619</v>
      </c>
      <c r="BD6" s="11">
        <v>50211</v>
      </c>
      <c r="BE6" s="11">
        <v>62413</v>
      </c>
      <c r="BF6" s="11">
        <v>80014</v>
      </c>
      <c r="BG6" s="11">
        <v>94092</v>
      </c>
      <c r="BH6" s="11">
        <f t="shared" ref="BH6:BR6" si="3">BH8+BH9+BH10+BH11</f>
        <v>108834</v>
      </c>
      <c r="BI6" s="11">
        <f t="shared" si="3"/>
        <v>134806</v>
      </c>
      <c r="BJ6" s="11">
        <f t="shared" si="3"/>
        <v>64800</v>
      </c>
      <c r="BK6" s="11">
        <f t="shared" si="3"/>
        <v>36298</v>
      </c>
      <c r="BL6" s="11">
        <f t="shared" si="3"/>
        <v>84537</v>
      </c>
      <c r="BM6" s="11">
        <f t="shared" si="3"/>
        <v>64124</v>
      </c>
      <c r="BN6" s="11">
        <f t="shared" si="3"/>
        <v>74844</v>
      </c>
      <c r="BO6" s="11">
        <f t="shared" si="3"/>
        <v>115410</v>
      </c>
      <c r="BP6" s="11">
        <f t="shared" si="3"/>
        <v>48115</v>
      </c>
      <c r="BQ6" s="11">
        <f t="shared" si="3"/>
        <v>63260</v>
      </c>
      <c r="BR6" s="11">
        <f t="shared" si="3"/>
        <v>56209</v>
      </c>
      <c r="BS6" s="11">
        <v>49883</v>
      </c>
      <c r="BT6" s="11">
        <v>62968</v>
      </c>
      <c r="BU6" s="11">
        <v>105026</v>
      </c>
      <c r="BV6" s="11">
        <v>29269</v>
      </c>
      <c r="BW6" s="11">
        <v>9291</v>
      </c>
      <c r="BX6" s="11">
        <v>34519</v>
      </c>
      <c r="BY6" s="11">
        <v>43094</v>
      </c>
      <c r="BZ6" s="11">
        <v>57248</v>
      </c>
      <c r="CA6" s="11">
        <v>71719</v>
      </c>
      <c r="CB6" s="11">
        <v>69536</v>
      </c>
      <c r="CC6" s="11">
        <v>79722</v>
      </c>
      <c r="CD6" s="11">
        <v>99945</v>
      </c>
      <c r="CE6" s="11">
        <v>121575</v>
      </c>
      <c r="CF6" s="11">
        <v>154353</v>
      </c>
      <c r="CG6" s="11">
        <v>188709</v>
      </c>
      <c r="CH6" s="11">
        <v>143436</v>
      </c>
      <c r="CI6" s="11">
        <v>88932</v>
      </c>
      <c r="CJ6" s="11">
        <v>175946</v>
      </c>
      <c r="CK6" s="11">
        <v>157882</v>
      </c>
      <c r="CL6" s="77">
        <v>165722</v>
      </c>
    </row>
    <row r="7" spans="1:90">
      <c r="A7" s="12" t="s">
        <v>5</v>
      </c>
      <c r="B7" s="13">
        <v>1227</v>
      </c>
      <c r="C7" s="13">
        <f t="shared" ref="C7:M7" si="4">C19-B7</f>
        <v>747</v>
      </c>
      <c r="D7" s="13">
        <f t="shared" si="4"/>
        <v>2456</v>
      </c>
      <c r="E7" s="13">
        <f t="shared" si="4"/>
        <v>1943</v>
      </c>
      <c r="F7" s="13">
        <f t="shared" si="4"/>
        <v>3592</v>
      </c>
      <c r="G7" s="13">
        <f t="shared" si="4"/>
        <v>3899</v>
      </c>
      <c r="H7" s="13">
        <f t="shared" si="4"/>
        <v>5110</v>
      </c>
      <c r="I7" s="13">
        <f t="shared" si="4"/>
        <v>5633</v>
      </c>
      <c r="J7" s="13">
        <f t="shared" si="4"/>
        <v>12599</v>
      </c>
      <c r="K7" s="13">
        <f t="shared" si="4"/>
        <v>8761</v>
      </c>
      <c r="L7" s="13">
        <f t="shared" si="4"/>
        <v>16375</v>
      </c>
      <c r="M7" s="13">
        <f t="shared" si="4"/>
        <v>17755</v>
      </c>
      <c r="N7" s="13">
        <f t="shared" ref="N7:BY7" si="5">SUM(N8:N10)</f>
        <v>1994</v>
      </c>
      <c r="O7" s="13">
        <f t="shared" si="5"/>
        <v>2029</v>
      </c>
      <c r="P7" s="13">
        <f t="shared" si="5"/>
        <v>5468</v>
      </c>
      <c r="Q7" s="13">
        <f t="shared" si="5"/>
        <v>4617</v>
      </c>
      <c r="R7" s="13">
        <f t="shared" si="5"/>
        <v>5497</v>
      </c>
      <c r="S7" s="13">
        <f t="shared" si="5"/>
        <v>6281</v>
      </c>
      <c r="T7" s="13">
        <f t="shared" si="5"/>
        <v>4551</v>
      </c>
      <c r="U7" s="13">
        <f t="shared" si="5"/>
        <v>5880</v>
      </c>
      <c r="V7" s="13">
        <f t="shared" si="5"/>
        <v>9669</v>
      </c>
      <c r="W7" s="13">
        <f t="shared" si="5"/>
        <v>14106</v>
      </c>
      <c r="X7" s="13">
        <f t="shared" si="5"/>
        <v>16958</v>
      </c>
      <c r="Y7" s="13">
        <f t="shared" si="5"/>
        <v>31079</v>
      </c>
      <c r="Z7" s="13">
        <f t="shared" si="5"/>
        <v>7695</v>
      </c>
      <c r="AA7" s="13">
        <f t="shared" si="5"/>
        <v>6223</v>
      </c>
      <c r="AB7" s="13">
        <f t="shared" si="5"/>
        <v>10706</v>
      </c>
      <c r="AC7" s="13">
        <f t="shared" si="5"/>
        <v>14059</v>
      </c>
      <c r="AD7" s="13">
        <f t="shared" si="5"/>
        <v>17114</v>
      </c>
      <c r="AE7" s="13">
        <f t="shared" si="5"/>
        <v>25036</v>
      </c>
      <c r="AF7" s="13">
        <f t="shared" si="5"/>
        <v>20541</v>
      </c>
      <c r="AG7" s="13">
        <f t="shared" si="5"/>
        <v>22124</v>
      </c>
      <c r="AH7" s="13">
        <f t="shared" si="5"/>
        <v>23496</v>
      </c>
      <c r="AI7" s="13">
        <f t="shared" si="5"/>
        <v>28249</v>
      </c>
      <c r="AJ7" s="13">
        <f t="shared" si="5"/>
        <v>39065</v>
      </c>
      <c r="AK7" s="13">
        <f t="shared" si="5"/>
        <v>36956</v>
      </c>
      <c r="AL7" s="13">
        <f t="shared" si="5"/>
        <v>3934</v>
      </c>
      <c r="AM7" s="13">
        <f t="shared" si="5"/>
        <v>13341</v>
      </c>
      <c r="AN7" s="13">
        <f t="shared" si="5"/>
        <v>23534</v>
      </c>
      <c r="AO7" s="13">
        <f t="shared" si="5"/>
        <v>25316</v>
      </c>
      <c r="AP7" s="13">
        <f t="shared" si="5"/>
        <v>32294</v>
      </c>
      <c r="AQ7" s="13">
        <f t="shared" si="5"/>
        <v>32101</v>
      </c>
      <c r="AR7" s="13">
        <f t="shared" si="5"/>
        <v>32921</v>
      </c>
      <c r="AS7" s="13">
        <f t="shared" si="5"/>
        <v>42552</v>
      </c>
      <c r="AT7" s="13">
        <f t="shared" si="5"/>
        <v>47636</v>
      </c>
      <c r="AU7" s="13">
        <f t="shared" si="5"/>
        <v>54288</v>
      </c>
      <c r="AV7" s="13">
        <f t="shared" si="5"/>
        <v>70057</v>
      </c>
      <c r="AW7" s="13">
        <f t="shared" si="5"/>
        <v>76589</v>
      </c>
      <c r="AX7" s="13">
        <f t="shared" si="5"/>
        <v>21353</v>
      </c>
      <c r="AY7" s="13">
        <f t="shared" si="5"/>
        <v>20977</v>
      </c>
      <c r="AZ7" s="13">
        <f t="shared" si="5"/>
        <v>43883</v>
      </c>
      <c r="BA7" s="13">
        <f t="shared" si="5"/>
        <v>55317</v>
      </c>
      <c r="BB7" s="13">
        <f t="shared" si="5"/>
        <v>65067</v>
      </c>
      <c r="BC7" s="13">
        <f t="shared" si="5"/>
        <v>51044</v>
      </c>
      <c r="BD7" s="13">
        <f t="shared" si="5"/>
        <v>49035</v>
      </c>
      <c r="BE7" s="13">
        <f t="shared" si="5"/>
        <v>61532</v>
      </c>
      <c r="BF7" s="13">
        <f t="shared" si="5"/>
        <v>78287</v>
      </c>
      <c r="BG7" s="13">
        <f t="shared" si="5"/>
        <v>92903</v>
      </c>
      <c r="BH7" s="13">
        <f t="shared" si="5"/>
        <v>106443</v>
      </c>
      <c r="BI7" s="13">
        <f t="shared" si="5"/>
        <v>130025</v>
      </c>
      <c r="BJ7" s="13">
        <f t="shared" si="5"/>
        <v>64800</v>
      </c>
      <c r="BK7" s="13">
        <f t="shared" si="5"/>
        <v>36298</v>
      </c>
      <c r="BL7" s="13">
        <f t="shared" si="5"/>
        <v>84208</v>
      </c>
      <c r="BM7" s="13">
        <f t="shared" si="5"/>
        <v>64124</v>
      </c>
      <c r="BN7" s="13">
        <f t="shared" si="5"/>
        <v>74841</v>
      </c>
      <c r="BO7" s="13">
        <f t="shared" si="5"/>
        <v>115307</v>
      </c>
      <c r="BP7" s="13">
        <f t="shared" si="5"/>
        <v>48115</v>
      </c>
      <c r="BQ7" s="13">
        <f t="shared" si="5"/>
        <v>63260</v>
      </c>
      <c r="BR7" s="13">
        <f t="shared" si="5"/>
        <v>56205</v>
      </c>
      <c r="BS7" s="13">
        <f t="shared" si="5"/>
        <v>49829</v>
      </c>
      <c r="BT7" s="13">
        <f t="shared" si="5"/>
        <v>62880</v>
      </c>
      <c r="BU7" s="13">
        <f t="shared" si="5"/>
        <v>103587</v>
      </c>
      <c r="BV7" s="13">
        <f t="shared" si="5"/>
        <v>28848</v>
      </c>
      <c r="BW7" s="13">
        <f t="shared" si="5"/>
        <v>9185</v>
      </c>
      <c r="BX7" s="13">
        <f t="shared" si="5"/>
        <v>34388</v>
      </c>
      <c r="BY7" s="13">
        <f t="shared" si="5"/>
        <v>42773</v>
      </c>
      <c r="BZ7" s="13">
        <f t="shared" ref="BZ7:CL7" si="6">SUM(BZ8:BZ10)</f>
        <v>56598</v>
      </c>
      <c r="CA7" s="13">
        <f t="shared" si="6"/>
        <v>70924</v>
      </c>
      <c r="CB7" s="13">
        <f t="shared" si="6"/>
        <v>68138</v>
      </c>
      <c r="CC7" s="13">
        <f t="shared" si="6"/>
        <v>78948</v>
      </c>
      <c r="CD7" s="13">
        <f t="shared" si="6"/>
        <v>99028</v>
      </c>
      <c r="CE7" s="13">
        <f t="shared" si="6"/>
        <v>120677</v>
      </c>
      <c r="CF7" s="13">
        <f t="shared" si="6"/>
        <v>152232</v>
      </c>
      <c r="CG7" s="13">
        <f t="shared" si="6"/>
        <v>184555</v>
      </c>
      <c r="CH7" s="13">
        <f t="shared" si="6"/>
        <v>142403</v>
      </c>
      <c r="CI7" s="13">
        <f t="shared" si="6"/>
        <v>88114</v>
      </c>
      <c r="CJ7" s="13">
        <f t="shared" si="6"/>
        <v>172049</v>
      </c>
      <c r="CK7" s="13">
        <f t="shared" si="6"/>
        <v>153571</v>
      </c>
      <c r="CL7" s="78">
        <f t="shared" si="6"/>
        <v>163638</v>
      </c>
    </row>
    <row r="8" spans="1:90">
      <c r="A8" s="14" t="s">
        <v>6</v>
      </c>
      <c r="B8" s="13">
        <v>1227</v>
      </c>
      <c r="C8" s="13">
        <f t="shared" ref="C8:M8" si="7">C20-B8</f>
        <v>743</v>
      </c>
      <c r="D8" s="13">
        <f t="shared" si="7"/>
        <v>2447</v>
      </c>
      <c r="E8" s="13">
        <f t="shared" si="7"/>
        <v>1939</v>
      </c>
      <c r="F8" s="13">
        <f t="shared" si="7"/>
        <v>3583</v>
      </c>
      <c r="G8" s="13">
        <f t="shared" si="7"/>
        <v>3895</v>
      </c>
      <c r="H8" s="13">
        <f t="shared" si="7"/>
        <v>5091</v>
      </c>
      <c r="I8" s="13">
        <f t="shared" si="7"/>
        <v>5516</v>
      </c>
      <c r="J8" s="13">
        <f t="shared" si="7"/>
        <v>12543</v>
      </c>
      <c r="K8" s="13">
        <f t="shared" si="7"/>
        <v>8644</v>
      </c>
      <c r="L8" s="13">
        <f t="shared" si="7"/>
        <v>16276</v>
      </c>
      <c r="M8" s="13">
        <f t="shared" si="7"/>
        <v>17638</v>
      </c>
      <c r="N8" s="13">
        <v>1993</v>
      </c>
      <c r="O8" s="13">
        <v>2029</v>
      </c>
      <c r="P8" s="13">
        <v>5457</v>
      </c>
      <c r="Q8" s="13">
        <v>4617</v>
      </c>
      <c r="R8" s="13">
        <v>5497</v>
      </c>
      <c r="S8" s="13">
        <v>6271</v>
      </c>
      <c r="T8" s="13">
        <v>4550</v>
      </c>
      <c r="U8" s="13">
        <v>5880</v>
      </c>
      <c r="V8" s="13">
        <v>9659</v>
      </c>
      <c r="W8" s="13">
        <v>14105</v>
      </c>
      <c r="X8" s="13">
        <v>16857</v>
      </c>
      <c r="Y8" s="13">
        <v>30930</v>
      </c>
      <c r="Z8" s="13">
        <v>7670</v>
      </c>
      <c r="AA8" s="13">
        <v>6220</v>
      </c>
      <c r="AB8" s="13">
        <v>10702</v>
      </c>
      <c r="AC8" s="13">
        <v>12727</v>
      </c>
      <c r="AD8" s="13">
        <v>16543</v>
      </c>
      <c r="AE8" s="13">
        <v>23727</v>
      </c>
      <c r="AF8" s="13">
        <v>18695</v>
      </c>
      <c r="AG8" s="13">
        <v>20744</v>
      </c>
      <c r="AH8" s="13">
        <v>22629</v>
      </c>
      <c r="AI8" s="13">
        <v>27854</v>
      </c>
      <c r="AJ8" s="13">
        <v>38681</v>
      </c>
      <c r="AK8" s="13">
        <v>34809</v>
      </c>
      <c r="AL8" s="13">
        <v>3671</v>
      </c>
      <c r="AM8" s="13">
        <v>12730</v>
      </c>
      <c r="AN8" s="13">
        <v>22474</v>
      </c>
      <c r="AO8" s="13">
        <v>24715</v>
      </c>
      <c r="AP8" s="13">
        <v>31423</v>
      </c>
      <c r="AQ8" s="13">
        <v>30967</v>
      </c>
      <c r="AR8" s="13">
        <v>29615</v>
      </c>
      <c r="AS8" s="13">
        <v>39362</v>
      </c>
      <c r="AT8" s="13">
        <v>43178</v>
      </c>
      <c r="AU8" s="13">
        <v>49090</v>
      </c>
      <c r="AV8" s="13">
        <v>65875</v>
      </c>
      <c r="AW8" s="13">
        <v>72053</v>
      </c>
      <c r="AX8" s="13">
        <v>18660</v>
      </c>
      <c r="AY8" s="51">
        <v>19453</v>
      </c>
      <c r="AZ8" s="51">
        <v>39551</v>
      </c>
      <c r="BA8" s="51">
        <v>48962</v>
      </c>
      <c r="BB8" s="51">
        <v>53962</v>
      </c>
      <c r="BC8" s="51">
        <v>36905</v>
      </c>
      <c r="BD8" s="51">
        <v>32105</v>
      </c>
      <c r="BE8" s="51">
        <v>42502</v>
      </c>
      <c r="BF8" s="51">
        <v>56354</v>
      </c>
      <c r="BG8" s="51">
        <v>68321</v>
      </c>
      <c r="BH8" s="51">
        <v>74713</v>
      </c>
      <c r="BI8" s="51">
        <v>92392</v>
      </c>
      <c r="BJ8" s="51">
        <v>38159</v>
      </c>
      <c r="BK8" s="51">
        <v>23273</v>
      </c>
      <c r="BL8" s="13">
        <v>51401</v>
      </c>
      <c r="BM8" s="13">
        <v>43896</v>
      </c>
      <c r="BN8" s="13">
        <v>53547</v>
      </c>
      <c r="BO8" s="57">
        <v>81069</v>
      </c>
      <c r="BP8" s="52">
        <v>34929</v>
      </c>
      <c r="BQ8" s="52">
        <v>42214</v>
      </c>
      <c r="BR8" s="52">
        <v>36584</v>
      </c>
      <c r="BS8" s="13">
        <v>34730</v>
      </c>
      <c r="BT8" s="58">
        <v>47772</v>
      </c>
      <c r="BU8" s="52">
        <v>85757</v>
      </c>
      <c r="BV8" s="52">
        <v>21575</v>
      </c>
      <c r="BW8" s="52">
        <v>7080</v>
      </c>
      <c r="BX8" s="52">
        <v>25065</v>
      </c>
      <c r="BY8" s="58">
        <v>32647</v>
      </c>
      <c r="BZ8" s="58">
        <v>41176</v>
      </c>
      <c r="CA8" s="58">
        <v>53261</v>
      </c>
      <c r="CB8" s="58">
        <v>50470</v>
      </c>
      <c r="CC8" s="58">
        <v>59981</v>
      </c>
      <c r="CD8" s="58">
        <v>76341</v>
      </c>
      <c r="CE8" s="58">
        <v>92375</v>
      </c>
      <c r="CF8" s="58">
        <v>119423</v>
      </c>
      <c r="CG8" s="58">
        <v>142450</v>
      </c>
      <c r="CH8" s="58">
        <v>111854</v>
      </c>
      <c r="CI8" s="58">
        <v>62398</v>
      </c>
      <c r="CJ8" s="58">
        <v>124942</v>
      </c>
      <c r="CK8" s="58">
        <v>104650</v>
      </c>
      <c r="CL8" s="79">
        <v>112679</v>
      </c>
    </row>
    <row r="9" spans="1:90">
      <c r="A9" s="15" t="s">
        <v>7</v>
      </c>
      <c r="B9" s="6">
        <v>0</v>
      </c>
      <c r="C9" s="13">
        <f t="shared" ref="C9:M9" si="8">C21-B9</f>
        <v>4</v>
      </c>
      <c r="D9" s="13">
        <f t="shared" si="8"/>
        <v>8</v>
      </c>
      <c r="E9" s="13">
        <f t="shared" si="8"/>
        <v>4</v>
      </c>
      <c r="F9" s="13">
        <f t="shared" si="8"/>
        <v>8</v>
      </c>
      <c r="G9" s="13">
        <f t="shared" si="8"/>
        <v>4</v>
      </c>
      <c r="H9" s="13">
        <f t="shared" si="8"/>
        <v>18</v>
      </c>
      <c r="I9" s="13">
        <f t="shared" si="8"/>
        <v>4</v>
      </c>
      <c r="J9" s="13">
        <f t="shared" si="8"/>
        <v>18</v>
      </c>
      <c r="K9" s="13">
        <f t="shared" si="8"/>
        <v>4</v>
      </c>
      <c r="L9" s="13">
        <f t="shared" si="8"/>
        <v>61</v>
      </c>
      <c r="M9" s="13">
        <f t="shared" si="8"/>
        <v>4</v>
      </c>
      <c r="N9" s="6">
        <v>0</v>
      </c>
      <c r="O9" s="6">
        <v>0</v>
      </c>
      <c r="P9" s="6">
        <v>11</v>
      </c>
      <c r="Q9" s="6">
        <v>0</v>
      </c>
      <c r="R9" s="6">
        <v>0</v>
      </c>
      <c r="S9" s="6">
        <v>10</v>
      </c>
      <c r="T9" s="6">
        <v>1</v>
      </c>
      <c r="U9" s="6">
        <v>0</v>
      </c>
      <c r="V9" s="6">
        <v>10</v>
      </c>
      <c r="W9" s="6">
        <v>0</v>
      </c>
      <c r="X9" s="6">
        <v>36</v>
      </c>
      <c r="Y9" s="6">
        <v>149</v>
      </c>
      <c r="Z9" s="6">
        <v>24</v>
      </c>
      <c r="AA9" s="6">
        <v>0</v>
      </c>
      <c r="AB9" s="6">
        <v>0</v>
      </c>
      <c r="AC9" s="6">
        <v>1328</v>
      </c>
      <c r="AD9" s="6">
        <v>564</v>
      </c>
      <c r="AE9" s="6">
        <v>1287</v>
      </c>
      <c r="AF9" s="6">
        <v>1846</v>
      </c>
      <c r="AG9" s="6">
        <v>1380</v>
      </c>
      <c r="AH9" s="6">
        <v>861</v>
      </c>
      <c r="AI9" s="6">
        <v>340</v>
      </c>
      <c r="AJ9" s="6">
        <v>383</v>
      </c>
      <c r="AK9" s="6">
        <v>2123</v>
      </c>
      <c r="AL9" s="6">
        <v>47</v>
      </c>
      <c r="AM9" s="6">
        <v>610</v>
      </c>
      <c r="AN9" s="6">
        <v>1058</v>
      </c>
      <c r="AO9" s="6">
        <v>601</v>
      </c>
      <c r="AP9" s="6">
        <v>859</v>
      </c>
      <c r="AQ9" s="6">
        <v>989</v>
      </c>
      <c r="AR9" s="6">
        <v>3163</v>
      </c>
      <c r="AS9" s="6">
        <v>2893</v>
      </c>
      <c r="AT9" s="6">
        <v>3360</v>
      </c>
      <c r="AU9" s="6">
        <v>3978</v>
      </c>
      <c r="AV9" s="6">
        <v>2984</v>
      </c>
      <c r="AW9" s="6">
        <v>4444</v>
      </c>
      <c r="AX9" s="6">
        <v>2635</v>
      </c>
      <c r="AY9" s="52">
        <v>1495</v>
      </c>
      <c r="AZ9" s="52">
        <v>4265</v>
      </c>
      <c r="BA9" s="52">
        <v>6036</v>
      </c>
      <c r="BB9" s="52">
        <v>10689</v>
      </c>
      <c r="BC9" s="52">
        <v>11193</v>
      </c>
      <c r="BD9" s="52">
        <f>905+15235</f>
        <v>16140</v>
      </c>
      <c r="BE9" s="52">
        <f>440+16174</f>
        <v>16614</v>
      </c>
      <c r="BF9" s="52">
        <f>553+20751</f>
        <v>21304</v>
      </c>
      <c r="BG9" s="52">
        <f>69+23333</f>
        <v>23402</v>
      </c>
      <c r="BH9" s="52">
        <f>1031+28336</f>
        <v>29367</v>
      </c>
      <c r="BI9" s="52">
        <f>576+33183</f>
        <v>33759</v>
      </c>
      <c r="BJ9" s="52">
        <f>37+26437</f>
        <v>26474</v>
      </c>
      <c r="BK9" s="52">
        <f>209+12815</f>
        <v>13024</v>
      </c>
      <c r="BL9" s="51">
        <f>30494+1786</f>
        <v>32280</v>
      </c>
      <c r="BM9" s="51">
        <f>1674+18401</f>
        <v>20075</v>
      </c>
      <c r="BN9" s="51">
        <f>1083+19153</f>
        <v>20236</v>
      </c>
      <c r="BO9" s="58">
        <f>774+30624</f>
        <v>31398</v>
      </c>
      <c r="BP9" s="52">
        <f>12534+580</f>
        <v>13114</v>
      </c>
      <c r="BQ9" s="52">
        <f>705+19973</f>
        <v>20678</v>
      </c>
      <c r="BR9" s="52">
        <f>354+19094</f>
        <v>19448</v>
      </c>
      <c r="BS9" s="52">
        <f>325+14620</f>
        <v>14945</v>
      </c>
      <c r="BT9" s="58">
        <f>293+14645</f>
        <v>14938</v>
      </c>
      <c r="BU9" s="52">
        <v>16617</v>
      </c>
      <c r="BV9" s="52">
        <v>7163</v>
      </c>
      <c r="BW9" s="52">
        <v>2069</v>
      </c>
      <c r="BX9" s="52">
        <v>9152</v>
      </c>
      <c r="BY9" s="58">
        <v>10013</v>
      </c>
      <c r="BZ9" s="58">
        <v>14985</v>
      </c>
      <c r="CA9" s="58">
        <v>16649</v>
      </c>
      <c r="CB9" s="58">
        <v>17146</v>
      </c>
      <c r="CC9" s="58">
        <v>17573</v>
      </c>
      <c r="CD9" s="58">
        <v>22193</v>
      </c>
      <c r="CE9" s="58">
        <v>27132</v>
      </c>
      <c r="CF9" s="58">
        <v>31401</v>
      </c>
      <c r="CG9" s="58">
        <v>38925</v>
      </c>
      <c r="CH9" s="58">
        <v>28036</v>
      </c>
      <c r="CI9" s="58">
        <v>24339</v>
      </c>
      <c r="CJ9" s="58">
        <v>43581</v>
      </c>
      <c r="CK9" s="58">
        <v>47110</v>
      </c>
      <c r="CL9" s="79">
        <v>47864</v>
      </c>
    </row>
    <row r="10" spans="1:90">
      <c r="A10" s="14" t="s">
        <v>8</v>
      </c>
      <c r="B10" s="13">
        <v>0</v>
      </c>
      <c r="C10" s="13">
        <f t="shared" ref="C10:M10" si="9">C22-B10</f>
        <v>0</v>
      </c>
      <c r="D10" s="13">
        <f t="shared" si="9"/>
        <v>1</v>
      </c>
      <c r="E10" s="13">
        <f t="shared" si="9"/>
        <v>0</v>
      </c>
      <c r="F10" s="13">
        <f t="shared" si="9"/>
        <v>1</v>
      </c>
      <c r="G10" s="13">
        <f t="shared" si="9"/>
        <v>0</v>
      </c>
      <c r="H10" s="13">
        <f t="shared" si="9"/>
        <v>1</v>
      </c>
      <c r="I10" s="13">
        <f t="shared" si="9"/>
        <v>113</v>
      </c>
      <c r="J10" s="13">
        <f t="shared" si="9"/>
        <v>38</v>
      </c>
      <c r="K10" s="13">
        <f t="shared" si="9"/>
        <v>113</v>
      </c>
      <c r="L10" s="13">
        <f t="shared" si="9"/>
        <v>38</v>
      </c>
      <c r="M10" s="13">
        <f t="shared" si="9"/>
        <v>113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1</v>
      </c>
      <c r="X10" s="13">
        <v>65</v>
      </c>
      <c r="Y10" s="13">
        <v>0</v>
      </c>
      <c r="Z10" s="13">
        <v>1</v>
      </c>
      <c r="AA10" s="13">
        <v>3</v>
      </c>
      <c r="AB10" s="13">
        <v>4</v>
      </c>
      <c r="AC10" s="13">
        <v>4</v>
      </c>
      <c r="AD10" s="13">
        <v>7</v>
      </c>
      <c r="AE10" s="13">
        <v>22</v>
      </c>
      <c r="AF10" s="13">
        <v>0</v>
      </c>
      <c r="AG10" s="13">
        <v>0</v>
      </c>
      <c r="AH10" s="13">
        <v>6</v>
      </c>
      <c r="AI10" s="13">
        <v>55</v>
      </c>
      <c r="AJ10" s="13">
        <v>1</v>
      </c>
      <c r="AK10" s="13">
        <v>24</v>
      </c>
      <c r="AL10" s="13">
        <v>216</v>
      </c>
      <c r="AM10" s="13">
        <v>1</v>
      </c>
      <c r="AN10" s="13">
        <v>2</v>
      </c>
      <c r="AO10" s="13">
        <v>0</v>
      </c>
      <c r="AP10" s="13">
        <v>12</v>
      </c>
      <c r="AQ10" s="13">
        <v>145</v>
      </c>
      <c r="AR10" s="13">
        <v>143</v>
      </c>
      <c r="AS10" s="13">
        <v>297</v>
      </c>
      <c r="AT10" s="13">
        <v>1098</v>
      </c>
      <c r="AU10" s="13">
        <v>1220</v>
      </c>
      <c r="AV10" s="13">
        <v>1198</v>
      </c>
      <c r="AW10" s="13">
        <v>92</v>
      </c>
      <c r="AX10" s="13">
        <v>58</v>
      </c>
      <c r="AY10" s="51">
        <v>29</v>
      </c>
      <c r="AZ10" s="51">
        <v>67</v>
      </c>
      <c r="BA10" s="51">
        <v>319</v>
      </c>
      <c r="BB10" s="51">
        <v>416</v>
      </c>
      <c r="BC10" s="51">
        <v>2946</v>
      </c>
      <c r="BD10" s="51">
        <v>790</v>
      </c>
      <c r="BE10" s="51">
        <v>2416</v>
      </c>
      <c r="BF10" s="51">
        <v>629</v>
      </c>
      <c r="BG10" s="51">
        <v>1180</v>
      </c>
      <c r="BH10" s="51">
        <v>2363</v>
      </c>
      <c r="BI10" s="51">
        <v>3874</v>
      </c>
      <c r="BJ10" s="51">
        <v>167</v>
      </c>
      <c r="BK10" s="51">
        <v>1</v>
      </c>
      <c r="BL10" s="51">
        <v>527</v>
      </c>
      <c r="BM10" s="51">
        <v>153</v>
      </c>
      <c r="BN10" s="51">
        <v>1058</v>
      </c>
      <c r="BO10" s="58">
        <v>2840</v>
      </c>
      <c r="BP10" s="51">
        <v>72</v>
      </c>
      <c r="BQ10" s="51">
        <v>368</v>
      </c>
      <c r="BR10" s="51">
        <v>173</v>
      </c>
      <c r="BS10" s="51">
        <v>154</v>
      </c>
      <c r="BT10" s="51">
        <v>170</v>
      </c>
      <c r="BU10" s="52">
        <v>1213</v>
      </c>
      <c r="BV10" s="52">
        <v>110</v>
      </c>
      <c r="BW10" s="51">
        <v>36</v>
      </c>
      <c r="BX10" s="51">
        <v>171</v>
      </c>
      <c r="BY10" s="51">
        <v>113</v>
      </c>
      <c r="BZ10" s="51">
        <v>437</v>
      </c>
      <c r="CA10" s="51">
        <v>1014</v>
      </c>
      <c r="CB10" s="51">
        <v>522</v>
      </c>
      <c r="CC10" s="51">
        <v>1394</v>
      </c>
      <c r="CD10" s="51">
        <v>494</v>
      </c>
      <c r="CE10" s="51">
        <v>1170</v>
      </c>
      <c r="CF10" s="51">
        <v>1408</v>
      </c>
      <c r="CG10" s="51">
        <v>3180</v>
      </c>
      <c r="CH10" s="51">
        <v>2513</v>
      </c>
      <c r="CI10" s="51">
        <v>1377</v>
      </c>
      <c r="CJ10" s="51">
        <v>3526</v>
      </c>
      <c r="CK10" s="51">
        <v>1811</v>
      </c>
      <c r="CL10" s="80">
        <v>3095</v>
      </c>
    </row>
    <row r="11" spans="1:90">
      <c r="A11" s="16" t="s">
        <v>9</v>
      </c>
      <c r="B11" s="17">
        <v>0</v>
      </c>
      <c r="C11" s="17">
        <f t="shared" ref="C11:M11" si="10">C23-B11</f>
        <v>3</v>
      </c>
      <c r="D11" s="17">
        <f t="shared" si="10"/>
        <v>0</v>
      </c>
      <c r="E11" s="17">
        <f t="shared" si="10"/>
        <v>3</v>
      </c>
      <c r="F11" s="17">
        <f t="shared" si="10"/>
        <v>0</v>
      </c>
      <c r="G11" s="17">
        <f t="shared" si="10"/>
        <v>3</v>
      </c>
      <c r="H11" s="17">
        <f t="shared" si="10"/>
        <v>0</v>
      </c>
      <c r="I11" s="17">
        <f t="shared" si="10"/>
        <v>3</v>
      </c>
      <c r="J11" s="17">
        <f t="shared" si="10"/>
        <v>0</v>
      </c>
      <c r="K11" s="17">
        <f t="shared" si="10"/>
        <v>3</v>
      </c>
      <c r="L11" s="17">
        <f t="shared" si="10"/>
        <v>0</v>
      </c>
      <c r="M11" s="17">
        <f t="shared" si="10"/>
        <v>3</v>
      </c>
      <c r="N11" s="17">
        <v>56</v>
      </c>
      <c r="O11" s="17">
        <v>89</v>
      </c>
      <c r="P11" s="17">
        <v>142</v>
      </c>
      <c r="Q11" s="17">
        <v>47</v>
      </c>
      <c r="R11" s="17">
        <v>40</v>
      </c>
      <c r="S11" s="17">
        <v>52</v>
      </c>
      <c r="T11" s="17">
        <v>258</v>
      </c>
      <c r="U11" s="17">
        <v>355</v>
      </c>
      <c r="V11" s="17">
        <v>210</v>
      </c>
      <c r="W11" s="17">
        <v>638</v>
      </c>
      <c r="X11" s="17">
        <v>1726</v>
      </c>
      <c r="Y11" s="17">
        <v>4010</v>
      </c>
      <c r="Z11" s="17">
        <v>7</v>
      </c>
      <c r="AA11" s="17">
        <v>2</v>
      </c>
      <c r="AB11" s="17">
        <v>21</v>
      </c>
      <c r="AC11" s="17">
        <v>102</v>
      </c>
      <c r="AD11" s="17">
        <v>56</v>
      </c>
      <c r="AE11" s="17">
        <v>109</v>
      </c>
      <c r="AF11" s="17">
        <v>99</v>
      </c>
      <c r="AG11" s="17">
        <v>162</v>
      </c>
      <c r="AH11" s="17">
        <v>567</v>
      </c>
      <c r="AI11" s="17">
        <v>15</v>
      </c>
      <c r="AJ11" s="17">
        <v>2107</v>
      </c>
      <c r="AK11" s="17">
        <v>3427</v>
      </c>
      <c r="AL11" s="17">
        <v>2</v>
      </c>
      <c r="AM11" s="17">
        <v>5</v>
      </c>
      <c r="AN11" s="17">
        <v>143</v>
      </c>
      <c r="AO11" s="17">
        <v>97</v>
      </c>
      <c r="AP11" s="17">
        <v>143</v>
      </c>
      <c r="AQ11" s="17">
        <v>1356</v>
      </c>
      <c r="AR11" s="17">
        <v>851</v>
      </c>
      <c r="AS11" s="17">
        <v>1295</v>
      </c>
      <c r="AT11" s="17">
        <v>546</v>
      </c>
      <c r="AU11" s="17">
        <v>606</v>
      </c>
      <c r="AV11" s="17">
        <v>2525</v>
      </c>
      <c r="AW11" s="17">
        <v>8298</v>
      </c>
      <c r="AX11" s="17">
        <v>1014</v>
      </c>
      <c r="AY11" s="17">
        <v>338</v>
      </c>
      <c r="AZ11" s="13">
        <v>2334</v>
      </c>
      <c r="BA11" s="13">
        <v>1</v>
      </c>
      <c r="BB11" s="13">
        <v>4</v>
      </c>
      <c r="BC11" s="13">
        <v>575</v>
      </c>
      <c r="BD11" s="13">
        <v>1176</v>
      </c>
      <c r="BE11" s="13">
        <v>881</v>
      </c>
      <c r="BF11" s="13">
        <v>1727</v>
      </c>
      <c r="BG11" s="13">
        <v>1189</v>
      </c>
      <c r="BH11" s="13">
        <v>2391</v>
      </c>
      <c r="BI11" s="13">
        <v>4781</v>
      </c>
      <c r="BJ11" s="13">
        <v>0</v>
      </c>
      <c r="BK11" s="13">
        <v>0</v>
      </c>
      <c r="BL11" s="13">
        <v>329</v>
      </c>
      <c r="BM11" s="13">
        <v>0</v>
      </c>
      <c r="BN11" s="13">
        <v>3</v>
      </c>
      <c r="BO11" s="57">
        <v>103</v>
      </c>
      <c r="BP11" s="51">
        <v>0</v>
      </c>
      <c r="BQ11" s="51">
        <v>0</v>
      </c>
      <c r="BR11" s="51">
        <v>4</v>
      </c>
      <c r="BS11" s="51">
        <f>54</f>
        <v>54</v>
      </c>
      <c r="BT11" s="51">
        <v>88</v>
      </c>
      <c r="BU11" s="51">
        <v>1439</v>
      </c>
      <c r="BV11" s="51">
        <v>4</v>
      </c>
      <c r="BW11" s="51">
        <v>106</v>
      </c>
      <c r="BX11" s="51">
        <v>131</v>
      </c>
      <c r="BY11" s="51">
        <v>321</v>
      </c>
      <c r="BZ11" s="51">
        <v>650</v>
      </c>
      <c r="CA11" s="51">
        <v>795</v>
      </c>
      <c r="CB11" s="51">
        <v>1398</v>
      </c>
      <c r="CC11" s="51">
        <v>774</v>
      </c>
      <c r="CD11" s="51">
        <v>917</v>
      </c>
      <c r="CE11" s="51">
        <v>898</v>
      </c>
      <c r="CF11" s="51">
        <v>2121</v>
      </c>
      <c r="CG11" s="51">
        <v>4154</v>
      </c>
      <c r="CH11" s="51">
        <v>1033</v>
      </c>
      <c r="CI11" s="61">
        <v>818</v>
      </c>
      <c r="CJ11" s="61">
        <v>3897</v>
      </c>
      <c r="CK11" s="61">
        <v>4311</v>
      </c>
      <c r="CL11" s="81">
        <v>2084</v>
      </c>
    </row>
    <row r="12" spans="1:90">
      <c r="A12" s="18" t="s">
        <v>10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45">
        <f t="shared" ref="Z12:CC12" si="11">IF(N6&lt;&gt;0,Z6/N6-1,"-")</f>
        <v>2.75707317073171</v>
      </c>
      <c r="AA12" s="45">
        <f t="shared" si="11"/>
        <v>1.93909348441926</v>
      </c>
      <c r="AB12" s="45">
        <f t="shared" si="11"/>
        <v>0.912121212121212</v>
      </c>
      <c r="AC12" s="45">
        <f t="shared" si="11"/>
        <v>2.03623499142367</v>
      </c>
      <c r="AD12" s="45">
        <f t="shared" si="11"/>
        <v>2.10095719703811</v>
      </c>
      <c r="AE12" s="45">
        <f t="shared" si="11"/>
        <v>2.97047213011211</v>
      </c>
      <c r="AF12" s="45">
        <f t="shared" si="11"/>
        <v>3.29195258889582</v>
      </c>
      <c r="AG12" s="45">
        <f t="shared" si="11"/>
        <v>2.57433841218925</v>
      </c>
      <c r="AH12" s="45">
        <f t="shared" si="11"/>
        <v>1.43577285150319</v>
      </c>
      <c r="AI12" s="45">
        <f t="shared" si="11"/>
        <v>0.916983179598481</v>
      </c>
      <c r="AJ12" s="45">
        <f t="shared" si="11"/>
        <v>1.20359666024406</v>
      </c>
      <c r="AK12" s="45">
        <f t="shared" si="11"/>
        <v>0.150873493117501</v>
      </c>
      <c r="AL12" s="45">
        <f t="shared" si="11"/>
        <v>-0.488963905479096</v>
      </c>
      <c r="AM12" s="45">
        <f t="shared" si="11"/>
        <v>1.14393574297189</v>
      </c>
      <c r="AN12" s="45">
        <f t="shared" si="11"/>
        <v>1.20723408222243</v>
      </c>
      <c r="AO12" s="45">
        <f t="shared" si="11"/>
        <v>0.794576654191088</v>
      </c>
      <c r="AP12" s="45">
        <f t="shared" si="11"/>
        <v>0.889167152009319</v>
      </c>
      <c r="AQ12" s="45">
        <f t="shared" si="11"/>
        <v>0.330562736130444</v>
      </c>
      <c r="AR12" s="45">
        <f t="shared" si="11"/>
        <v>0.636240310077519</v>
      </c>
      <c r="AS12" s="45">
        <f t="shared" si="11"/>
        <v>0.967468365790182</v>
      </c>
      <c r="AT12" s="45">
        <f t="shared" si="11"/>
        <v>1.00232722436936</v>
      </c>
      <c r="AU12" s="45">
        <f t="shared" si="11"/>
        <v>0.942187942258704</v>
      </c>
      <c r="AV12" s="45">
        <f t="shared" si="11"/>
        <v>0.762897114543865</v>
      </c>
      <c r="AW12" s="45">
        <f t="shared" si="11"/>
        <v>1.10204789143947</v>
      </c>
      <c r="AX12" s="45">
        <f t="shared" si="11"/>
        <v>4.68267276422764</v>
      </c>
      <c r="AY12" s="45">
        <f t="shared" si="11"/>
        <v>0.597107747639742</v>
      </c>
      <c r="AZ12" s="46">
        <f t="shared" si="11"/>
        <v>0.951978713519449</v>
      </c>
      <c r="BA12" s="46">
        <f t="shared" si="11"/>
        <v>1.17675992602211</v>
      </c>
      <c r="BB12" s="46">
        <f t="shared" si="11"/>
        <v>1.00607331134199</v>
      </c>
      <c r="BC12" s="46">
        <f t="shared" si="11"/>
        <v>0.542846041187196</v>
      </c>
      <c r="BD12" s="46">
        <f t="shared" si="11"/>
        <v>0.486764183347151</v>
      </c>
      <c r="BE12" s="46">
        <f t="shared" si="11"/>
        <v>0.423426916322667</v>
      </c>
      <c r="BF12" s="46">
        <f t="shared" si="11"/>
        <v>0.660661657880536</v>
      </c>
      <c r="BG12" s="46">
        <f t="shared" si="11"/>
        <v>0.71406711115969</v>
      </c>
      <c r="BH12" s="46">
        <f t="shared" si="11"/>
        <v>0.499462676696702</v>
      </c>
      <c r="BI12" s="46">
        <f t="shared" si="11"/>
        <v>0.58806413231708</v>
      </c>
      <c r="BJ12" s="46">
        <f t="shared" si="11"/>
        <v>1.8971252291322</v>
      </c>
      <c r="BK12" s="46">
        <f t="shared" si="11"/>
        <v>0.702932207365705</v>
      </c>
      <c r="BL12" s="46">
        <f t="shared" si="11"/>
        <v>0.829132137525153</v>
      </c>
      <c r="BM12" s="46">
        <f t="shared" si="11"/>
        <v>0.159188690842041</v>
      </c>
      <c r="BN12" s="46">
        <f t="shared" si="11"/>
        <v>0.150189792687987</v>
      </c>
      <c r="BO12" s="46">
        <f t="shared" si="11"/>
        <v>1.23580464557624</v>
      </c>
      <c r="BP12" s="46">
        <f t="shared" si="11"/>
        <v>-0.0417438409910179</v>
      </c>
      <c r="BQ12" s="46">
        <f t="shared" si="11"/>
        <v>0.0135708906798264</v>
      </c>
      <c r="BR12" s="46">
        <f t="shared" si="11"/>
        <v>-0.297510435673757</v>
      </c>
      <c r="BS12" s="46">
        <f t="shared" si="11"/>
        <v>-0.469848658759512</v>
      </c>
      <c r="BT12" s="46">
        <f t="shared" si="11"/>
        <v>-0.421430802874102</v>
      </c>
      <c r="BU12" s="46">
        <f t="shared" si="11"/>
        <v>-0.220910048514161</v>
      </c>
      <c r="BV12" s="46">
        <f t="shared" si="11"/>
        <v>-0.548317901234568</v>
      </c>
      <c r="BW12" s="46">
        <f t="shared" si="11"/>
        <v>-0.744035484048708</v>
      </c>
      <c r="BX12" s="46">
        <f t="shared" si="11"/>
        <v>-0.59166991968014</v>
      </c>
      <c r="BY12" s="46">
        <f t="shared" si="11"/>
        <v>-0.327958330734202</v>
      </c>
      <c r="BZ12" s="46">
        <f t="shared" si="11"/>
        <v>-0.235102346213457</v>
      </c>
      <c r="CA12" s="46">
        <f t="shared" si="11"/>
        <v>-0.378572047482887</v>
      </c>
      <c r="CB12" s="46">
        <f t="shared" si="11"/>
        <v>0.445204198274966</v>
      </c>
      <c r="CC12" s="46">
        <f t="shared" si="11"/>
        <v>0.260227631994941</v>
      </c>
      <c r="CD12" s="46">
        <v>0.7018</v>
      </c>
      <c r="CE12" s="46">
        <v>1.2878</v>
      </c>
      <c r="CF12" s="46">
        <v>1.3683</v>
      </c>
      <c r="CG12" s="46">
        <v>0.7602</v>
      </c>
      <c r="CH12" s="46">
        <v>3.1983</v>
      </c>
      <c r="CI12" s="46">
        <f t="shared" ref="CI12:CL12" si="12">CI6/BW6-1</f>
        <v>8.57184371972877</v>
      </c>
      <c r="CJ12" s="46">
        <f t="shared" si="12"/>
        <v>4.09707697210232</v>
      </c>
      <c r="CK12" s="46">
        <f t="shared" si="12"/>
        <v>2.66366547547222</v>
      </c>
      <c r="CL12" s="82">
        <f t="shared" si="12"/>
        <v>1.89480855226383</v>
      </c>
    </row>
    <row r="13" spans="1:90">
      <c r="A13" s="20" t="s">
        <v>5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45">
        <f t="shared" ref="Z13:CH13" si="13">IF(N7&lt;&gt;0,Z7/N7-1,"-")</f>
        <v>2.85907723169509</v>
      </c>
      <c r="AA13" s="45">
        <f t="shared" si="13"/>
        <v>2.06702809265648</v>
      </c>
      <c r="AB13" s="45">
        <f t="shared" si="13"/>
        <v>0.957937088514996</v>
      </c>
      <c r="AC13" s="45">
        <f t="shared" si="13"/>
        <v>2.04505089885207</v>
      </c>
      <c r="AD13" s="45">
        <f t="shared" si="13"/>
        <v>2.11333454611606</v>
      </c>
      <c r="AE13" s="45">
        <f t="shared" si="13"/>
        <v>2.98598949211909</v>
      </c>
      <c r="AF13" s="45">
        <f t="shared" si="13"/>
        <v>3.51351351351351</v>
      </c>
      <c r="AG13" s="45">
        <f t="shared" si="13"/>
        <v>2.76258503401361</v>
      </c>
      <c r="AH13" s="45">
        <f t="shared" si="13"/>
        <v>1.43003412969283</v>
      </c>
      <c r="AI13" s="45">
        <f t="shared" si="13"/>
        <v>1.00262299730611</v>
      </c>
      <c r="AJ13" s="45">
        <f t="shared" si="13"/>
        <v>1.303632503833</v>
      </c>
      <c r="AK13" s="45">
        <f t="shared" si="13"/>
        <v>0.189098748350977</v>
      </c>
      <c r="AL13" s="45">
        <f t="shared" si="13"/>
        <v>-0.488758934372969</v>
      </c>
      <c r="AM13" s="45">
        <f t="shared" si="13"/>
        <v>1.14382130805078</v>
      </c>
      <c r="AN13" s="45">
        <f t="shared" si="13"/>
        <v>1.19820661311414</v>
      </c>
      <c r="AO13" s="45">
        <f t="shared" si="13"/>
        <v>0.80069706237997</v>
      </c>
      <c r="AP13" s="45">
        <f t="shared" si="13"/>
        <v>0.886993105060185</v>
      </c>
      <c r="AQ13" s="45">
        <f t="shared" si="13"/>
        <v>0.282193641156734</v>
      </c>
      <c r="AR13" s="45">
        <f t="shared" si="13"/>
        <v>0.602697044934521</v>
      </c>
      <c r="AS13" s="45">
        <f t="shared" si="13"/>
        <v>0.923341167962394</v>
      </c>
      <c r="AT13" s="45">
        <f t="shared" si="13"/>
        <v>1.02740892066735</v>
      </c>
      <c r="AU13" s="45">
        <f t="shared" si="13"/>
        <v>0.921767142199724</v>
      </c>
      <c r="AV13" s="45">
        <f t="shared" si="13"/>
        <v>0.793344425956739</v>
      </c>
      <c r="AW13" s="45">
        <f t="shared" si="13"/>
        <v>1.0724374932352</v>
      </c>
      <c r="AX13" s="45">
        <f t="shared" si="13"/>
        <v>4.42780884595831</v>
      </c>
      <c r="AY13" s="45">
        <f t="shared" si="13"/>
        <v>0.572370886740124</v>
      </c>
      <c r="AZ13" s="45">
        <f t="shared" si="13"/>
        <v>0.864663890541344</v>
      </c>
      <c r="BA13" s="45">
        <f t="shared" si="13"/>
        <v>1.18506083109496</v>
      </c>
      <c r="BB13" s="45">
        <f t="shared" si="13"/>
        <v>1.01483247662104</v>
      </c>
      <c r="BC13" s="45">
        <f t="shared" si="13"/>
        <v>0.590106227220336</v>
      </c>
      <c r="BD13" s="45">
        <f t="shared" si="13"/>
        <v>0.489474803317032</v>
      </c>
      <c r="BE13" s="45">
        <f t="shared" si="13"/>
        <v>0.446042489189697</v>
      </c>
      <c r="BF13" s="45">
        <f t="shared" si="13"/>
        <v>0.643441934671257</v>
      </c>
      <c r="BG13" s="45">
        <f t="shared" si="13"/>
        <v>0.711298997936929</v>
      </c>
      <c r="BH13" s="45">
        <f t="shared" si="13"/>
        <v>0.519377078664516</v>
      </c>
      <c r="BI13" s="45">
        <f t="shared" si="13"/>
        <v>0.697698102860724</v>
      </c>
      <c r="BJ13" s="45">
        <f t="shared" si="13"/>
        <v>2.03470238373999</v>
      </c>
      <c r="BK13" s="45">
        <f t="shared" si="13"/>
        <v>0.730371359107594</v>
      </c>
      <c r="BL13" s="45">
        <f t="shared" si="13"/>
        <v>0.918920766583871</v>
      </c>
      <c r="BM13" s="45">
        <f t="shared" si="13"/>
        <v>0.159209646220873</v>
      </c>
      <c r="BN13" s="45">
        <f t="shared" si="13"/>
        <v>0.150214394393471</v>
      </c>
      <c r="BO13" s="45">
        <f t="shared" si="13"/>
        <v>1.25897265104616</v>
      </c>
      <c r="BP13" s="45">
        <f t="shared" si="13"/>
        <v>-0.0187621086978689</v>
      </c>
      <c r="BQ13" s="45">
        <f t="shared" si="13"/>
        <v>0.0280829487096146</v>
      </c>
      <c r="BR13" s="45">
        <f t="shared" si="13"/>
        <v>-0.282064710616067</v>
      </c>
      <c r="BS13" s="45">
        <f t="shared" si="13"/>
        <v>-0.463644876914631</v>
      </c>
      <c r="BT13" s="45">
        <f t="shared" si="13"/>
        <v>-0.409261294777487</v>
      </c>
      <c r="BU13" s="45">
        <f t="shared" si="13"/>
        <v>-0.20333012882138</v>
      </c>
      <c r="BV13" s="45">
        <f t="shared" si="13"/>
        <v>-0.554814814814815</v>
      </c>
      <c r="BW13" s="45">
        <f t="shared" si="13"/>
        <v>-0.746955755138024</v>
      </c>
      <c r="BX13" s="45">
        <f t="shared" si="13"/>
        <v>-0.591630248907467</v>
      </c>
      <c r="BY13" s="45">
        <f t="shared" si="13"/>
        <v>-0.332964256752542</v>
      </c>
      <c r="BZ13" s="45">
        <f t="shared" si="13"/>
        <v>-0.243756764340402</v>
      </c>
      <c r="CA13" s="45">
        <f t="shared" si="13"/>
        <v>-0.384911583858742</v>
      </c>
      <c r="CB13" s="45">
        <f t="shared" si="13"/>
        <v>0.416148810142367</v>
      </c>
      <c r="CC13" s="45">
        <f t="shared" si="13"/>
        <v>0.247992412266835</v>
      </c>
      <c r="CD13" s="45">
        <f t="shared" si="13"/>
        <v>0.761907303620674</v>
      </c>
      <c r="CE13" s="45">
        <f t="shared" si="13"/>
        <v>1.42182263340625</v>
      </c>
      <c r="CF13" s="45">
        <f t="shared" si="13"/>
        <v>1.42099236641221</v>
      </c>
      <c r="CG13" s="45">
        <f t="shared" si="13"/>
        <v>0.781642484095495</v>
      </c>
      <c r="CH13" s="45">
        <f t="shared" si="13"/>
        <v>3.93632140876317</v>
      </c>
      <c r="CI13" s="45">
        <f t="shared" ref="CI13:CL13" si="14">CI7/BW7-1</f>
        <v>8.59324986390855</v>
      </c>
      <c r="CJ13" s="46">
        <f t="shared" si="14"/>
        <v>4.00316971036408</v>
      </c>
      <c r="CK13" s="46">
        <f t="shared" si="14"/>
        <v>2.5903724312066</v>
      </c>
      <c r="CL13" s="82">
        <f t="shared" si="14"/>
        <v>1.89123290575639</v>
      </c>
    </row>
    <row r="14" spans="1:90">
      <c r="A14" s="21" t="s">
        <v>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45">
        <f t="shared" ref="Z14:CC14" si="15">IF(N8&lt;&gt;0,Z8/N8-1,"-")</f>
        <v>2.84846964375314</v>
      </c>
      <c r="AA14" s="45">
        <f t="shared" si="15"/>
        <v>2.06554953178906</v>
      </c>
      <c r="AB14" s="45">
        <f t="shared" si="15"/>
        <v>0.961150815466373</v>
      </c>
      <c r="AC14" s="45">
        <f t="shared" si="15"/>
        <v>1.75655187351094</v>
      </c>
      <c r="AD14" s="45">
        <f t="shared" si="15"/>
        <v>2.0094597052938</v>
      </c>
      <c r="AE14" s="45">
        <f t="shared" si="15"/>
        <v>2.78360708021049</v>
      </c>
      <c r="AF14" s="45">
        <f t="shared" si="15"/>
        <v>3.10879120879121</v>
      </c>
      <c r="AG14" s="45">
        <f t="shared" si="15"/>
        <v>2.52789115646258</v>
      </c>
      <c r="AH14" s="45">
        <f t="shared" si="15"/>
        <v>1.34278910860337</v>
      </c>
      <c r="AI14" s="45">
        <f t="shared" si="15"/>
        <v>0.97476072314782</v>
      </c>
      <c r="AJ14" s="45">
        <f t="shared" si="15"/>
        <v>1.29465503944949</v>
      </c>
      <c r="AK14" s="45">
        <f t="shared" si="15"/>
        <v>0.12541222114452</v>
      </c>
      <c r="AL14" s="45">
        <f t="shared" si="15"/>
        <v>-0.521382007822686</v>
      </c>
      <c r="AM14" s="45">
        <f t="shared" si="15"/>
        <v>1.04662379421222</v>
      </c>
      <c r="AN14" s="45">
        <f t="shared" si="15"/>
        <v>1.09998131190432</v>
      </c>
      <c r="AO14" s="45">
        <f t="shared" si="15"/>
        <v>0.941934470024358</v>
      </c>
      <c r="AP14" s="45">
        <f t="shared" si="15"/>
        <v>0.899474097805719</v>
      </c>
      <c r="AQ14" s="45">
        <f t="shared" si="15"/>
        <v>0.305137606945674</v>
      </c>
      <c r="AR14" s="45">
        <f t="shared" si="15"/>
        <v>0.584113399304627</v>
      </c>
      <c r="AS14" s="45">
        <f t="shared" si="15"/>
        <v>0.897512533744697</v>
      </c>
      <c r="AT14" s="45">
        <f t="shared" si="15"/>
        <v>0.908082548941624</v>
      </c>
      <c r="AU14" s="45">
        <f t="shared" si="15"/>
        <v>0.76240396352409</v>
      </c>
      <c r="AV14" s="45">
        <f t="shared" si="15"/>
        <v>0.703032496574546</v>
      </c>
      <c r="AW14" s="45">
        <f t="shared" si="15"/>
        <v>1.06995317302996</v>
      </c>
      <c r="AX14" s="45">
        <f t="shared" si="15"/>
        <v>4.08308362843912</v>
      </c>
      <c r="AY14" s="45">
        <f t="shared" si="15"/>
        <v>0.528122545168892</v>
      </c>
      <c r="AZ14" s="45">
        <f t="shared" si="15"/>
        <v>0.759855833407493</v>
      </c>
      <c r="BA14" s="45">
        <f t="shared" si="15"/>
        <v>0.981064131094477</v>
      </c>
      <c r="BB14" s="45">
        <f t="shared" si="15"/>
        <v>0.717277153677243</v>
      </c>
      <c r="BC14" s="45">
        <f t="shared" si="15"/>
        <v>0.191752510737236</v>
      </c>
      <c r="BD14" s="45">
        <f t="shared" si="15"/>
        <v>0.0840790140131691</v>
      </c>
      <c r="BE14" s="45">
        <f t="shared" si="15"/>
        <v>0.0797723692901784</v>
      </c>
      <c r="BF14" s="45">
        <f t="shared" si="15"/>
        <v>0.3051554032146</v>
      </c>
      <c r="BG14" s="45">
        <f t="shared" si="15"/>
        <v>0.391749847219393</v>
      </c>
      <c r="BH14" s="45">
        <f t="shared" si="15"/>
        <v>0.134163187855787</v>
      </c>
      <c r="BI14" s="45">
        <f t="shared" si="15"/>
        <v>0.282278322901198</v>
      </c>
      <c r="BJ14" s="45">
        <f t="shared" si="15"/>
        <v>1.04496248660236</v>
      </c>
      <c r="BK14" s="45">
        <f t="shared" si="15"/>
        <v>0.196370739731661</v>
      </c>
      <c r="BL14" s="45">
        <f t="shared" si="15"/>
        <v>0.299613157695128</v>
      </c>
      <c r="BM14" s="45">
        <f t="shared" si="15"/>
        <v>-0.103467995588415</v>
      </c>
      <c r="BN14" s="45">
        <f t="shared" si="15"/>
        <v>-0.00769059708683884</v>
      </c>
      <c r="BO14" s="45">
        <f t="shared" si="15"/>
        <v>1.19669421487603</v>
      </c>
      <c r="BP14" s="45">
        <f t="shared" si="15"/>
        <v>0.0879613767325962</v>
      </c>
      <c r="BQ14" s="45">
        <f t="shared" si="15"/>
        <v>-0.00677615171050772</v>
      </c>
      <c r="BR14" s="45">
        <f t="shared" si="15"/>
        <v>-0.350818043084785</v>
      </c>
      <c r="BS14" s="45">
        <f t="shared" si="15"/>
        <v>-0.491664349175217</v>
      </c>
      <c r="BT14" s="45">
        <f t="shared" si="15"/>
        <v>-0.360593203324723</v>
      </c>
      <c r="BU14" s="45">
        <f t="shared" si="15"/>
        <v>-0.0718135769330678</v>
      </c>
      <c r="BV14" s="45">
        <f t="shared" si="15"/>
        <v>-0.434602583925155</v>
      </c>
      <c r="BW14" s="45">
        <f t="shared" si="15"/>
        <v>-0.695784815021699</v>
      </c>
      <c r="BX14" s="63">
        <f t="shared" si="15"/>
        <v>-0.512363572693138</v>
      </c>
      <c r="BY14" s="63">
        <f t="shared" si="15"/>
        <v>-0.256264807727356</v>
      </c>
      <c r="BZ14" s="63">
        <f t="shared" si="15"/>
        <v>-0.231030683324929</v>
      </c>
      <c r="CA14" s="63">
        <f t="shared" si="15"/>
        <v>-0.343016442783308</v>
      </c>
      <c r="CB14" s="63">
        <f t="shared" si="15"/>
        <v>0.444931146039108</v>
      </c>
      <c r="CC14" s="63">
        <f t="shared" si="15"/>
        <v>0.420879329132515</v>
      </c>
      <c r="CD14" s="63">
        <v>1.0867</v>
      </c>
      <c r="CE14" s="63">
        <v>1.6848</v>
      </c>
      <c r="CF14" s="63">
        <v>1.5252</v>
      </c>
      <c r="CG14" s="63">
        <v>0.671</v>
      </c>
      <c r="CH14" s="63">
        <v>3.6734</v>
      </c>
      <c r="CI14" s="63">
        <f t="shared" ref="CI14:CL14" si="16">CI8/BW8-1</f>
        <v>7.81327683615819</v>
      </c>
      <c r="CJ14" s="46">
        <f t="shared" si="16"/>
        <v>3.98471972870537</v>
      </c>
      <c r="CK14" s="46">
        <f t="shared" si="16"/>
        <v>2.20550127117346</v>
      </c>
      <c r="CL14" s="82">
        <f t="shared" si="16"/>
        <v>1.73652127452885</v>
      </c>
    </row>
    <row r="15" spans="1:90">
      <c r="A15" s="21" t="s">
        <v>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45" t="str">
        <f t="shared" ref="Z15:CC15" si="17">IF(N9&lt;&gt;0,Z9/N9-1,"-")</f>
        <v>-</v>
      </c>
      <c r="AA15" s="45" t="str">
        <f t="shared" si="17"/>
        <v>-</v>
      </c>
      <c r="AB15" s="45">
        <f t="shared" si="17"/>
        <v>-1</v>
      </c>
      <c r="AC15" s="45" t="str">
        <f t="shared" si="17"/>
        <v>-</v>
      </c>
      <c r="AD15" s="45" t="str">
        <f t="shared" si="17"/>
        <v>-</v>
      </c>
      <c r="AE15" s="45">
        <f t="shared" si="17"/>
        <v>127.7</v>
      </c>
      <c r="AF15" s="45">
        <f t="shared" si="17"/>
        <v>1845</v>
      </c>
      <c r="AG15" s="45" t="str">
        <f t="shared" si="17"/>
        <v>-</v>
      </c>
      <c r="AH15" s="45">
        <f t="shared" si="17"/>
        <v>85.1</v>
      </c>
      <c r="AI15" s="45" t="str">
        <f t="shared" si="17"/>
        <v>-</v>
      </c>
      <c r="AJ15" s="45">
        <f t="shared" si="17"/>
        <v>9.63888888888889</v>
      </c>
      <c r="AK15" s="45">
        <f t="shared" si="17"/>
        <v>13.248322147651</v>
      </c>
      <c r="AL15" s="45">
        <f t="shared" si="17"/>
        <v>0.958333333333333</v>
      </c>
      <c r="AM15" s="45" t="str">
        <f t="shared" si="17"/>
        <v>-</v>
      </c>
      <c r="AN15" s="45" t="str">
        <f t="shared" si="17"/>
        <v>-</v>
      </c>
      <c r="AO15" s="45">
        <f t="shared" si="17"/>
        <v>-0.547439759036145</v>
      </c>
      <c r="AP15" s="45">
        <f t="shared" si="17"/>
        <v>0.523049645390071</v>
      </c>
      <c r="AQ15" s="45">
        <f t="shared" si="17"/>
        <v>-0.231546231546232</v>
      </c>
      <c r="AR15" s="45">
        <f t="shared" si="17"/>
        <v>0.713434452871073</v>
      </c>
      <c r="AS15" s="45">
        <f t="shared" si="17"/>
        <v>1.0963768115942</v>
      </c>
      <c r="AT15" s="45">
        <f t="shared" si="17"/>
        <v>2.90243902439024</v>
      </c>
      <c r="AU15" s="45">
        <f t="shared" si="17"/>
        <v>10.7</v>
      </c>
      <c r="AV15" s="45">
        <f t="shared" si="17"/>
        <v>6.7911227154047</v>
      </c>
      <c r="AW15" s="45">
        <f t="shared" si="17"/>
        <v>1.09326424870466</v>
      </c>
      <c r="AX15" s="45">
        <f t="shared" si="17"/>
        <v>55.063829787234</v>
      </c>
      <c r="AY15" s="45">
        <f t="shared" si="17"/>
        <v>1.45081967213115</v>
      </c>
      <c r="AZ15" s="45">
        <f t="shared" si="17"/>
        <v>3.03119092627599</v>
      </c>
      <c r="BA15" s="45">
        <f t="shared" si="17"/>
        <v>9.0432612312812</v>
      </c>
      <c r="BB15" s="45">
        <f t="shared" si="17"/>
        <v>11.4435389988359</v>
      </c>
      <c r="BC15" s="45">
        <f t="shared" si="17"/>
        <v>10.3174924165824</v>
      </c>
      <c r="BD15" s="45">
        <f t="shared" si="17"/>
        <v>4.10275055327221</v>
      </c>
      <c r="BE15" s="45">
        <f t="shared" si="17"/>
        <v>4.74282751469063</v>
      </c>
      <c r="BF15" s="45">
        <f t="shared" si="17"/>
        <v>5.34047619047619</v>
      </c>
      <c r="BG15" s="45">
        <f t="shared" si="17"/>
        <v>4.88285570638512</v>
      </c>
      <c r="BH15" s="45">
        <f t="shared" si="17"/>
        <v>8.84148793565684</v>
      </c>
      <c r="BI15" s="45">
        <f t="shared" si="17"/>
        <v>6.59653465346535</v>
      </c>
      <c r="BJ15" s="45">
        <f t="shared" si="17"/>
        <v>9.04705882352941</v>
      </c>
      <c r="BK15" s="45">
        <f t="shared" si="17"/>
        <v>7.71170568561873</v>
      </c>
      <c r="BL15" s="45">
        <f t="shared" si="17"/>
        <v>6.56858147713951</v>
      </c>
      <c r="BM15" s="45">
        <f t="shared" si="17"/>
        <v>2.32587806494367</v>
      </c>
      <c r="BN15" s="45">
        <f t="shared" si="17"/>
        <v>0.893161193750585</v>
      </c>
      <c r="BO15" s="45">
        <f t="shared" si="17"/>
        <v>1.80514607343876</v>
      </c>
      <c r="BP15" s="45">
        <f t="shared" si="17"/>
        <v>-0.187484510532838</v>
      </c>
      <c r="BQ15" s="45">
        <f t="shared" si="17"/>
        <v>0.244612977007343</v>
      </c>
      <c r="BR15" s="45">
        <f t="shared" si="17"/>
        <v>-0.0871197897108524</v>
      </c>
      <c r="BS15" s="45">
        <f t="shared" si="17"/>
        <v>-0.361379369284677</v>
      </c>
      <c r="BT15" s="45">
        <f t="shared" si="17"/>
        <v>-0.49133381005891</v>
      </c>
      <c r="BU15" s="45">
        <f t="shared" si="17"/>
        <v>-0.507775704256643</v>
      </c>
      <c r="BV15" s="45">
        <f t="shared" si="17"/>
        <v>-0.729432650902773</v>
      </c>
      <c r="BW15" s="45">
        <f t="shared" si="17"/>
        <v>-0.841139434889435</v>
      </c>
      <c r="BX15" s="63">
        <f t="shared" si="17"/>
        <v>-0.716480793060719</v>
      </c>
      <c r="BY15" s="63">
        <f t="shared" si="17"/>
        <v>-0.501220423412204</v>
      </c>
      <c r="BZ15" s="63">
        <f t="shared" si="17"/>
        <v>-0.259488041114845</v>
      </c>
      <c r="CA15" s="63">
        <f t="shared" si="17"/>
        <v>-0.469743295751322</v>
      </c>
      <c r="CB15" s="63">
        <f t="shared" si="17"/>
        <v>0.307457678816532</v>
      </c>
      <c r="CC15" s="63">
        <f t="shared" si="17"/>
        <v>-0.150159589902312</v>
      </c>
      <c r="CD15" s="63">
        <v>0.0103</v>
      </c>
      <c r="CE15" s="63">
        <v>0.4645</v>
      </c>
      <c r="CF15" s="63">
        <v>0.7816</v>
      </c>
      <c r="CG15" s="63">
        <v>1.0158</v>
      </c>
      <c r="CH15" s="63">
        <v>1.8151</v>
      </c>
      <c r="CI15" s="63">
        <f t="shared" ref="CI15:CL15" si="18">CI9/BW9-1</f>
        <v>10.763653939101</v>
      </c>
      <c r="CJ15" s="46">
        <f t="shared" si="18"/>
        <v>3.76190996503496</v>
      </c>
      <c r="CK15" s="46">
        <f t="shared" si="18"/>
        <v>3.70488365125337</v>
      </c>
      <c r="CL15" s="82">
        <f t="shared" si="18"/>
        <v>2.19412746079413</v>
      </c>
    </row>
    <row r="16" spans="1:90">
      <c r="A16" s="21" t="s">
        <v>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45">
        <f t="shared" ref="Z16:BT16" si="19">IF(N10&lt;&gt;0,Z10/N10-1,"-")</f>
        <v>0</v>
      </c>
      <c r="AA16" s="45" t="str">
        <f t="shared" si="19"/>
        <v>-</v>
      </c>
      <c r="AB16" s="45" t="str">
        <f t="shared" si="19"/>
        <v>-</v>
      </c>
      <c r="AC16" s="45" t="str">
        <f t="shared" si="19"/>
        <v>-</v>
      </c>
      <c r="AD16" s="45" t="str">
        <f t="shared" si="19"/>
        <v>-</v>
      </c>
      <c r="AE16" s="45" t="str">
        <f t="shared" si="19"/>
        <v>-</v>
      </c>
      <c r="AF16" s="45" t="str">
        <f t="shared" si="19"/>
        <v>-</v>
      </c>
      <c r="AG16" s="45" t="str">
        <f t="shared" si="19"/>
        <v>-</v>
      </c>
      <c r="AH16" s="45" t="str">
        <f t="shared" si="19"/>
        <v>-</v>
      </c>
      <c r="AI16" s="45">
        <f t="shared" si="19"/>
        <v>54</v>
      </c>
      <c r="AJ16" s="45">
        <f t="shared" si="19"/>
        <v>-0.984615384615385</v>
      </c>
      <c r="AK16" s="45" t="str">
        <f t="shared" si="19"/>
        <v>-</v>
      </c>
      <c r="AL16" s="45">
        <f t="shared" si="19"/>
        <v>215</v>
      </c>
      <c r="AM16" s="45">
        <f t="shared" si="19"/>
        <v>-0.666666666666667</v>
      </c>
      <c r="AN16" s="45">
        <f t="shared" si="19"/>
        <v>-0.5</v>
      </c>
      <c r="AO16" s="45">
        <f t="shared" si="19"/>
        <v>-1</v>
      </c>
      <c r="AP16" s="45">
        <f t="shared" si="19"/>
        <v>0.714285714285714</v>
      </c>
      <c r="AQ16" s="45">
        <f t="shared" si="19"/>
        <v>5.59090909090909</v>
      </c>
      <c r="AR16" s="45" t="str">
        <f t="shared" si="19"/>
        <v>-</v>
      </c>
      <c r="AS16" s="45" t="str">
        <f t="shared" si="19"/>
        <v>-</v>
      </c>
      <c r="AT16" s="45">
        <f t="shared" si="19"/>
        <v>182</v>
      </c>
      <c r="AU16" s="45">
        <f t="shared" si="19"/>
        <v>21.1818181818182</v>
      </c>
      <c r="AV16" s="45">
        <f t="shared" si="19"/>
        <v>1197</v>
      </c>
      <c r="AW16" s="45">
        <f t="shared" si="19"/>
        <v>2.83333333333333</v>
      </c>
      <c r="AX16" s="45">
        <f t="shared" si="19"/>
        <v>-0.731481481481481</v>
      </c>
      <c r="AY16" s="45">
        <f t="shared" si="19"/>
        <v>28</v>
      </c>
      <c r="AZ16" s="45">
        <f t="shared" si="19"/>
        <v>32.5</v>
      </c>
      <c r="BA16" s="45" t="str">
        <f t="shared" si="19"/>
        <v>-</v>
      </c>
      <c r="BB16" s="45">
        <f t="shared" si="19"/>
        <v>33.6666666666667</v>
      </c>
      <c r="BC16" s="45">
        <f t="shared" si="19"/>
        <v>19.3172413793103</v>
      </c>
      <c r="BD16" s="45">
        <f t="shared" si="19"/>
        <v>4.52447552447552</v>
      </c>
      <c r="BE16" s="45">
        <f t="shared" si="19"/>
        <v>7.13468013468013</v>
      </c>
      <c r="BF16" s="45">
        <f t="shared" si="19"/>
        <v>-0.427140255009107</v>
      </c>
      <c r="BG16" s="45">
        <f t="shared" si="19"/>
        <v>-0.0327868852459017</v>
      </c>
      <c r="BH16" s="45">
        <f t="shared" si="19"/>
        <v>0.972454090150251</v>
      </c>
      <c r="BI16" s="45">
        <f t="shared" si="19"/>
        <v>41.1086956521739</v>
      </c>
      <c r="BJ16" s="45">
        <f t="shared" si="19"/>
        <v>1.87931034482759</v>
      </c>
      <c r="BK16" s="45">
        <f t="shared" si="19"/>
        <v>-0.96551724137931</v>
      </c>
      <c r="BL16" s="45">
        <f t="shared" si="19"/>
        <v>6.86567164179105</v>
      </c>
      <c r="BM16" s="45">
        <f t="shared" si="19"/>
        <v>-0.520376175548589</v>
      </c>
      <c r="BN16" s="45">
        <f t="shared" si="19"/>
        <v>1.54326923076923</v>
      </c>
      <c r="BO16" s="45">
        <f t="shared" si="19"/>
        <v>-0.0359809911744738</v>
      </c>
      <c r="BP16" s="45">
        <f t="shared" si="19"/>
        <v>-0.908860759493671</v>
      </c>
      <c r="BQ16" s="45">
        <f t="shared" si="19"/>
        <v>-0.847682119205298</v>
      </c>
      <c r="BR16" s="45">
        <f t="shared" si="19"/>
        <v>-0.724960254372019</v>
      </c>
      <c r="BS16" s="45">
        <f t="shared" si="19"/>
        <v>-0.869491525423729</v>
      </c>
      <c r="BT16" s="45">
        <f t="shared" si="19"/>
        <v>-0.928057553956835</v>
      </c>
      <c r="BU16" s="45">
        <v>-0.6869</v>
      </c>
      <c r="BV16" s="45">
        <f t="shared" ref="BV16:CC16" si="20">IF(BJ10&lt;&gt;0,BV10/BJ10-1,"-")</f>
        <v>-0.341317365269461</v>
      </c>
      <c r="BW16" s="45">
        <f t="shared" si="20"/>
        <v>35</v>
      </c>
      <c r="BX16" s="63">
        <f t="shared" si="20"/>
        <v>-0.675521821631879</v>
      </c>
      <c r="BY16" s="63">
        <f t="shared" si="20"/>
        <v>-0.261437908496732</v>
      </c>
      <c r="BZ16" s="63">
        <f t="shared" si="20"/>
        <v>-0.58695652173913</v>
      </c>
      <c r="CA16" s="63">
        <f t="shared" si="20"/>
        <v>-0.642957746478873</v>
      </c>
      <c r="CB16" s="63">
        <f t="shared" si="20"/>
        <v>6.25</v>
      </c>
      <c r="CC16" s="63">
        <f t="shared" si="20"/>
        <v>2.78804347826087</v>
      </c>
      <c r="CD16" s="63">
        <v>1.8555</v>
      </c>
      <c r="CE16" s="63" t="s">
        <v>11</v>
      </c>
      <c r="CF16" s="63" t="s">
        <v>11</v>
      </c>
      <c r="CG16" s="63">
        <v>1.6216</v>
      </c>
      <c r="CH16" s="63"/>
      <c r="CI16" s="63">
        <f t="shared" ref="CI16:CL16" si="21">CI10/BW10-1</f>
        <v>37.25</v>
      </c>
      <c r="CJ16" s="46">
        <f t="shared" si="21"/>
        <v>19.6198830409357</v>
      </c>
      <c r="CK16" s="46">
        <f t="shared" si="21"/>
        <v>15.0265486725664</v>
      </c>
      <c r="CL16" s="82">
        <f t="shared" si="21"/>
        <v>6.08237986270023</v>
      </c>
    </row>
    <row r="17" spans="1:90">
      <c r="A17" s="20" t="s">
        <v>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45">
        <f t="shared" ref="Z17:CC17" si="22">IF(N11&lt;&gt;0,Z11/N11-1,"-")</f>
        <v>-0.875</v>
      </c>
      <c r="AA17" s="45">
        <f t="shared" si="22"/>
        <v>-0.97752808988764</v>
      </c>
      <c r="AB17" s="45">
        <f t="shared" si="22"/>
        <v>-0.852112676056338</v>
      </c>
      <c r="AC17" s="45">
        <f t="shared" si="22"/>
        <v>1.17021276595745</v>
      </c>
      <c r="AD17" s="45">
        <f t="shared" si="22"/>
        <v>0.4</v>
      </c>
      <c r="AE17" s="45">
        <f t="shared" si="22"/>
        <v>1.09615384615385</v>
      </c>
      <c r="AF17" s="45">
        <f t="shared" si="22"/>
        <v>-0.616279069767442</v>
      </c>
      <c r="AG17" s="45">
        <f t="shared" si="22"/>
        <v>-0.543661971830986</v>
      </c>
      <c r="AH17" s="45">
        <f t="shared" si="22"/>
        <v>1.7</v>
      </c>
      <c r="AI17" s="45">
        <f t="shared" si="22"/>
        <v>-0.976489028213166</v>
      </c>
      <c r="AJ17" s="45">
        <f t="shared" si="22"/>
        <v>0.220741599073001</v>
      </c>
      <c r="AK17" s="45">
        <f t="shared" si="22"/>
        <v>-0.145386533665835</v>
      </c>
      <c r="AL17" s="45">
        <f t="shared" si="22"/>
        <v>-0.714285714285714</v>
      </c>
      <c r="AM17" s="45">
        <f t="shared" si="22"/>
        <v>1.5</v>
      </c>
      <c r="AN17" s="45">
        <f t="shared" si="22"/>
        <v>5.80952380952381</v>
      </c>
      <c r="AO17" s="45">
        <f t="shared" si="22"/>
        <v>-0.0490196078431373</v>
      </c>
      <c r="AP17" s="45">
        <f t="shared" si="22"/>
        <v>1.55357142857143</v>
      </c>
      <c r="AQ17" s="45">
        <f t="shared" si="22"/>
        <v>11.4403669724771</v>
      </c>
      <c r="AR17" s="45">
        <f t="shared" si="22"/>
        <v>7.5959595959596</v>
      </c>
      <c r="AS17" s="45">
        <f t="shared" si="22"/>
        <v>6.99382716049383</v>
      </c>
      <c r="AT17" s="45">
        <f t="shared" si="22"/>
        <v>-0.0370370370370371</v>
      </c>
      <c r="AU17" s="45">
        <f t="shared" si="22"/>
        <v>39.4</v>
      </c>
      <c r="AV17" s="45">
        <f t="shared" si="22"/>
        <v>0.198386331276697</v>
      </c>
      <c r="AW17" s="45">
        <f t="shared" si="22"/>
        <v>1.42135978990371</v>
      </c>
      <c r="AX17" s="45">
        <f t="shared" si="22"/>
        <v>506</v>
      </c>
      <c r="AY17" s="45">
        <f t="shared" si="22"/>
        <v>66.6</v>
      </c>
      <c r="AZ17" s="45">
        <f t="shared" si="22"/>
        <v>15.3216783216783</v>
      </c>
      <c r="BA17" s="45">
        <f t="shared" si="22"/>
        <v>-0.989690721649485</v>
      </c>
      <c r="BB17" s="45">
        <f t="shared" si="22"/>
        <v>-0.972027972027972</v>
      </c>
      <c r="BC17" s="45">
        <f t="shared" si="22"/>
        <v>-0.575958702064897</v>
      </c>
      <c r="BD17" s="45">
        <f t="shared" si="22"/>
        <v>0.381903642773208</v>
      </c>
      <c r="BE17" s="45">
        <f t="shared" si="22"/>
        <v>-0.31969111969112</v>
      </c>
      <c r="BF17" s="45">
        <f t="shared" si="22"/>
        <v>2.16300366300366</v>
      </c>
      <c r="BG17" s="45">
        <f t="shared" si="22"/>
        <v>0.962046204620462</v>
      </c>
      <c r="BH17" s="45">
        <f t="shared" si="22"/>
        <v>-0.0530693069306931</v>
      </c>
      <c r="BI17" s="45">
        <f t="shared" si="22"/>
        <v>-0.423837069173295</v>
      </c>
      <c r="BJ17" s="45">
        <f t="shared" si="22"/>
        <v>-1</v>
      </c>
      <c r="BK17" s="45">
        <f t="shared" si="22"/>
        <v>-1</v>
      </c>
      <c r="BL17" s="45">
        <f t="shared" si="22"/>
        <v>-0.859040274207369</v>
      </c>
      <c r="BM17" s="45">
        <f t="shared" si="22"/>
        <v>-1</v>
      </c>
      <c r="BN17" s="45">
        <f t="shared" si="22"/>
        <v>-0.25</v>
      </c>
      <c r="BO17" s="45">
        <f t="shared" si="22"/>
        <v>-0.820869565217391</v>
      </c>
      <c r="BP17" s="45">
        <f t="shared" si="22"/>
        <v>-1</v>
      </c>
      <c r="BQ17" s="45">
        <f t="shared" si="22"/>
        <v>-1</v>
      </c>
      <c r="BR17" s="45">
        <f t="shared" si="22"/>
        <v>-0.997683844817603</v>
      </c>
      <c r="BS17" s="45">
        <f t="shared" si="22"/>
        <v>-0.954583683767872</v>
      </c>
      <c r="BT17" s="45">
        <f t="shared" si="22"/>
        <v>-0.963195315767461</v>
      </c>
      <c r="BU17" s="45">
        <f t="shared" si="22"/>
        <v>-0.69901694206233</v>
      </c>
      <c r="BV17" s="45" t="str">
        <f t="shared" si="22"/>
        <v>-</v>
      </c>
      <c r="BW17" s="45" t="str">
        <f t="shared" si="22"/>
        <v>-</v>
      </c>
      <c r="BX17" s="63">
        <f t="shared" si="22"/>
        <v>-0.601823708206687</v>
      </c>
      <c r="BY17" s="63" t="str">
        <f t="shared" si="22"/>
        <v>-</v>
      </c>
      <c r="BZ17" s="63">
        <f t="shared" si="22"/>
        <v>215.666666666667</v>
      </c>
      <c r="CA17" s="63">
        <f t="shared" si="22"/>
        <v>6.71844660194175</v>
      </c>
      <c r="CB17" s="63" t="str">
        <f t="shared" si="22"/>
        <v>-</v>
      </c>
      <c r="CC17" s="63" t="str">
        <f t="shared" si="22"/>
        <v>-</v>
      </c>
      <c r="CD17" s="63" t="s">
        <v>11</v>
      </c>
      <c r="CE17" s="63" t="s">
        <v>11</v>
      </c>
      <c r="CF17" s="63" t="s">
        <v>11</v>
      </c>
      <c r="CG17" s="63" t="s">
        <v>11</v>
      </c>
      <c r="CH17" s="63"/>
      <c r="CI17" s="68">
        <f t="shared" ref="CI17:CL17" si="23">CI11/BW11-1</f>
        <v>6.71698113207547</v>
      </c>
      <c r="CJ17" s="46">
        <f t="shared" si="23"/>
        <v>28.7480916030534</v>
      </c>
      <c r="CK17" s="46">
        <f t="shared" si="23"/>
        <v>12.4299065420561</v>
      </c>
      <c r="CL17" s="82">
        <f t="shared" si="23"/>
        <v>2.20615384615385</v>
      </c>
    </row>
    <row r="18" spans="1:90">
      <c r="A18" s="22" t="s">
        <v>12</v>
      </c>
      <c r="B18" s="23">
        <f t="shared" ref="B18:BE18" si="24">B19+B23</f>
        <v>1227</v>
      </c>
      <c r="C18" s="23">
        <f t="shared" si="24"/>
        <v>1977</v>
      </c>
      <c r="D18" s="23">
        <f t="shared" si="24"/>
        <v>3206</v>
      </c>
      <c r="E18" s="23">
        <f t="shared" si="24"/>
        <v>4402</v>
      </c>
      <c r="F18" s="23">
        <f t="shared" si="24"/>
        <v>5538</v>
      </c>
      <c r="G18" s="23">
        <f t="shared" si="24"/>
        <v>7494</v>
      </c>
      <c r="H18" s="23">
        <f t="shared" si="24"/>
        <v>9012</v>
      </c>
      <c r="I18" s="23">
        <f t="shared" si="24"/>
        <v>10746</v>
      </c>
      <c r="J18" s="23">
        <f t="shared" si="24"/>
        <v>18235</v>
      </c>
      <c r="K18" s="23">
        <f t="shared" si="24"/>
        <v>21363</v>
      </c>
      <c r="L18" s="23">
        <f t="shared" si="24"/>
        <v>25139</v>
      </c>
      <c r="M18" s="23">
        <f t="shared" si="24"/>
        <v>34133</v>
      </c>
      <c r="N18" s="23">
        <f t="shared" si="24"/>
        <v>2050</v>
      </c>
      <c r="O18" s="23">
        <f t="shared" si="24"/>
        <v>4318</v>
      </c>
      <c r="P18" s="23">
        <f t="shared" si="24"/>
        <v>11860</v>
      </c>
      <c r="Q18" s="23">
        <f t="shared" si="24"/>
        <v>17107</v>
      </c>
      <c r="R18" s="23">
        <f t="shared" si="24"/>
        <v>24472</v>
      </c>
      <c r="S18" s="23">
        <f t="shared" si="24"/>
        <v>34577</v>
      </c>
      <c r="T18" s="23">
        <f t="shared" si="24"/>
        <v>40787</v>
      </c>
      <c r="U18" s="23">
        <f t="shared" si="24"/>
        <v>49110</v>
      </c>
      <c r="V18" s="23">
        <f t="shared" si="24"/>
        <v>63454</v>
      </c>
      <c r="W18" s="23">
        <f t="shared" si="24"/>
        <v>85304</v>
      </c>
      <c r="X18" s="23">
        <f t="shared" si="24"/>
        <v>111136</v>
      </c>
      <c r="Y18" s="23">
        <f t="shared" si="24"/>
        <v>146129</v>
      </c>
      <c r="Z18" s="23">
        <f t="shared" si="24"/>
        <v>7702</v>
      </c>
      <c r="AA18" s="23">
        <f t="shared" si="24"/>
        <v>13927</v>
      </c>
      <c r="AB18" s="23">
        <f t="shared" si="24"/>
        <v>24712</v>
      </c>
      <c r="AC18" s="23">
        <f t="shared" si="24"/>
        <v>38873</v>
      </c>
      <c r="AD18" s="23">
        <f t="shared" si="24"/>
        <v>56067</v>
      </c>
      <c r="AE18" s="23">
        <f t="shared" si="24"/>
        <v>81517</v>
      </c>
      <c r="AF18" s="23">
        <f t="shared" si="24"/>
        <v>101853</v>
      </c>
      <c r="AG18" s="23">
        <f t="shared" si="24"/>
        <v>124139</v>
      </c>
      <c r="AH18" s="23">
        <f t="shared" si="24"/>
        <v>148202</v>
      </c>
      <c r="AI18" s="23">
        <f t="shared" si="24"/>
        <v>176455</v>
      </c>
      <c r="AJ18" s="23">
        <f t="shared" si="24"/>
        <v>217655</v>
      </c>
      <c r="AK18" s="23">
        <f t="shared" si="24"/>
        <v>258039</v>
      </c>
      <c r="AL18" s="23">
        <f t="shared" si="24"/>
        <v>3936</v>
      </c>
      <c r="AM18" s="23">
        <f t="shared" si="24"/>
        <v>17282</v>
      </c>
      <c r="AN18" s="23">
        <f t="shared" si="24"/>
        <v>40945</v>
      </c>
      <c r="AO18" s="23">
        <f t="shared" si="24"/>
        <v>66358</v>
      </c>
      <c r="AP18" s="23">
        <f t="shared" si="24"/>
        <v>98795</v>
      </c>
      <c r="AQ18" s="23">
        <f t="shared" si="24"/>
        <v>132252</v>
      </c>
      <c r="AR18" s="23">
        <f t="shared" si="24"/>
        <v>166024</v>
      </c>
      <c r="AS18" s="23">
        <f t="shared" si="24"/>
        <v>210595</v>
      </c>
      <c r="AT18" s="23">
        <f t="shared" si="24"/>
        <v>257955</v>
      </c>
      <c r="AU18" s="23">
        <f t="shared" si="24"/>
        <v>312849</v>
      </c>
      <c r="AV18" s="23">
        <f t="shared" si="24"/>
        <v>385461</v>
      </c>
      <c r="AW18" s="23">
        <f t="shared" si="24"/>
        <v>470348</v>
      </c>
      <c r="AX18" s="23">
        <f t="shared" si="24"/>
        <v>47353</v>
      </c>
      <c r="AY18" s="23">
        <f t="shared" si="24"/>
        <v>43682</v>
      </c>
      <c r="AZ18" s="23">
        <f t="shared" si="24"/>
        <v>89993</v>
      </c>
      <c r="BA18" s="23">
        <f t="shared" si="24"/>
        <v>142356</v>
      </c>
      <c r="BB18" s="23">
        <f t="shared" si="24"/>
        <v>207429</v>
      </c>
      <c r="BC18" s="23">
        <f t="shared" si="24"/>
        <v>259048</v>
      </c>
      <c r="BD18" s="23">
        <f t="shared" si="24"/>
        <v>309260</v>
      </c>
      <c r="BE18" s="23">
        <f t="shared" si="24"/>
        <v>371969</v>
      </c>
      <c r="BF18" s="23">
        <f t="shared" ref="BF18:BJ18" si="25">SUM(BF19,BF23)</f>
        <v>452270</v>
      </c>
      <c r="BG18" s="23">
        <f t="shared" si="25"/>
        <v>543949</v>
      </c>
      <c r="BH18" s="23">
        <f t="shared" si="25"/>
        <v>652043</v>
      </c>
      <c r="BI18" s="23">
        <f t="shared" si="25"/>
        <v>787732</v>
      </c>
      <c r="BJ18" s="23">
        <f t="shared" si="25"/>
        <v>64800</v>
      </c>
      <c r="BK18" s="23">
        <f t="shared" ref="BK18:BU18" si="26">BJ18+BK6</f>
        <v>101098</v>
      </c>
      <c r="BL18" s="23">
        <f t="shared" si="26"/>
        <v>185635</v>
      </c>
      <c r="BM18" s="23">
        <f t="shared" si="26"/>
        <v>249759</v>
      </c>
      <c r="BN18" s="23">
        <f t="shared" si="26"/>
        <v>324603</v>
      </c>
      <c r="BO18" s="23">
        <f t="shared" si="26"/>
        <v>440013</v>
      </c>
      <c r="BP18" s="23">
        <f t="shared" si="26"/>
        <v>488128</v>
      </c>
      <c r="BQ18" s="23">
        <f t="shared" si="26"/>
        <v>551388</v>
      </c>
      <c r="BR18" s="23">
        <f t="shared" si="26"/>
        <v>607597</v>
      </c>
      <c r="BS18" s="23">
        <f t="shared" si="26"/>
        <v>657480</v>
      </c>
      <c r="BT18" s="23">
        <f t="shared" si="26"/>
        <v>720448</v>
      </c>
      <c r="BU18" s="23">
        <f t="shared" si="26"/>
        <v>825474</v>
      </c>
      <c r="BV18" s="23">
        <v>29269</v>
      </c>
      <c r="BW18" s="23">
        <f t="shared" ref="BW18:BW23" si="27">BV18+BW6</f>
        <v>38560</v>
      </c>
      <c r="BX18" s="64">
        <f t="shared" ref="BX18:BX23" si="28">BW18+BX6</f>
        <v>73079</v>
      </c>
      <c r="BY18" s="64">
        <v>135235</v>
      </c>
      <c r="BZ18" s="64">
        <v>195017</v>
      </c>
      <c r="CA18" s="64">
        <v>266741</v>
      </c>
      <c r="CB18" s="64">
        <v>331610</v>
      </c>
      <c r="CC18" s="64">
        <v>411332</v>
      </c>
      <c r="CD18" s="64">
        <v>511303</v>
      </c>
      <c r="CE18" s="64">
        <v>640066</v>
      </c>
      <c r="CF18" s="64">
        <v>801522</v>
      </c>
      <c r="CG18" s="64">
        <v>999556</v>
      </c>
      <c r="CH18" s="64">
        <v>143436</v>
      </c>
      <c r="CI18" s="64">
        <f t="shared" ref="CI18:CL18" si="29">CH18+CI6</f>
        <v>232368</v>
      </c>
      <c r="CJ18" s="64">
        <f t="shared" si="29"/>
        <v>408314</v>
      </c>
      <c r="CK18" s="64">
        <f t="shared" si="29"/>
        <v>566196</v>
      </c>
      <c r="CL18" s="83">
        <f t="shared" si="29"/>
        <v>731918</v>
      </c>
    </row>
    <row r="19" spans="1:90">
      <c r="A19" s="12" t="s">
        <v>5</v>
      </c>
      <c r="B19" s="24">
        <f t="shared" ref="B19:BM19" si="30">SUM(B20:B22)</f>
        <v>1227</v>
      </c>
      <c r="C19" s="24">
        <f t="shared" si="30"/>
        <v>1974</v>
      </c>
      <c r="D19" s="24">
        <f t="shared" si="30"/>
        <v>3203</v>
      </c>
      <c r="E19" s="24">
        <f t="shared" si="30"/>
        <v>4399</v>
      </c>
      <c r="F19" s="24">
        <f t="shared" si="30"/>
        <v>5535</v>
      </c>
      <c r="G19" s="24">
        <f t="shared" si="30"/>
        <v>7491</v>
      </c>
      <c r="H19" s="24">
        <f t="shared" si="30"/>
        <v>9009</v>
      </c>
      <c r="I19" s="24">
        <f t="shared" si="30"/>
        <v>10743</v>
      </c>
      <c r="J19" s="24">
        <f t="shared" si="30"/>
        <v>18232</v>
      </c>
      <c r="K19" s="24">
        <f t="shared" si="30"/>
        <v>21360</v>
      </c>
      <c r="L19" s="24">
        <f t="shared" si="30"/>
        <v>25136</v>
      </c>
      <c r="M19" s="24">
        <f t="shared" si="30"/>
        <v>34130</v>
      </c>
      <c r="N19" s="24">
        <f t="shared" si="30"/>
        <v>1994</v>
      </c>
      <c r="O19" s="24">
        <f t="shared" si="30"/>
        <v>4173</v>
      </c>
      <c r="P19" s="24">
        <f t="shared" si="30"/>
        <v>11573</v>
      </c>
      <c r="Q19" s="24">
        <f t="shared" si="30"/>
        <v>16773</v>
      </c>
      <c r="R19" s="24">
        <f t="shared" si="30"/>
        <v>24098</v>
      </c>
      <c r="S19" s="24">
        <f t="shared" si="30"/>
        <v>34148</v>
      </c>
      <c r="T19" s="24">
        <f t="shared" si="30"/>
        <v>40100</v>
      </c>
      <c r="U19" s="24">
        <f t="shared" si="30"/>
        <v>48039</v>
      </c>
      <c r="V19" s="24">
        <f t="shared" si="30"/>
        <v>62173</v>
      </c>
      <c r="W19" s="24">
        <f t="shared" si="30"/>
        <v>83385</v>
      </c>
      <c r="X19" s="24">
        <f t="shared" si="30"/>
        <v>106753</v>
      </c>
      <c r="Y19" s="24">
        <f t="shared" si="30"/>
        <v>137736</v>
      </c>
      <c r="Z19" s="24">
        <f t="shared" si="30"/>
        <v>7695</v>
      </c>
      <c r="AA19" s="24">
        <f t="shared" si="30"/>
        <v>13918</v>
      </c>
      <c r="AB19" s="24">
        <f t="shared" si="30"/>
        <v>24682</v>
      </c>
      <c r="AC19" s="24">
        <f t="shared" si="30"/>
        <v>38741</v>
      </c>
      <c r="AD19" s="24">
        <f t="shared" si="30"/>
        <v>55855</v>
      </c>
      <c r="AE19" s="24">
        <f t="shared" si="30"/>
        <v>81195</v>
      </c>
      <c r="AF19" s="24">
        <f t="shared" si="30"/>
        <v>101432</v>
      </c>
      <c r="AG19" s="24">
        <f t="shared" si="30"/>
        <v>123556</v>
      </c>
      <c r="AH19" s="24">
        <f t="shared" si="30"/>
        <v>147052</v>
      </c>
      <c r="AI19" s="24">
        <f t="shared" si="30"/>
        <v>175301</v>
      </c>
      <c r="AJ19" s="24">
        <f t="shared" si="30"/>
        <v>214394</v>
      </c>
      <c r="AK19" s="24">
        <f t="shared" si="30"/>
        <v>251351</v>
      </c>
      <c r="AL19" s="24">
        <f t="shared" si="30"/>
        <v>3934</v>
      </c>
      <c r="AM19" s="24">
        <f t="shared" si="30"/>
        <v>17275</v>
      </c>
      <c r="AN19" s="24">
        <f t="shared" si="30"/>
        <v>40795</v>
      </c>
      <c r="AO19" s="24">
        <f t="shared" si="30"/>
        <v>66111</v>
      </c>
      <c r="AP19" s="24">
        <f t="shared" si="30"/>
        <v>98405</v>
      </c>
      <c r="AQ19" s="24">
        <f t="shared" si="30"/>
        <v>130506</v>
      </c>
      <c r="AR19" s="24">
        <f t="shared" si="30"/>
        <v>163427</v>
      </c>
      <c r="AS19" s="24">
        <f t="shared" si="30"/>
        <v>206703</v>
      </c>
      <c r="AT19" s="24">
        <f t="shared" si="30"/>
        <v>255278</v>
      </c>
      <c r="AU19" s="24">
        <f t="shared" si="30"/>
        <v>309566</v>
      </c>
      <c r="AV19" s="24">
        <f t="shared" si="30"/>
        <v>379653</v>
      </c>
      <c r="AW19" s="24">
        <f t="shared" si="30"/>
        <v>456242</v>
      </c>
      <c r="AX19" s="24">
        <f t="shared" si="30"/>
        <v>46339</v>
      </c>
      <c r="AY19" s="24">
        <f t="shared" si="30"/>
        <v>42330</v>
      </c>
      <c r="AZ19" s="24">
        <f t="shared" si="30"/>
        <v>86213</v>
      </c>
      <c r="BA19" s="24">
        <f t="shared" si="30"/>
        <v>141554</v>
      </c>
      <c r="BB19" s="24">
        <f t="shared" si="30"/>
        <v>206623</v>
      </c>
      <c r="BC19" s="24">
        <f t="shared" si="30"/>
        <v>257667</v>
      </c>
      <c r="BD19" s="24">
        <f t="shared" si="30"/>
        <v>306702</v>
      </c>
      <c r="BE19" s="24">
        <f t="shared" si="30"/>
        <v>368530</v>
      </c>
      <c r="BF19" s="24">
        <f t="shared" si="30"/>
        <v>446817</v>
      </c>
      <c r="BG19" s="24">
        <f t="shared" si="30"/>
        <v>539940</v>
      </c>
      <c r="BH19" s="24">
        <f t="shared" si="30"/>
        <v>646387</v>
      </c>
      <c r="BI19" s="24">
        <f t="shared" si="30"/>
        <v>777305</v>
      </c>
      <c r="BJ19" s="24">
        <f t="shared" si="30"/>
        <v>64800</v>
      </c>
      <c r="BK19" s="24">
        <f t="shared" si="30"/>
        <v>101098</v>
      </c>
      <c r="BL19" s="24">
        <f t="shared" si="30"/>
        <v>185306</v>
      </c>
      <c r="BM19" s="24">
        <f t="shared" si="30"/>
        <v>249430</v>
      </c>
      <c r="BN19" s="24">
        <f t="shared" ref="BN19:CH19" si="31">SUM(BN20:BN22)</f>
        <v>324271</v>
      </c>
      <c r="BO19" s="24">
        <f t="shared" si="31"/>
        <v>439578</v>
      </c>
      <c r="BP19" s="24">
        <f t="shared" si="31"/>
        <v>487693</v>
      </c>
      <c r="BQ19" s="24">
        <f t="shared" si="31"/>
        <v>550953</v>
      </c>
      <c r="BR19" s="24">
        <f t="shared" si="31"/>
        <v>615753</v>
      </c>
      <c r="BS19" s="24">
        <f t="shared" si="31"/>
        <v>665582</v>
      </c>
      <c r="BT19" s="24">
        <f t="shared" si="31"/>
        <v>728533</v>
      </c>
      <c r="BU19" s="24">
        <f t="shared" si="31"/>
        <v>832124</v>
      </c>
      <c r="BV19" s="24">
        <f t="shared" si="31"/>
        <v>28848</v>
      </c>
      <c r="BW19" s="24">
        <f t="shared" si="31"/>
        <v>38033</v>
      </c>
      <c r="BX19" s="24">
        <f t="shared" si="31"/>
        <v>72421</v>
      </c>
      <c r="BY19" s="24">
        <f t="shared" si="31"/>
        <v>131264</v>
      </c>
      <c r="BZ19" s="24">
        <f t="shared" si="31"/>
        <v>186546</v>
      </c>
      <c r="CA19" s="24">
        <f t="shared" si="31"/>
        <v>264734</v>
      </c>
      <c r="CB19" s="24">
        <f t="shared" si="31"/>
        <v>328205</v>
      </c>
      <c r="CC19" s="24">
        <f t="shared" si="31"/>
        <v>407153</v>
      </c>
      <c r="CD19" s="24">
        <f t="shared" si="31"/>
        <v>506207</v>
      </c>
      <c r="CE19" s="24">
        <f t="shared" si="31"/>
        <v>634027</v>
      </c>
      <c r="CF19" s="24">
        <f t="shared" si="31"/>
        <v>787879</v>
      </c>
      <c r="CG19" s="24">
        <f t="shared" si="31"/>
        <v>981759</v>
      </c>
      <c r="CH19" s="24">
        <f t="shared" si="31"/>
        <v>142403</v>
      </c>
      <c r="CI19" s="69">
        <f t="shared" ref="CI19:CL19" si="32">CH19+CI7</f>
        <v>230517</v>
      </c>
      <c r="CJ19" s="69">
        <f t="shared" si="32"/>
        <v>402566</v>
      </c>
      <c r="CK19" s="69">
        <f t="shared" si="32"/>
        <v>556137</v>
      </c>
      <c r="CL19" s="84">
        <f t="shared" si="32"/>
        <v>719775</v>
      </c>
    </row>
    <row r="20" spans="1:90">
      <c r="A20" s="14" t="s">
        <v>6</v>
      </c>
      <c r="B20" s="13">
        <v>1227</v>
      </c>
      <c r="C20" s="13">
        <v>1970</v>
      </c>
      <c r="D20" s="13">
        <v>3190</v>
      </c>
      <c r="E20" s="13">
        <v>4386</v>
      </c>
      <c r="F20" s="13">
        <v>5522</v>
      </c>
      <c r="G20" s="13">
        <v>7478</v>
      </c>
      <c r="H20" s="13">
        <v>8986</v>
      </c>
      <c r="I20" s="13">
        <v>10607</v>
      </c>
      <c r="J20" s="13">
        <v>18059</v>
      </c>
      <c r="K20" s="13">
        <v>21187</v>
      </c>
      <c r="L20" s="13">
        <v>24920</v>
      </c>
      <c r="M20" s="13">
        <v>33914</v>
      </c>
      <c r="N20" s="13">
        <v>1993</v>
      </c>
      <c r="O20" s="13">
        <v>4172</v>
      </c>
      <c r="P20" s="13">
        <v>11561</v>
      </c>
      <c r="Q20" s="13">
        <v>16761</v>
      </c>
      <c r="R20" s="13">
        <v>24086</v>
      </c>
      <c r="S20" s="13">
        <v>34126</v>
      </c>
      <c r="T20" s="13">
        <v>40077</v>
      </c>
      <c r="U20" s="13">
        <v>48016</v>
      </c>
      <c r="V20" s="13">
        <v>62140</v>
      </c>
      <c r="W20" s="13">
        <v>83346</v>
      </c>
      <c r="X20" s="13">
        <v>106613</v>
      </c>
      <c r="Y20" s="13">
        <v>137447</v>
      </c>
      <c r="Z20" s="13">
        <v>7670</v>
      </c>
      <c r="AA20" s="13">
        <v>13890</v>
      </c>
      <c r="AB20" s="13">
        <v>24650</v>
      </c>
      <c r="AC20" s="13">
        <v>37031</v>
      </c>
      <c r="AD20" s="13">
        <v>53574</v>
      </c>
      <c r="AE20" s="13">
        <v>77605</v>
      </c>
      <c r="AF20" s="13">
        <v>95996</v>
      </c>
      <c r="AG20" s="13">
        <v>116740</v>
      </c>
      <c r="AH20" s="13">
        <v>139369</v>
      </c>
      <c r="AI20" s="13">
        <v>167223</v>
      </c>
      <c r="AJ20" s="13">
        <v>205933</v>
      </c>
      <c r="AK20" s="13">
        <v>240742</v>
      </c>
      <c r="AL20" s="13">
        <v>3671</v>
      </c>
      <c r="AM20" s="13">
        <v>16401</v>
      </c>
      <c r="AN20" s="13">
        <v>38861</v>
      </c>
      <c r="AO20" s="13">
        <v>63576</v>
      </c>
      <c r="AP20" s="13">
        <v>94999</v>
      </c>
      <c r="AQ20" s="13">
        <v>125966</v>
      </c>
      <c r="AR20" s="13">
        <v>155581</v>
      </c>
      <c r="AS20" s="13">
        <v>195667</v>
      </c>
      <c r="AT20" s="13">
        <v>238023</v>
      </c>
      <c r="AU20" s="13">
        <v>287113</v>
      </c>
      <c r="AV20" s="13">
        <v>353018</v>
      </c>
      <c r="AW20" s="13">
        <v>425071</v>
      </c>
      <c r="AX20" s="13">
        <v>18660</v>
      </c>
      <c r="AY20" s="13">
        <v>38113</v>
      </c>
      <c r="AZ20" s="13">
        <v>77664</v>
      </c>
      <c r="BA20" s="13">
        <v>126650</v>
      </c>
      <c r="BB20" s="13">
        <v>180612</v>
      </c>
      <c r="BC20" s="13">
        <v>217518</v>
      </c>
      <c r="BD20" s="13">
        <v>249623</v>
      </c>
      <c r="BE20" s="13">
        <v>292338</v>
      </c>
      <c r="BF20" s="13">
        <v>348692</v>
      </c>
      <c r="BG20" s="13">
        <v>417013</v>
      </c>
      <c r="BH20" s="13">
        <v>491728</v>
      </c>
      <c r="BI20" s="13">
        <v>585011</v>
      </c>
      <c r="BJ20" s="13">
        <v>38159</v>
      </c>
      <c r="BK20" s="13">
        <f t="shared" ref="BK20:BQ20" si="33">BJ20+BK8</f>
        <v>61432</v>
      </c>
      <c r="BL20" s="13">
        <f t="shared" si="33"/>
        <v>112833</v>
      </c>
      <c r="BM20" s="13">
        <f t="shared" si="33"/>
        <v>156729</v>
      </c>
      <c r="BN20" s="13">
        <f t="shared" si="33"/>
        <v>210276</v>
      </c>
      <c r="BO20" s="13">
        <f t="shared" si="33"/>
        <v>291345</v>
      </c>
      <c r="BP20" s="13">
        <f t="shared" si="33"/>
        <v>326274</v>
      </c>
      <c r="BQ20" s="13">
        <f t="shared" si="33"/>
        <v>368488</v>
      </c>
      <c r="BR20" s="13">
        <v>420922</v>
      </c>
      <c r="BS20" s="13">
        <v>455652</v>
      </c>
      <c r="BT20" s="13">
        <v>503424</v>
      </c>
      <c r="BU20" s="13">
        <v>589181</v>
      </c>
      <c r="BV20" s="13">
        <v>21575</v>
      </c>
      <c r="BW20" s="13">
        <f t="shared" si="27"/>
        <v>28655</v>
      </c>
      <c r="BX20" s="24">
        <f t="shared" si="28"/>
        <v>53720</v>
      </c>
      <c r="BY20" s="24">
        <v>102437</v>
      </c>
      <c r="BZ20" s="24">
        <v>142297</v>
      </c>
      <c r="CA20" s="24">
        <v>195563</v>
      </c>
      <c r="CB20" s="24">
        <v>241356</v>
      </c>
      <c r="CC20" s="24">
        <v>301337</v>
      </c>
      <c r="CD20" s="24">
        <v>377678</v>
      </c>
      <c r="CE20" s="24">
        <v>477241</v>
      </c>
      <c r="CF20" s="24">
        <v>597196</v>
      </c>
      <c r="CG20" s="24">
        <v>748353</v>
      </c>
      <c r="CH20" s="24">
        <v>111854</v>
      </c>
      <c r="CI20" s="69">
        <f t="shared" ref="CI20:CL20" si="34">CH20+CI8</f>
        <v>174252</v>
      </c>
      <c r="CJ20" s="69">
        <f t="shared" si="34"/>
        <v>299194</v>
      </c>
      <c r="CK20" s="69">
        <f t="shared" si="34"/>
        <v>403844</v>
      </c>
      <c r="CL20" s="84">
        <f t="shared" si="34"/>
        <v>516523</v>
      </c>
    </row>
    <row r="21" spans="1:90">
      <c r="A21" s="14" t="s">
        <v>7</v>
      </c>
      <c r="B21" s="6">
        <v>0</v>
      </c>
      <c r="C21" s="6">
        <v>4</v>
      </c>
      <c r="D21" s="6">
        <v>12</v>
      </c>
      <c r="E21" s="6">
        <v>12</v>
      </c>
      <c r="F21" s="6">
        <v>12</v>
      </c>
      <c r="G21" s="6">
        <v>12</v>
      </c>
      <c r="H21" s="6">
        <v>22</v>
      </c>
      <c r="I21" s="6">
        <v>22</v>
      </c>
      <c r="J21" s="6">
        <v>22</v>
      </c>
      <c r="K21" s="6">
        <v>22</v>
      </c>
      <c r="L21" s="6">
        <v>65</v>
      </c>
      <c r="M21" s="6">
        <v>65</v>
      </c>
      <c r="N21" s="6">
        <v>0</v>
      </c>
      <c r="O21" s="6">
        <v>0</v>
      </c>
      <c r="P21" s="6">
        <v>11</v>
      </c>
      <c r="Q21" s="6">
        <v>11</v>
      </c>
      <c r="R21" s="6">
        <v>11</v>
      </c>
      <c r="S21" s="6">
        <v>21</v>
      </c>
      <c r="T21" s="6">
        <v>22</v>
      </c>
      <c r="U21" s="6">
        <v>22</v>
      </c>
      <c r="V21" s="6">
        <v>32</v>
      </c>
      <c r="W21" s="6">
        <v>37</v>
      </c>
      <c r="X21" s="6">
        <v>73</v>
      </c>
      <c r="Y21" s="6">
        <v>222</v>
      </c>
      <c r="Z21" s="6">
        <v>24</v>
      </c>
      <c r="AA21" s="6">
        <v>24</v>
      </c>
      <c r="AB21" s="6">
        <v>24</v>
      </c>
      <c r="AC21" s="6">
        <v>1698</v>
      </c>
      <c r="AD21" s="6">
        <v>2262</v>
      </c>
      <c r="AE21" s="6">
        <v>3549</v>
      </c>
      <c r="AF21" s="6">
        <v>5395</v>
      </c>
      <c r="AG21" s="6">
        <v>6775</v>
      </c>
      <c r="AH21" s="6">
        <v>7636</v>
      </c>
      <c r="AI21" s="6">
        <v>7976</v>
      </c>
      <c r="AJ21" s="6">
        <v>8358</v>
      </c>
      <c r="AK21" s="6">
        <v>10482</v>
      </c>
      <c r="AL21" s="6">
        <v>47</v>
      </c>
      <c r="AM21" s="6">
        <v>657</v>
      </c>
      <c r="AN21" s="6">
        <v>1715</v>
      </c>
      <c r="AO21" s="6">
        <v>2316</v>
      </c>
      <c r="AP21" s="6">
        <v>3175</v>
      </c>
      <c r="AQ21" s="6">
        <v>4164</v>
      </c>
      <c r="AR21" s="6">
        <v>7327</v>
      </c>
      <c r="AS21" s="6">
        <v>10220</v>
      </c>
      <c r="AT21" s="6">
        <v>13580</v>
      </c>
      <c r="AU21" s="6">
        <f t="shared" ref="AU21:AX21" si="35">AT21+AU9</f>
        <v>17558</v>
      </c>
      <c r="AV21" s="6">
        <f t="shared" si="35"/>
        <v>20542</v>
      </c>
      <c r="AW21" s="6">
        <f t="shared" si="35"/>
        <v>24986</v>
      </c>
      <c r="AX21" s="6">
        <f t="shared" si="35"/>
        <v>27621</v>
      </c>
      <c r="AY21" s="6">
        <v>4130</v>
      </c>
      <c r="AZ21" s="6">
        <v>8395</v>
      </c>
      <c r="BA21" s="6">
        <v>14431</v>
      </c>
      <c r="BB21" s="6">
        <v>25122</v>
      </c>
      <c r="BC21" s="6">
        <v>36314</v>
      </c>
      <c r="BD21" s="51">
        <f>2420+50034</f>
        <v>52454</v>
      </c>
      <c r="BE21" s="51">
        <f>2860+66291</f>
        <v>69151</v>
      </c>
      <c r="BF21" s="51">
        <f>3413+87042</f>
        <v>90455</v>
      </c>
      <c r="BG21" s="51">
        <f>3482+110595</f>
        <v>114077</v>
      </c>
      <c r="BH21" s="51">
        <f>4513+138933</f>
        <v>143446</v>
      </c>
      <c r="BI21" s="51">
        <f>5089+172118</f>
        <v>177207</v>
      </c>
      <c r="BJ21" s="51">
        <v>26474</v>
      </c>
      <c r="BK21" s="13">
        <f t="shared" ref="BK21:BQ21" si="36">BJ21+BK9</f>
        <v>39498</v>
      </c>
      <c r="BL21" s="13">
        <f t="shared" si="36"/>
        <v>71778</v>
      </c>
      <c r="BM21" s="13">
        <f t="shared" si="36"/>
        <v>91853</v>
      </c>
      <c r="BN21" s="13">
        <f t="shared" si="36"/>
        <v>112089</v>
      </c>
      <c r="BO21" s="13">
        <f t="shared" si="36"/>
        <v>143487</v>
      </c>
      <c r="BP21" s="13">
        <f t="shared" si="36"/>
        <v>156601</v>
      </c>
      <c r="BQ21" s="13">
        <f t="shared" si="36"/>
        <v>177279</v>
      </c>
      <c r="BR21" s="13">
        <f>6810+182662</f>
        <v>189472</v>
      </c>
      <c r="BS21" s="13">
        <f>7135+197282</f>
        <v>204417</v>
      </c>
      <c r="BT21" s="13">
        <f>7428+211998</f>
        <v>219426</v>
      </c>
      <c r="BU21" s="13">
        <v>236047</v>
      </c>
      <c r="BV21" s="13">
        <v>7163</v>
      </c>
      <c r="BW21" s="13">
        <f t="shared" si="27"/>
        <v>9232</v>
      </c>
      <c r="BX21" s="24">
        <f t="shared" si="28"/>
        <v>18384</v>
      </c>
      <c r="BY21" s="24">
        <f t="shared" ref="BY21:BY23" si="37">BX21+BY9</f>
        <v>28397</v>
      </c>
      <c r="BZ21" s="24">
        <f t="shared" ref="BZ21:BZ23" si="38">BZ9+BY21</f>
        <v>43382</v>
      </c>
      <c r="CA21" s="24">
        <v>67290</v>
      </c>
      <c r="CB21" s="24">
        <v>84446</v>
      </c>
      <c r="CC21" s="24">
        <v>102019</v>
      </c>
      <c r="CD21" s="24">
        <v>124238</v>
      </c>
      <c r="CE21" s="24">
        <v>151370</v>
      </c>
      <c r="CF21" s="24">
        <v>183814</v>
      </c>
      <c r="CG21" s="24">
        <v>223357</v>
      </c>
      <c r="CH21" s="24">
        <v>28036</v>
      </c>
      <c r="CI21" s="69">
        <f t="shared" ref="CI21:CL21" si="39">CH21+CI9</f>
        <v>52375</v>
      </c>
      <c r="CJ21" s="69">
        <f t="shared" si="39"/>
        <v>95956</v>
      </c>
      <c r="CK21" s="69">
        <f t="shared" si="39"/>
        <v>143066</v>
      </c>
      <c r="CL21" s="84">
        <f t="shared" si="39"/>
        <v>190930</v>
      </c>
    </row>
    <row r="22" spans="1:90">
      <c r="A22" s="14" t="s">
        <v>8</v>
      </c>
      <c r="B22" s="13">
        <v>0</v>
      </c>
      <c r="C22" s="13">
        <v>0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114</v>
      </c>
      <c r="J22" s="13">
        <v>151</v>
      </c>
      <c r="K22" s="13">
        <v>151</v>
      </c>
      <c r="L22" s="13">
        <v>151</v>
      </c>
      <c r="M22" s="13">
        <v>151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3">
        <v>1</v>
      </c>
      <c r="T22" s="13">
        <v>1</v>
      </c>
      <c r="U22" s="13">
        <v>1</v>
      </c>
      <c r="V22" s="13">
        <v>1</v>
      </c>
      <c r="W22" s="13">
        <v>2</v>
      </c>
      <c r="X22" s="13">
        <v>67</v>
      </c>
      <c r="Y22" s="13">
        <v>67</v>
      </c>
      <c r="Z22" s="13">
        <v>1</v>
      </c>
      <c r="AA22" s="13">
        <v>4</v>
      </c>
      <c r="AB22" s="13">
        <v>8</v>
      </c>
      <c r="AC22" s="13">
        <v>12</v>
      </c>
      <c r="AD22" s="13">
        <v>19</v>
      </c>
      <c r="AE22" s="13">
        <v>41</v>
      </c>
      <c r="AF22" s="13">
        <v>41</v>
      </c>
      <c r="AG22" s="13">
        <v>41</v>
      </c>
      <c r="AH22" s="13">
        <v>47</v>
      </c>
      <c r="AI22" s="13">
        <v>102</v>
      </c>
      <c r="AJ22" s="13">
        <v>103</v>
      </c>
      <c r="AK22" s="13">
        <v>127</v>
      </c>
      <c r="AL22" s="13">
        <v>216</v>
      </c>
      <c r="AM22" s="13">
        <v>217</v>
      </c>
      <c r="AN22" s="13">
        <v>219</v>
      </c>
      <c r="AO22" s="13">
        <v>219</v>
      </c>
      <c r="AP22" s="13">
        <v>231</v>
      </c>
      <c r="AQ22" s="13">
        <v>376</v>
      </c>
      <c r="AR22" s="13">
        <v>519</v>
      </c>
      <c r="AS22" s="13">
        <v>816</v>
      </c>
      <c r="AT22" s="13">
        <v>3675</v>
      </c>
      <c r="AU22" s="13">
        <v>4895</v>
      </c>
      <c r="AV22" s="13">
        <v>6093</v>
      </c>
      <c r="AW22" s="13">
        <v>6185</v>
      </c>
      <c r="AX22" s="13">
        <v>58</v>
      </c>
      <c r="AY22" s="13">
        <v>87</v>
      </c>
      <c r="AZ22" s="13">
        <v>154</v>
      </c>
      <c r="BA22" s="13">
        <v>473</v>
      </c>
      <c r="BB22" s="51">
        <v>889</v>
      </c>
      <c r="BC22" s="51">
        <v>3835</v>
      </c>
      <c r="BD22" s="51">
        <v>4625</v>
      </c>
      <c r="BE22" s="51">
        <v>7041</v>
      </c>
      <c r="BF22" s="51">
        <v>7670</v>
      </c>
      <c r="BG22" s="51">
        <v>8850</v>
      </c>
      <c r="BH22" s="51">
        <v>11213</v>
      </c>
      <c r="BI22" s="51">
        <v>15087</v>
      </c>
      <c r="BJ22" s="51">
        <v>167</v>
      </c>
      <c r="BK22" s="13">
        <f t="shared" ref="BK22:BQ22" si="40">BJ22+BK10</f>
        <v>168</v>
      </c>
      <c r="BL22" s="13">
        <f t="shared" si="40"/>
        <v>695</v>
      </c>
      <c r="BM22" s="13">
        <f t="shared" si="40"/>
        <v>848</v>
      </c>
      <c r="BN22" s="13">
        <f t="shared" si="40"/>
        <v>1906</v>
      </c>
      <c r="BO22" s="13">
        <f t="shared" si="40"/>
        <v>4746</v>
      </c>
      <c r="BP22" s="13">
        <f t="shared" si="40"/>
        <v>4818</v>
      </c>
      <c r="BQ22" s="13">
        <f t="shared" si="40"/>
        <v>5186</v>
      </c>
      <c r="BR22" s="13">
        <v>5359</v>
      </c>
      <c r="BS22" s="13">
        <v>5513</v>
      </c>
      <c r="BT22" s="13">
        <v>5683</v>
      </c>
      <c r="BU22" s="13">
        <v>6896</v>
      </c>
      <c r="BV22" s="13">
        <v>110</v>
      </c>
      <c r="BW22" s="13">
        <f t="shared" si="27"/>
        <v>146</v>
      </c>
      <c r="BX22" s="24">
        <f t="shared" si="28"/>
        <v>317</v>
      </c>
      <c r="BY22" s="24">
        <f t="shared" si="37"/>
        <v>430</v>
      </c>
      <c r="BZ22" s="24">
        <f t="shared" si="38"/>
        <v>867</v>
      </c>
      <c r="CA22" s="24">
        <v>1881</v>
      </c>
      <c r="CB22" s="24">
        <v>2403</v>
      </c>
      <c r="CC22" s="24">
        <v>3797</v>
      </c>
      <c r="CD22" s="24">
        <v>4291</v>
      </c>
      <c r="CE22" s="24">
        <v>5416</v>
      </c>
      <c r="CF22" s="24">
        <v>6869</v>
      </c>
      <c r="CG22" s="24">
        <v>10049</v>
      </c>
      <c r="CH22" s="24">
        <v>2513</v>
      </c>
      <c r="CI22" s="69">
        <f t="shared" ref="CI22:CL22" si="41">CH22+CI10</f>
        <v>3890</v>
      </c>
      <c r="CJ22" s="69">
        <f t="shared" si="41"/>
        <v>7416</v>
      </c>
      <c r="CK22" s="69">
        <f t="shared" si="41"/>
        <v>9227</v>
      </c>
      <c r="CL22" s="84">
        <f t="shared" si="41"/>
        <v>12322</v>
      </c>
    </row>
    <row r="23" spans="1:90">
      <c r="A23" s="16" t="s">
        <v>9</v>
      </c>
      <c r="B23" s="17">
        <v>0</v>
      </c>
      <c r="C23" s="17">
        <v>3</v>
      </c>
      <c r="D23" s="17">
        <v>3</v>
      </c>
      <c r="E23" s="17">
        <v>3</v>
      </c>
      <c r="F23" s="17">
        <v>3</v>
      </c>
      <c r="G23" s="17">
        <v>3</v>
      </c>
      <c r="H23" s="17">
        <v>3</v>
      </c>
      <c r="I23" s="17">
        <v>3</v>
      </c>
      <c r="J23" s="17">
        <v>3</v>
      </c>
      <c r="K23" s="17">
        <v>3</v>
      </c>
      <c r="L23" s="17">
        <v>3</v>
      </c>
      <c r="M23" s="17">
        <v>3</v>
      </c>
      <c r="N23" s="17">
        <v>56</v>
      </c>
      <c r="O23" s="17">
        <v>145</v>
      </c>
      <c r="P23" s="17">
        <v>287</v>
      </c>
      <c r="Q23" s="17">
        <v>334</v>
      </c>
      <c r="R23" s="17">
        <v>374</v>
      </c>
      <c r="S23" s="17">
        <v>429</v>
      </c>
      <c r="T23" s="17">
        <v>687</v>
      </c>
      <c r="U23" s="17">
        <v>1071</v>
      </c>
      <c r="V23" s="17">
        <v>1281</v>
      </c>
      <c r="W23" s="17">
        <v>1919</v>
      </c>
      <c r="X23" s="17">
        <v>4383</v>
      </c>
      <c r="Y23" s="17">
        <v>8393</v>
      </c>
      <c r="Z23" s="17">
        <v>7</v>
      </c>
      <c r="AA23" s="17">
        <v>9</v>
      </c>
      <c r="AB23" s="17">
        <v>30</v>
      </c>
      <c r="AC23" s="17">
        <v>132</v>
      </c>
      <c r="AD23" s="17">
        <v>212</v>
      </c>
      <c r="AE23" s="17">
        <v>322</v>
      </c>
      <c r="AF23" s="17">
        <v>421</v>
      </c>
      <c r="AG23" s="17">
        <v>583</v>
      </c>
      <c r="AH23" s="17">
        <v>1150</v>
      </c>
      <c r="AI23" s="17">
        <v>1154</v>
      </c>
      <c r="AJ23" s="17">
        <v>3261</v>
      </c>
      <c r="AK23" s="17">
        <v>6688</v>
      </c>
      <c r="AL23" s="17">
        <v>2</v>
      </c>
      <c r="AM23" s="17">
        <v>7</v>
      </c>
      <c r="AN23" s="17">
        <v>150</v>
      </c>
      <c r="AO23" s="17">
        <v>247</v>
      </c>
      <c r="AP23" s="17">
        <v>390</v>
      </c>
      <c r="AQ23" s="17">
        <v>1746</v>
      </c>
      <c r="AR23" s="17">
        <v>2597</v>
      </c>
      <c r="AS23" s="17">
        <v>3892</v>
      </c>
      <c r="AT23" s="17">
        <v>2677</v>
      </c>
      <c r="AU23" s="17">
        <v>3283</v>
      </c>
      <c r="AV23" s="17">
        <v>5808</v>
      </c>
      <c r="AW23" s="17">
        <v>14106</v>
      </c>
      <c r="AX23" s="17">
        <v>1014</v>
      </c>
      <c r="AY23" s="17">
        <f>AX11+AY11</f>
        <v>1352</v>
      </c>
      <c r="AZ23" s="13">
        <v>3780</v>
      </c>
      <c r="BA23" s="13">
        <v>802</v>
      </c>
      <c r="BB23" s="13">
        <v>806</v>
      </c>
      <c r="BC23" s="13">
        <v>1381</v>
      </c>
      <c r="BD23" s="13">
        <v>2558</v>
      </c>
      <c r="BE23" s="13">
        <v>3439</v>
      </c>
      <c r="BF23" s="13">
        <v>5453</v>
      </c>
      <c r="BG23" s="13">
        <v>4009</v>
      </c>
      <c r="BH23" s="13">
        <v>5656</v>
      </c>
      <c r="BI23" s="13">
        <v>10427</v>
      </c>
      <c r="BJ23" s="13">
        <v>0</v>
      </c>
      <c r="BK23" s="13">
        <f t="shared" ref="BK23:BQ23" si="42">BJ23+BK11</f>
        <v>0</v>
      </c>
      <c r="BL23" s="13">
        <f t="shared" si="42"/>
        <v>329</v>
      </c>
      <c r="BM23" s="13">
        <f t="shared" si="42"/>
        <v>329</v>
      </c>
      <c r="BN23" s="13">
        <f t="shared" si="42"/>
        <v>332</v>
      </c>
      <c r="BO23" s="13">
        <f t="shared" si="42"/>
        <v>435</v>
      </c>
      <c r="BP23" s="13">
        <f t="shared" si="42"/>
        <v>435</v>
      </c>
      <c r="BQ23" s="13">
        <f t="shared" si="42"/>
        <v>435</v>
      </c>
      <c r="BR23" s="13">
        <f>492</f>
        <v>492</v>
      </c>
      <c r="BS23" s="13">
        <v>546</v>
      </c>
      <c r="BT23" s="13">
        <v>634</v>
      </c>
      <c r="BU23" s="65">
        <v>2073</v>
      </c>
      <c r="BV23" s="65">
        <v>4</v>
      </c>
      <c r="BW23" s="13">
        <f t="shared" si="27"/>
        <v>110</v>
      </c>
      <c r="BX23" s="24">
        <f t="shared" si="28"/>
        <v>241</v>
      </c>
      <c r="BY23" s="24">
        <f t="shared" si="37"/>
        <v>562</v>
      </c>
      <c r="BZ23" s="24">
        <f t="shared" si="38"/>
        <v>1212</v>
      </c>
      <c r="CA23" s="24">
        <v>2007</v>
      </c>
      <c r="CB23" s="24">
        <v>3405</v>
      </c>
      <c r="CC23" s="24">
        <v>4179</v>
      </c>
      <c r="CD23" s="24">
        <v>5096</v>
      </c>
      <c r="CE23" s="24">
        <v>5994</v>
      </c>
      <c r="CF23" s="24">
        <v>13643</v>
      </c>
      <c r="CG23" s="24">
        <v>17797</v>
      </c>
      <c r="CH23" s="24">
        <v>1033</v>
      </c>
      <c r="CI23" s="69">
        <f t="shared" ref="CI23:CL23" si="43">CH23+CI11</f>
        <v>1851</v>
      </c>
      <c r="CJ23" s="69">
        <f t="shared" si="43"/>
        <v>5748</v>
      </c>
      <c r="CK23" s="69">
        <f t="shared" si="43"/>
        <v>10059</v>
      </c>
      <c r="CL23" s="84">
        <f t="shared" si="43"/>
        <v>12143</v>
      </c>
    </row>
    <row r="24" spans="1:90">
      <c r="A24" s="25" t="s">
        <v>13</v>
      </c>
      <c r="B24" s="26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45">
        <f t="shared" ref="N24:BU24" si="44">IF(B18&lt;&gt;0,N18/B18-1,"-")</f>
        <v>0.670741646291769</v>
      </c>
      <c r="O24" s="45">
        <f t="shared" si="44"/>
        <v>1.18411734951947</v>
      </c>
      <c r="P24" s="45">
        <f t="shared" si="44"/>
        <v>2.69931378665003</v>
      </c>
      <c r="Q24" s="45">
        <f t="shared" si="44"/>
        <v>2.88618809631985</v>
      </c>
      <c r="R24" s="45">
        <f t="shared" si="44"/>
        <v>3.41892379920549</v>
      </c>
      <c r="S24" s="45">
        <f t="shared" si="44"/>
        <v>3.61395783293301</v>
      </c>
      <c r="T24" s="45">
        <f t="shared" si="44"/>
        <v>3.52585441633378</v>
      </c>
      <c r="U24" s="45">
        <f t="shared" si="44"/>
        <v>3.57007258514796</v>
      </c>
      <c r="V24" s="45">
        <f t="shared" si="44"/>
        <v>2.47979160954209</v>
      </c>
      <c r="W24" s="45">
        <f t="shared" si="44"/>
        <v>2.99307213406357</v>
      </c>
      <c r="X24" s="45">
        <f t="shared" si="44"/>
        <v>3.42086001829826</v>
      </c>
      <c r="Y24" s="45">
        <f t="shared" si="44"/>
        <v>3.28116485512554</v>
      </c>
      <c r="Z24" s="45">
        <f t="shared" si="44"/>
        <v>2.75707317073171</v>
      </c>
      <c r="AA24" s="45">
        <f t="shared" si="44"/>
        <v>2.22533580361278</v>
      </c>
      <c r="AB24" s="45">
        <f t="shared" si="44"/>
        <v>1.08364249578415</v>
      </c>
      <c r="AC24" s="45">
        <f t="shared" si="44"/>
        <v>1.27234465423511</v>
      </c>
      <c r="AD24" s="45">
        <f t="shared" si="44"/>
        <v>1.29106734226872</v>
      </c>
      <c r="AE24" s="45">
        <f t="shared" si="44"/>
        <v>1.35754981635191</v>
      </c>
      <c r="AF24" s="45">
        <f t="shared" si="44"/>
        <v>1.49719273297864</v>
      </c>
      <c r="AG24" s="45">
        <f t="shared" si="44"/>
        <v>1.52777438403584</v>
      </c>
      <c r="AH24" s="45">
        <f t="shared" si="44"/>
        <v>1.33558168121789</v>
      </c>
      <c r="AI24" s="45">
        <f t="shared" si="44"/>
        <v>1.0685430929382</v>
      </c>
      <c r="AJ24" s="45">
        <f t="shared" si="44"/>
        <v>0.958456305787504</v>
      </c>
      <c r="AK24" s="45">
        <f t="shared" si="44"/>
        <v>0.765830191132493</v>
      </c>
      <c r="AL24" s="45">
        <f t="shared" si="44"/>
        <v>-0.488963905479096</v>
      </c>
      <c r="AM24" s="45">
        <f t="shared" si="44"/>
        <v>0.240898973217491</v>
      </c>
      <c r="AN24" s="45">
        <f t="shared" si="44"/>
        <v>0.656887342181936</v>
      </c>
      <c r="AO24" s="45">
        <f t="shared" si="44"/>
        <v>0.707046021660278</v>
      </c>
      <c r="AP24" s="45">
        <f t="shared" si="44"/>
        <v>0.762088215884567</v>
      </c>
      <c r="AQ24" s="45">
        <f t="shared" si="44"/>
        <v>0.62238551467792</v>
      </c>
      <c r="AR24" s="45">
        <f t="shared" si="44"/>
        <v>0.630035443236822</v>
      </c>
      <c r="AS24" s="45">
        <f t="shared" si="44"/>
        <v>0.696445113944852</v>
      </c>
      <c r="AT24" s="45">
        <f t="shared" si="44"/>
        <v>0.740563555147704</v>
      </c>
      <c r="AU24" s="45">
        <f t="shared" si="44"/>
        <v>0.772967612139072</v>
      </c>
      <c r="AV24" s="45">
        <f t="shared" si="44"/>
        <v>0.770972410466105</v>
      </c>
      <c r="AW24" s="45">
        <f t="shared" si="44"/>
        <v>0.822778727246656</v>
      </c>
      <c r="AX24" s="45">
        <f t="shared" si="44"/>
        <v>11.0307418699187</v>
      </c>
      <c r="AY24" s="45">
        <f t="shared" si="44"/>
        <v>1.52760097210971</v>
      </c>
      <c r="AZ24" s="46">
        <f t="shared" si="44"/>
        <v>1.1978996214434</v>
      </c>
      <c r="BA24" s="46">
        <f t="shared" si="44"/>
        <v>1.14527261219446</v>
      </c>
      <c r="BB24" s="46">
        <f t="shared" si="44"/>
        <v>1.09959006022572</v>
      </c>
      <c r="BC24" s="46">
        <f t="shared" si="44"/>
        <v>0.958745425399994</v>
      </c>
      <c r="BD24" s="46">
        <f t="shared" si="44"/>
        <v>0.862742735989977</v>
      </c>
      <c r="BE24" s="46">
        <f t="shared" si="44"/>
        <v>0.766276502291128</v>
      </c>
      <c r="BF24" s="46">
        <f t="shared" si="44"/>
        <v>0.753290302572154</v>
      </c>
      <c r="BG24" s="46">
        <f t="shared" si="44"/>
        <v>0.738695025395638</v>
      </c>
      <c r="BH24" s="46">
        <f t="shared" si="44"/>
        <v>0.69159266436812</v>
      </c>
      <c r="BI24" s="46">
        <f t="shared" si="44"/>
        <v>0.674785477986512</v>
      </c>
      <c r="BJ24" s="46">
        <f t="shared" si="44"/>
        <v>0.36844550503664</v>
      </c>
      <c r="BK24" s="46">
        <f t="shared" si="44"/>
        <v>1.3144086809212</v>
      </c>
      <c r="BL24" s="46">
        <f t="shared" si="44"/>
        <v>1.06277154889825</v>
      </c>
      <c r="BM24" s="46">
        <f t="shared" si="44"/>
        <v>0.754467672595465</v>
      </c>
      <c r="BN24" s="46">
        <f t="shared" si="44"/>
        <v>0.564887262629623</v>
      </c>
      <c r="BO24" s="46">
        <f t="shared" si="44"/>
        <v>0.698577097680739</v>
      </c>
      <c r="BP24" s="46">
        <f t="shared" si="44"/>
        <v>0.57837418353489</v>
      </c>
      <c r="BQ24" s="46">
        <f t="shared" si="44"/>
        <v>0.48234933556291</v>
      </c>
      <c r="BR24" s="46">
        <f t="shared" si="44"/>
        <v>0.34343865390143</v>
      </c>
      <c r="BS24" s="46">
        <f t="shared" si="44"/>
        <v>0.208716258325689</v>
      </c>
      <c r="BT24" s="46">
        <f t="shared" si="44"/>
        <v>0.104908725344801</v>
      </c>
      <c r="BU24" s="46">
        <f t="shared" si="44"/>
        <v>0.0479122341100779</v>
      </c>
      <c r="BV24" s="46">
        <v>-0.5442</v>
      </c>
      <c r="BW24" s="46">
        <f t="shared" ref="BW24:CB24" si="45">IF(BK18&lt;&gt;0,BW18/BK18-1,"-")</f>
        <v>-0.618587904805239</v>
      </c>
      <c r="BX24" s="46">
        <f t="shared" si="45"/>
        <v>-0.606329625340049</v>
      </c>
      <c r="BY24" s="46">
        <f t="shared" si="45"/>
        <v>-0.458538030661558</v>
      </c>
      <c r="BZ24" s="46">
        <f t="shared" si="45"/>
        <v>-0.399213808868063</v>
      </c>
      <c r="CA24" s="46">
        <f t="shared" si="45"/>
        <v>-0.393788365343751</v>
      </c>
      <c r="CB24" s="46">
        <f t="shared" si="45"/>
        <v>-0.320649501770027</v>
      </c>
      <c r="CC24" s="68">
        <v>-0.287</v>
      </c>
      <c r="CD24" s="46">
        <f t="shared" ref="CD24:CD29" si="46">IF(BR18&lt;&gt;0,CD18/BR18-1,"-")</f>
        <v>-0.158483336817002</v>
      </c>
      <c r="CE24" s="46">
        <v>-0.0705</v>
      </c>
      <c r="CF24" s="46">
        <v>0.0632</v>
      </c>
      <c r="CG24" s="46">
        <v>0.1608</v>
      </c>
      <c r="CH24" s="46">
        <v>3.1983</v>
      </c>
      <c r="CI24" s="46">
        <f t="shared" ref="CI24:CL24" si="47">CI18/BW18-1</f>
        <v>5.02614107883817</v>
      </c>
      <c r="CJ24" s="46">
        <f t="shared" si="47"/>
        <v>4.58729594001013</v>
      </c>
      <c r="CK24" s="46">
        <f t="shared" si="47"/>
        <v>3.18675638702998</v>
      </c>
      <c r="CL24" s="82">
        <f t="shared" si="47"/>
        <v>2.75309844782763</v>
      </c>
    </row>
    <row r="25" spans="1:90">
      <c r="A25" s="27" t="s">
        <v>5</v>
      </c>
      <c r="B25" s="26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45">
        <f t="shared" ref="N25:BY25" si="48">IF(B19&lt;&gt;0,N19/B19-1,"-")</f>
        <v>0.625101874490628</v>
      </c>
      <c r="O25" s="45">
        <f t="shared" si="48"/>
        <v>1.11398176291793</v>
      </c>
      <c r="P25" s="45">
        <f t="shared" si="48"/>
        <v>2.61317514829847</v>
      </c>
      <c r="Q25" s="45">
        <f t="shared" si="48"/>
        <v>2.81291202546033</v>
      </c>
      <c r="R25" s="45">
        <f t="shared" si="48"/>
        <v>3.35374887082204</v>
      </c>
      <c r="S25" s="45">
        <f t="shared" si="48"/>
        <v>3.55853691095982</v>
      </c>
      <c r="T25" s="45">
        <f t="shared" si="48"/>
        <v>3.45110445110445</v>
      </c>
      <c r="U25" s="45">
        <f t="shared" si="48"/>
        <v>3.47165596202178</v>
      </c>
      <c r="V25" s="45">
        <f t="shared" si="48"/>
        <v>2.41010311540149</v>
      </c>
      <c r="W25" s="45">
        <f t="shared" si="48"/>
        <v>2.90379213483146</v>
      </c>
      <c r="X25" s="45">
        <f t="shared" si="48"/>
        <v>3.24701623169955</v>
      </c>
      <c r="Y25" s="45">
        <f t="shared" si="48"/>
        <v>3.03562847934369</v>
      </c>
      <c r="Z25" s="45">
        <f t="shared" si="48"/>
        <v>2.85907723169509</v>
      </c>
      <c r="AA25" s="45">
        <f t="shared" si="48"/>
        <v>2.33525041936257</v>
      </c>
      <c r="AB25" s="45">
        <f t="shared" si="48"/>
        <v>1.13272271666811</v>
      </c>
      <c r="AC25" s="45">
        <f t="shared" si="48"/>
        <v>1.309723961128</v>
      </c>
      <c r="AD25" s="45">
        <f t="shared" si="48"/>
        <v>1.31782720557723</v>
      </c>
      <c r="AE25" s="45">
        <f t="shared" si="48"/>
        <v>1.37773808129319</v>
      </c>
      <c r="AF25" s="45">
        <f t="shared" si="48"/>
        <v>1.52947630922693</v>
      </c>
      <c r="AG25" s="45">
        <f t="shared" si="48"/>
        <v>1.57199358854264</v>
      </c>
      <c r="AH25" s="45">
        <f t="shared" si="48"/>
        <v>1.36520676177762</v>
      </c>
      <c r="AI25" s="45">
        <f t="shared" si="48"/>
        <v>1.10230856868741</v>
      </c>
      <c r="AJ25" s="45">
        <f t="shared" si="48"/>
        <v>1.00831826740232</v>
      </c>
      <c r="AK25" s="45">
        <f t="shared" si="48"/>
        <v>0.824875123424522</v>
      </c>
      <c r="AL25" s="45">
        <f t="shared" si="48"/>
        <v>-0.488758934372969</v>
      </c>
      <c r="AM25" s="45">
        <f t="shared" si="48"/>
        <v>0.241198448052881</v>
      </c>
      <c r="AN25" s="45">
        <f t="shared" si="48"/>
        <v>0.652823920265781</v>
      </c>
      <c r="AO25" s="45">
        <f t="shared" si="48"/>
        <v>0.706486667871248</v>
      </c>
      <c r="AP25" s="45">
        <f t="shared" si="48"/>
        <v>0.761793930713454</v>
      </c>
      <c r="AQ25" s="45">
        <f t="shared" si="48"/>
        <v>0.607315721411417</v>
      </c>
      <c r="AR25" s="45">
        <f t="shared" si="48"/>
        <v>0.611197649656913</v>
      </c>
      <c r="AS25" s="45">
        <f t="shared" si="48"/>
        <v>0.67294991744634</v>
      </c>
      <c r="AT25" s="45">
        <f t="shared" si="48"/>
        <v>0.735970949052036</v>
      </c>
      <c r="AU25" s="45">
        <f t="shared" si="48"/>
        <v>0.765911204157421</v>
      </c>
      <c r="AV25" s="45">
        <f t="shared" si="48"/>
        <v>0.770819146058192</v>
      </c>
      <c r="AW25" s="45">
        <f t="shared" si="48"/>
        <v>0.815158881404888</v>
      </c>
      <c r="AX25" s="45">
        <f t="shared" si="48"/>
        <v>10.7791052364006</v>
      </c>
      <c r="AY25" s="45">
        <f t="shared" si="48"/>
        <v>1.45036179450072</v>
      </c>
      <c r="AZ25" s="45">
        <f t="shared" si="48"/>
        <v>1.11332271111656</v>
      </c>
      <c r="BA25" s="45">
        <f t="shared" si="48"/>
        <v>1.14115653975889</v>
      </c>
      <c r="BB25" s="45">
        <f t="shared" si="48"/>
        <v>1.09972054265535</v>
      </c>
      <c r="BC25" s="45">
        <f t="shared" si="48"/>
        <v>0.974368994528987</v>
      </c>
      <c r="BD25" s="45">
        <f t="shared" si="48"/>
        <v>0.87669112203002</v>
      </c>
      <c r="BE25" s="45">
        <f t="shared" si="48"/>
        <v>0.782896232759079</v>
      </c>
      <c r="BF25" s="45">
        <f t="shared" si="48"/>
        <v>0.750315342489364</v>
      </c>
      <c r="BG25" s="45">
        <f t="shared" si="48"/>
        <v>0.744183792793782</v>
      </c>
      <c r="BH25" s="45">
        <f t="shared" si="48"/>
        <v>0.702573139156019</v>
      </c>
      <c r="BI25" s="45">
        <f t="shared" si="48"/>
        <v>0.703712065088265</v>
      </c>
      <c r="BJ25" s="45">
        <f t="shared" si="48"/>
        <v>0.398390124948747</v>
      </c>
      <c r="BK25" s="45">
        <f t="shared" si="48"/>
        <v>1.38832978974722</v>
      </c>
      <c r="BL25" s="45">
        <f t="shared" si="48"/>
        <v>1.14939742266248</v>
      </c>
      <c r="BM25" s="45">
        <f t="shared" si="48"/>
        <v>0.762083727764669</v>
      </c>
      <c r="BN25" s="45">
        <f t="shared" si="48"/>
        <v>0.569384821631667</v>
      </c>
      <c r="BO25" s="45">
        <f t="shared" si="48"/>
        <v>0.705992618379536</v>
      </c>
      <c r="BP25" s="45">
        <f t="shared" si="48"/>
        <v>0.590120051385384</v>
      </c>
      <c r="BQ25" s="45">
        <f t="shared" si="48"/>
        <v>0.495001763764144</v>
      </c>
      <c r="BR25" s="45">
        <f t="shared" si="48"/>
        <v>0.378087673477061</v>
      </c>
      <c r="BS25" s="45">
        <f t="shared" si="48"/>
        <v>0.232696225506538</v>
      </c>
      <c r="BT25" s="45">
        <f t="shared" si="48"/>
        <v>0.127084857832846</v>
      </c>
      <c r="BU25" s="45">
        <f t="shared" si="48"/>
        <v>0.0705244402133012</v>
      </c>
      <c r="BV25" s="45">
        <f t="shared" si="48"/>
        <v>-0.554814814814815</v>
      </c>
      <c r="BW25" s="45">
        <f t="shared" si="48"/>
        <v>-0.623800668658134</v>
      </c>
      <c r="BX25" s="45">
        <f t="shared" si="48"/>
        <v>-0.609181569943769</v>
      </c>
      <c r="BY25" s="45">
        <f t="shared" si="48"/>
        <v>-0.47374413663152</v>
      </c>
      <c r="BZ25" s="45">
        <f t="shared" ref="BZ25:CH25" si="49">IF(BN19&lt;&gt;0,BZ19/BN19-1,"-")</f>
        <v>-0.424721914694808</v>
      </c>
      <c r="CA25" s="45">
        <f t="shared" si="49"/>
        <v>-0.397754209719322</v>
      </c>
      <c r="CB25" s="45">
        <f t="shared" si="49"/>
        <v>-0.327025403276241</v>
      </c>
      <c r="CC25" s="45">
        <f t="shared" si="49"/>
        <v>-0.261002299651694</v>
      </c>
      <c r="CD25" s="45">
        <f t="shared" si="49"/>
        <v>-0.177905751169706</v>
      </c>
      <c r="CE25" s="45">
        <f t="shared" si="49"/>
        <v>-0.0474096354769209</v>
      </c>
      <c r="CF25" s="45">
        <f t="shared" si="49"/>
        <v>0.0814595907117455</v>
      </c>
      <c r="CG25" s="45">
        <f t="shared" si="49"/>
        <v>0.179822959078214</v>
      </c>
      <c r="CH25" s="45">
        <f t="shared" si="49"/>
        <v>3.93632140876317</v>
      </c>
      <c r="CI25" s="46">
        <f t="shared" ref="CI25:CL25" si="50">CI19/BW19-1</f>
        <v>5.06097336523545</v>
      </c>
      <c r="CJ25" s="46">
        <f t="shared" si="50"/>
        <v>4.55869153974676</v>
      </c>
      <c r="CK25" s="46">
        <f t="shared" si="50"/>
        <v>3.23678236226231</v>
      </c>
      <c r="CL25" s="82">
        <f t="shared" si="50"/>
        <v>2.8584317004921</v>
      </c>
    </row>
    <row r="26" spans="1:90">
      <c r="A26" s="28" t="s">
        <v>6</v>
      </c>
      <c r="B26" s="26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45">
        <f t="shared" ref="N26:BT26" si="51">IF(B20&lt;&gt;0,N20/B20-1,"-")</f>
        <v>0.624286878565607</v>
      </c>
      <c r="O26" s="45">
        <f t="shared" si="51"/>
        <v>1.11776649746193</v>
      </c>
      <c r="P26" s="45">
        <f t="shared" si="51"/>
        <v>2.62413793103448</v>
      </c>
      <c r="Q26" s="45">
        <f t="shared" si="51"/>
        <v>2.82147742818057</v>
      </c>
      <c r="R26" s="45">
        <f t="shared" si="51"/>
        <v>3.36182542557044</v>
      </c>
      <c r="S26" s="45">
        <f t="shared" si="51"/>
        <v>3.56351965766248</v>
      </c>
      <c r="T26" s="45">
        <f t="shared" si="51"/>
        <v>3.45993768083686</v>
      </c>
      <c r="U26" s="45">
        <f t="shared" si="51"/>
        <v>3.52682191005939</v>
      </c>
      <c r="V26" s="45">
        <f t="shared" si="51"/>
        <v>2.4409435738413</v>
      </c>
      <c r="W26" s="45">
        <f t="shared" si="51"/>
        <v>2.93382734695804</v>
      </c>
      <c r="X26" s="45">
        <f t="shared" si="51"/>
        <v>3.27821027287319</v>
      </c>
      <c r="Y26" s="45">
        <f t="shared" si="51"/>
        <v>3.05281004894734</v>
      </c>
      <c r="Z26" s="45">
        <f t="shared" si="51"/>
        <v>2.84846964375314</v>
      </c>
      <c r="AA26" s="45">
        <f t="shared" si="51"/>
        <v>2.32933844678811</v>
      </c>
      <c r="AB26" s="45">
        <f t="shared" si="51"/>
        <v>1.13216849753482</v>
      </c>
      <c r="AC26" s="45">
        <f t="shared" si="51"/>
        <v>1.20935505041465</v>
      </c>
      <c r="AD26" s="45">
        <f t="shared" si="51"/>
        <v>1.22427966453541</v>
      </c>
      <c r="AE26" s="45">
        <f t="shared" si="51"/>
        <v>1.27407255465041</v>
      </c>
      <c r="AF26" s="45">
        <f t="shared" si="51"/>
        <v>1.39528906854305</v>
      </c>
      <c r="AG26" s="45">
        <f t="shared" si="51"/>
        <v>1.43127290903032</v>
      </c>
      <c r="AH26" s="45">
        <f t="shared" si="51"/>
        <v>1.24282265851304</v>
      </c>
      <c r="AI26" s="45">
        <f t="shared" si="51"/>
        <v>1.0063710316032</v>
      </c>
      <c r="AJ26" s="45">
        <f t="shared" si="51"/>
        <v>0.93159370808438</v>
      </c>
      <c r="AK26" s="45">
        <f t="shared" si="51"/>
        <v>0.751526042765575</v>
      </c>
      <c r="AL26" s="45">
        <f t="shared" si="51"/>
        <v>-0.521382007822686</v>
      </c>
      <c r="AM26" s="45">
        <f t="shared" si="51"/>
        <v>0.180777537796976</v>
      </c>
      <c r="AN26" s="45">
        <f t="shared" si="51"/>
        <v>0.576511156186613</v>
      </c>
      <c r="AO26" s="45">
        <f t="shared" si="51"/>
        <v>0.716831843590505</v>
      </c>
      <c r="AP26" s="45">
        <f t="shared" si="51"/>
        <v>0.773229551648188</v>
      </c>
      <c r="AQ26" s="45">
        <f t="shared" si="51"/>
        <v>0.623168610269957</v>
      </c>
      <c r="AR26" s="45">
        <f t="shared" si="51"/>
        <v>0.620702945956082</v>
      </c>
      <c r="AS26" s="45">
        <f t="shared" si="51"/>
        <v>0.6760921706356</v>
      </c>
      <c r="AT26" s="45">
        <f t="shared" si="51"/>
        <v>0.707861863111596</v>
      </c>
      <c r="AU26" s="45">
        <f t="shared" si="51"/>
        <v>0.716946831476531</v>
      </c>
      <c r="AV26" s="45">
        <f t="shared" si="51"/>
        <v>0.714237154802776</v>
      </c>
      <c r="AW26" s="45">
        <f t="shared" si="51"/>
        <v>0.765670302647648</v>
      </c>
      <c r="AX26" s="45">
        <f t="shared" si="51"/>
        <v>4.08308362843912</v>
      </c>
      <c r="AY26" s="45">
        <f t="shared" si="51"/>
        <v>1.32382171818792</v>
      </c>
      <c r="AZ26" s="45">
        <f t="shared" si="51"/>
        <v>0.998507501093642</v>
      </c>
      <c r="BA26" s="45">
        <f t="shared" si="51"/>
        <v>0.99210393859318</v>
      </c>
      <c r="BB26" s="45">
        <f t="shared" si="51"/>
        <v>0.901198959989052</v>
      </c>
      <c r="BC26" s="45">
        <f t="shared" si="51"/>
        <v>0.72679929504787</v>
      </c>
      <c r="BD26" s="45">
        <f t="shared" si="51"/>
        <v>0.60445684241649</v>
      </c>
      <c r="BE26" s="45">
        <f t="shared" si="51"/>
        <v>0.494058783545513</v>
      </c>
      <c r="BF26" s="45">
        <f t="shared" si="51"/>
        <v>0.464950866092773</v>
      </c>
      <c r="BG26" s="45">
        <f t="shared" si="51"/>
        <v>0.45243510394862</v>
      </c>
      <c r="BH26" s="45">
        <f t="shared" si="51"/>
        <v>0.392926139743582</v>
      </c>
      <c r="BI26" s="45">
        <f t="shared" si="51"/>
        <v>0.376266553117009</v>
      </c>
      <c r="BJ26" s="45">
        <f t="shared" si="51"/>
        <v>1.04496248660236</v>
      </c>
      <c r="BK26" s="45">
        <f t="shared" si="51"/>
        <v>0.611838480308556</v>
      </c>
      <c r="BL26" s="45">
        <f t="shared" si="51"/>
        <v>0.452835290482077</v>
      </c>
      <c r="BM26" s="45">
        <f t="shared" si="51"/>
        <v>0.23749703908409</v>
      </c>
      <c r="BN26" s="45">
        <f t="shared" si="51"/>
        <v>0.164241578632649</v>
      </c>
      <c r="BO26" s="45">
        <f t="shared" si="51"/>
        <v>0.339406393953604</v>
      </c>
      <c r="BP26" s="45">
        <f t="shared" si="51"/>
        <v>0.30706705712214</v>
      </c>
      <c r="BQ26" s="45">
        <f t="shared" si="51"/>
        <v>0.260486149593963</v>
      </c>
      <c r="BR26" s="45">
        <f t="shared" si="51"/>
        <v>0.207145561125578</v>
      </c>
      <c r="BS26" s="45">
        <f t="shared" si="51"/>
        <v>0.092656583847506</v>
      </c>
      <c r="BT26" s="45">
        <f t="shared" si="51"/>
        <v>0.0237855074350046</v>
      </c>
      <c r="BU26" s="45">
        <v>-0.0168</v>
      </c>
      <c r="BV26" s="45">
        <v>-0.3748</v>
      </c>
      <c r="BW26" s="45">
        <f t="shared" ref="BW26:CB26" si="52">IF(BK20&lt;&gt;0,BW20/BK20-1,"-")</f>
        <v>-0.533549290272171</v>
      </c>
      <c r="BX26" s="45">
        <f t="shared" si="52"/>
        <v>-0.523898150363812</v>
      </c>
      <c r="BY26" s="45">
        <f t="shared" si="52"/>
        <v>-0.346406855144868</v>
      </c>
      <c r="BZ26" s="45">
        <f t="shared" si="52"/>
        <v>-0.323284635431528</v>
      </c>
      <c r="CA26" s="45">
        <f t="shared" si="52"/>
        <v>-0.328758001681855</v>
      </c>
      <c r="CB26" s="45">
        <f t="shared" si="52"/>
        <v>-0.260265911473179</v>
      </c>
      <c r="CC26" s="45">
        <v>-0.2162</v>
      </c>
      <c r="CD26" s="45">
        <f t="shared" si="46"/>
        <v>-0.102736373960021</v>
      </c>
      <c r="CE26" s="45">
        <v>0.0481</v>
      </c>
      <c r="CF26" s="45">
        <v>0.1882</v>
      </c>
      <c r="CG26" s="45">
        <v>0.273</v>
      </c>
      <c r="CH26" s="45">
        <v>3.6734</v>
      </c>
      <c r="CI26" s="46">
        <v>4.2828</v>
      </c>
      <c r="CJ26" s="46">
        <v>4.2828</v>
      </c>
      <c r="CK26" s="46">
        <v>3.0597</v>
      </c>
      <c r="CL26" s="82">
        <f>CL20/BZ20-1</f>
        <v>2.6298938136433</v>
      </c>
    </row>
    <row r="27" spans="1:90">
      <c r="A27" s="28" t="s">
        <v>7</v>
      </c>
      <c r="B27" s="26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45" t="str">
        <f t="shared" ref="N27:BU27" si="53">IF(B21&lt;&gt;0,N21/B21-1,"-")</f>
        <v>-</v>
      </c>
      <c r="O27" s="45">
        <f t="shared" si="53"/>
        <v>-1</v>
      </c>
      <c r="P27" s="45">
        <f t="shared" si="53"/>
        <v>-0.0833333333333334</v>
      </c>
      <c r="Q27" s="45">
        <f t="shared" si="53"/>
        <v>-0.0833333333333334</v>
      </c>
      <c r="R27" s="45">
        <f t="shared" si="53"/>
        <v>-0.0833333333333334</v>
      </c>
      <c r="S27" s="45">
        <f t="shared" si="53"/>
        <v>0.75</v>
      </c>
      <c r="T27" s="45">
        <f t="shared" si="53"/>
        <v>0</v>
      </c>
      <c r="U27" s="45">
        <f t="shared" si="53"/>
        <v>0</v>
      </c>
      <c r="V27" s="45">
        <f t="shared" si="53"/>
        <v>0.454545454545455</v>
      </c>
      <c r="W27" s="45">
        <f t="shared" si="53"/>
        <v>0.681818181818182</v>
      </c>
      <c r="X27" s="45">
        <f t="shared" si="53"/>
        <v>0.123076923076923</v>
      </c>
      <c r="Y27" s="45">
        <f t="shared" si="53"/>
        <v>2.41538461538462</v>
      </c>
      <c r="Z27" s="45" t="str">
        <f t="shared" si="53"/>
        <v>-</v>
      </c>
      <c r="AA27" s="45" t="str">
        <f t="shared" si="53"/>
        <v>-</v>
      </c>
      <c r="AB27" s="45">
        <f t="shared" si="53"/>
        <v>1.18181818181818</v>
      </c>
      <c r="AC27" s="45">
        <f t="shared" si="53"/>
        <v>153.363636363636</v>
      </c>
      <c r="AD27" s="45">
        <f t="shared" si="53"/>
        <v>204.636363636364</v>
      </c>
      <c r="AE27" s="45">
        <f t="shared" si="53"/>
        <v>168</v>
      </c>
      <c r="AF27" s="45">
        <f t="shared" si="53"/>
        <v>244.227272727273</v>
      </c>
      <c r="AG27" s="45">
        <f t="shared" si="53"/>
        <v>306.954545454545</v>
      </c>
      <c r="AH27" s="45">
        <f t="shared" si="53"/>
        <v>237.625</v>
      </c>
      <c r="AI27" s="45">
        <f t="shared" si="53"/>
        <v>214.567567567568</v>
      </c>
      <c r="AJ27" s="45">
        <f t="shared" si="53"/>
        <v>113.493150684932</v>
      </c>
      <c r="AK27" s="45">
        <f t="shared" si="53"/>
        <v>46.2162162162162</v>
      </c>
      <c r="AL27" s="45">
        <f t="shared" si="53"/>
        <v>0.958333333333333</v>
      </c>
      <c r="AM27" s="45">
        <f t="shared" si="53"/>
        <v>26.375</v>
      </c>
      <c r="AN27" s="45">
        <f t="shared" si="53"/>
        <v>70.4583333333333</v>
      </c>
      <c r="AO27" s="45">
        <f t="shared" si="53"/>
        <v>0.363957597173145</v>
      </c>
      <c r="AP27" s="45">
        <f t="shared" si="53"/>
        <v>0.403625110521662</v>
      </c>
      <c r="AQ27" s="45">
        <f t="shared" si="53"/>
        <v>0.173288250211327</v>
      </c>
      <c r="AR27" s="45">
        <f t="shared" si="53"/>
        <v>0.358109360518999</v>
      </c>
      <c r="AS27" s="45">
        <f t="shared" si="53"/>
        <v>0.508487084870849</v>
      </c>
      <c r="AT27" s="45">
        <f t="shared" si="53"/>
        <v>0.77841801990571</v>
      </c>
      <c r="AU27" s="45">
        <f t="shared" si="53"/>
        <v>1.20135406218656</v>
      </c>
      <c r="AV27" s="45">
        <f t="shared" si="53"/>
        <v>1.45776501555396</v>
      </c>
      <c r="AW27" s="45">
        <f t="shared" si="53"/>
        <v>1.38370539973288</v>
      </c>
      <c r="AX27" s="45">
        <f t="shared" si="53"/>
        <v>586.68085106383</v>
      </c>
      <c r="AY27" s="45">
        <f t="shared" si="53"/>
        <v>5.28614916286149</v>
      </c>
      <c r="AZ27" s="45">
        <f t="shared" si="53"/>
        <v>3.89504373177843</v>
      </c>
      <c r="BA27" s="45">
        <f t="shared" si="53"/>
        <v>5.23100172711572</v>
      </c>
      <c r="BB27" s="45">
        <f t="shared" si="53"/>
        <v>6.91244094488189</v>
      </c>
      <c r="BC27" s="45">
        <f t="shared" si="53"/>
        <v>7.7209414024976</v>
      </c>
      <c r="BD27" s="45">
        <f t="shared" si="53"/>
        <v>6.15900095537055</v>
      </c>
      <c r="BE27" s="45">
        <f t="shared" si="53"/>
        <v>5.76624266144814</v>
      </c>
      <c r="BF27" s="45">
        <f t="shared" si="53"/>
        <v>5.66089837997055</v>
      </c>
      <c r="BG27" s="45">
        <f t="shared" si="53"/>
        <v>5.49715229525003</v>
      </c>
      <c r="BH27" s="45">
        <f t="shared" si="53"/>
        <v>5.98305909843248</v>
      </c>
      <c r="BI27" s="45">
        <f t="shared" si="53"/>
        <v>6.09225166093012</v>
      </c>
      <c r="BJ27" s="45">
        <f t="shared" si="53"/>
        <v>-0.0415263748597082</v>
      </c>
      <c r="BK27" s="45">
        <f t="shared" si="53"/>
        <v>8.5636803874092</v>
      </c>
      <c r="BL27" s="45">
        <f t="shared" si="53"/>
        <v>7.5500893388922</v>
      </c>
      <c r="BM27" s="45">
        <f t="shared" si="53"/>
        <v>5.36497817199085</v>
      </c>
      <c r="BN27" s="45">
        <f t="shared" si="53"/>
        <v>3.461786481968</v>
      </c>
      <c r="BO27" s="45">
        <f t="shared" si="53"/>
        <v>2.95128600539737</v>
      </c>
      <c r="BP27" s="45">
        <f t="shared" si="53"/>
        <v>1.9854920501773</v>
      </c>
      <c r="BQ27" s="45">
        <f t="shared" si="53"/>
        <v>1.563650561814</v>
      </c>
      <c r="BR27" s="45">
        <f t="shared" si="53"/>
        <v>1.09465480072964</v>
      </c>
      <c r="BS27" s="45">
        <f t="shared" si="53"/>
        <v>0.791921246175829</v>
      </c>
      <c r="BT27" s="45">
        <f t="shared" si="53"/>
        <v>0.529676672754904</v>
      </c>
      <c r="BU27" s="45">
        <f t="shared" si="53"/>
        <v>0.332041059326099</v>
      </c>
      <c r="BV27" s="45">
        <v>-0.723</v>
      </c>
      <c r="BW27" s="45">
        <f t="shared" ref="BW27:CB27" si="54">IF(BK21&lt;&gt;0,BW21/BK21-1,"-")</f>
        <v>-0.766266646412477</v>
      </c>
      <c r="BX27" s="45">
        <f t="shared" si="54"/>
        <v>-0.743876953941319</v>
      </c>
      <c r="BY27" s="45">
        <f t="shared" si="54"/>
        <v>-0.690842977366009</v>
      </c>
      <c r="BZ27" s="45">
        <f t="shared" si="54"/>
        <v>-0.612968266288396</v>
      </c>
      <c r="CA27" s="45">
        <f t="shared" si="54"/>
        <v>-0.531037654979197</v>
      </c>
      <c r="CB27" s="45">
        <f t="shared" si="54"/>
        <v>-0.460756955574996</v>
      </c>
      <c r="CC27" s="45">
        <v>-0.4537</v>
      </c>
      <c r="CD27" s="45">
        <f t="shared" si="46"/>
        <v>-0.344293615943253</v>
      </c>
      <c r="CE27" s="45">
        <v>-0.3339</v>
      </c>
      <c r="CF27" s="45">
        <v>-0.2495</v>
      </c>
      <c r="CG27" s="45">
        <v>-0.1547</v>
      </c>
      <c r="CH27" s="45">
        <v>1.8151</v>
      </c>
      <c r="CI27" s="46">
        <v>3.0682</v>
      </c>
      <c r="CJ27" s="46">
        <v>3.0682</v>
      </c>
      <c r="CK27" s="46">
        <v>2.9912</v>
      </c>
      <c r="CL27" s="82">
        <f>CL21/BZ21-1</f>
        <v>3.40113411092158</v>
      </c>
    </row>
    <row r="28" spans="1:90">
      <c r="A28" s="28" t="s">
        <v>8</v>
      </c>
      <c r="B28" s="26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45" t="str">
        <f t="shared" ref="N28:BT28" si="55">IF(B22&lt;&gt;0,N22/B22-1,"-")</f>
        <v>-</v>
      </c>
      <c r="O28" s="45" t="str">
        <f t="shared" si="55"/>
        <v>-</v>
      </c>
      <c r="P28" s="45">
        <f t="shared" si="55"/>
        <v>0</v>
      </c>
      <c r="Q28" s="45">
        <f t="shared" si="55"/>
        <v>0</v>
      </c>
      <c r="R28" s="45">
        <f t="shared" si="55"/>
        <v>0</v>
      </c>
      <c r="S28" s="45">
        <f t="shared" si="55"/>
        <v>0</v>
      </c>
      <c r="T28" s="45">
        <f t="shared" si="55"/>
        <v>0</v>
      </c>
      <c r="U28" s="45">
        <f t="shared" si="55"/>
        <v>-0.991228070175439</v>
      </c>
      <c r="V28" s="45">
        <f t="shared" si="55"/>
        <v>-0.993377483443709</v>
      </c>
      <c r="W28" s="45">
        <f t="shared" si="55"/>
        <v>-0.986754966887417</v>
      </c>
      <c r="X28" s="45">
        <f t="shared" si="55"/>
        <v>-0.556291390728477</v>
      </c>
      <c r="Y28" s="45">
        <f t="shared" si="55"/>
        <v>-0.556291390728477</v>
      </c>
      <c r="Z28" s="45">
        <f t="shared" si="55"/>
        <v>0</v>
      </c>
      <c r="AA28" s="45">
        <f t="shared" si="55"/>
        <v>3</v>
      </c>
      <c r="AB28" s="45">
        <f t="shared" si="55"/>
        <v>7</v>
      </c>
      <c r="AC28" s="45">
        <f t="shared" si="55"/>
        <v>11</v>
      </c>
      <c r="AD28" s="45">
        <f t="shared" si="55"/>
        <v>18</v>
      </c>
      <c r="AE28" s="45">
        <f t="shared" si="55"/>
        <v>40</v>
      </c>
      <c r="AF28" s="45">
        <f t="shared" si="55"/>
        <v>40</v>
      </c>
      <c r="AG28" s="45">
        <f t="shared" si="55"/>
        <v>40</v>
      </c>
      <c r="AH28" s="45">
        <f t="shared" si="55"/>
        <v>46</v>
      </c>
      <c r="AI28" s="45">
        <f t="shared" si="55"/>
        <v>50</v>
      </c>
      <c r="AJ28" s="45">
        <f t="shared" si="55"/>
        <v>0.537313432835821</v>
      </c>
      <c r="AK28" s="45">
        <f t="shared" si="55"/>
        <v>0.895522388059701</v>
      </c>
      <c r="AL28" s="45">
        <f t="shared" si="55"/>
        <v>215</v>
      </c>
      <c r="AM28" s="45">
        <f t="shared" si="55"/>
        <v>53.25</v>
      </c>
      <c r="AN28" s="45">
        <f t="shared" si="55"/>
        <v>26.375</v>
      </c>
      <c r="AO28" s="45">
        <f t="shared" si="55"/>
        <v>17.25</v>
      </c>
      <c r="AP28" s="45">
        <f t="shared" si="55"/>
        <v>11.1578947368421</v>
      </c>
      <c r="AQ28" s="45">
        <f t="shared" si="55"/>
        <v>8.17073170731707</v>
      </c>
      <c r="AR28" s="45">
        <f t="shared" si="55"/>
        <v>11.6585365853659</v>
      </c>
      <c r="AS28" s="45">
        <f t="shared" si="55"/>
        <v>18.9024390243902</v>
      </c>
      <c r="AT28" s="45">
        <f t="shared" si="55"/>
        <v>77.1914893617021</v>
      </c>
      <c r="AU28" s="45">
        <f t="shared" si="55"/>
        <v>46.9901960784314</v>
      </c>
      <c r="AV28" s="45">
        <f t="shared" si="55"/>
        <v>58.1553398058252</v>
      </c>
      <c r="AW28" s="45">
        <f t="shared" si="55"/>
        <v>47.7007874015748</v>
      </c>
      <c r="AX28" s="45">
        <f t="shared" si="55"/>
        <v>-0.731481481481481</v>
      </c>
      <c r="AY28" s="45">
        <f t="shared" si="55"/>
        <v>-0.599078341013825</v>
      </c>
      <c r="AZ28" s="45">
        <f t="shared" si="55"/>
        <v>-0.296803652968037</v>
      </c>
      <c r="BA28" s="45">
        <f t="shared" si="55"/>
        <v>1.15981735159817</v>
      </c>
      <c r="BB28" s="45">
        <f t="shared" si="55"/>
        <v>2.84848484848485</v>
      </c>
      <c r="BC28" s="45">
        <f t="shared" si="55"/>
        <v>9.19946808510638</v>
      </c>
      <c r="BD28" s="45">
        <f t="shared" si="55"/>
        <v>7.91136801541426</v>
      </c>
      <c r="BE28" s="45">
        <f t="shared" si="55"/>
        <v>7.62867647058824</v>
      </c>
      <c r="BF28" s="45">
        <f t="shared" si="55"/>
        <v>1.08707482993197</v>
      </c>
      <c r="BG28" s="45">
        <f t="shared" si="55"/>
        <v>0.807967313585291</v>
      </c>
      <c r="BH28" s="45">
        <f t="shared" si="55"/>
        <v>0.840308550795995</v>
      </c>
      <c r="BI28" s="45">
        <f t="shared" si="55"/>
        <v>1.43928860145513</v>
      </c>
      <c r="BJ28" s="45">
        <f t="shared" si="55"/>
        <v>1.87931034482759</v>
      </c>
      <c r="BK28" s="45">
        <f t="shared" si="55"/>
        <v>0.931034482758621</v>
      </c>
      <c r="BL28" s="45">
        <f t="shared" si="55"/>
        <v>3.51298701298701</v>
      </c>
      <c r="BM28" s="45">
        <f t="shared" si="55"/>
        <v>0.792811839323467</v>
      </c>
      <c r="BN28" s="45">
        <f t="shared" si="55"/>
        <v>1.14398200224972</v>
      </c>
      <c r="BO28" s="45">
        <f t="shared" si="55"/>
        <v>0.23754889178618</v>
      </c>
      <c r="BP28" s="45">
        <f t="shared" si="55"/>
        <v>0.0417297297297297</v>
      </c>
      <c r="BQ28" s="45">
        <f t="shared" si="55"/>
        <v>-0.263456895327368</v>
      </c>
      <c r="BR28" s="45">
        <f t="shared" si="55"/>
        <v>-0.301303780964798</v>
      </c>
      <c r="BS28" s="45">
        <f t="shared" si="55"/>
        <v>-0.377062146892655</v>
      </c>
      <c r="BT28" s="45">
        <f t="shared" si="55"/>
        <v>-0.493177561758673</v>
      </c>
      <c r="BU28" s="45">
        <v>-0.5429</v>
      </c>
      <c r="BV28" s="45">
        <v>-0.3413</v>
      </c>
      <c r="BW28" s="45">
        <f t="shared" ref="BW28:CB28" si="56">IF(BK22&lt;&gt;0,BW22/BK22-1,"-")</f>
        <v>-0.130952380952381</v>
      </c>
      <c r="BX28" s="45">
        <f t="shared" si="56"/>
        <v>-0.543884892086331</v>
      </c>
      <c r="BY28" s="45">
        <f t="shared" si="56"/>
        <v>-0.492924528301887</v>
      </c>
      <c r="BZ28" s="45">
        <f t="shared" si="56"/>
        <v>-0.545120671563484</v>
      </c>
      <c r="CA28" s="45">
        <f t="shared" si="56"/>
        <v>-0.603666245259166</v>
      </c>
      <c r="CB28" s="45">
        <f t="shared" si="56"/>
        <v>-0.501245330012453</v>
      </c>
      <c r="CC28" s="45">
        <v>-0.2678</v>
      </c>
      <c r="CD28" s="45">
        <f t="shared" si="46"/>
        <v>-0.199290912483672</v>
      </c>
      <c r="CE28" s="45">
        <v>-0.0094</v>
      </c>
      <c r="CF28" s="45">
        <v>0.2087</v>
      </c>
      <c r="CG28" s="45">
        <v>0.4572</v>
      </c>
      <c r="CH28" s="45"/>
      <c r="CI28" s="46">
        <f t="shared" ref="CI28:CL28" si="57">CI22/BW22-1</f>
        <v>25.6438356164384</v>
      </c>
      <c r="CJ28" s="46">
        <f t="shared" si="57"/>
        <v>22.3943217665615</v>
      </c>
      <c r="CK28" s="46">
        <f t="shared" si="57"/>
        <v>20.4581395348837</v>
      </c>
      <c r="CL28" s="82">
        <f t="shared" si="57"/>
        <v>13.2122260668973</v>
      </c>
    </row>
    <row r="29" spans="1:90">
      <c r="A29" s="29" t="s">
        <v>9</v>
      </c>
      <c r="B29" s="26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45" t="str">
        <f t="shared" ref="N29:BU29" si="58">IF(B23&lt;&gt;0,N23/B23-1,"-")</f>
        <v>-</v>
      </c>
      <c r="O29" s="45">
        <f t="shared" si="58"/>
        <v>47.3333333333333</v>
      </c>
      <c r="P29" s="45">
        <f t="shared" si="58"/>
        <v>94.6666666666667</v>
      </c>
      <c r="Q29" s="45">
        <f t="shared" si="58"/>
        <v>110.333333333333</v>
      </c>
      <c r="R29" s="45">
        <f t="shared" si="58"/>
        <v>123.666666666667</v>
      </c>
      <c r="S29" s="45">
        <f t="shared" si="58"/>
        <v>142</v>
      </c>
      <c r="T29" s="45">
        <f t="shared" si="58"/>
        <v>228</v>
      </c>
      <c r="U29" s="45">
        <f t="shared" si="58"/>
        <v>356</v>
      </c>
      <c r="V29" s="45">
        <f t="shared" si="58"/>
        <v>426</v>
      </c>
      <c r="W29" s="45">
        <f t="shared" si="58"/>
        <v>638.666666666667</v>
      </c>
      <c r="X29" s="45">
        <f t="shared" si="58"/>
        <v>1460</v>
      </c>
      <c r="Y29" s="45">
        <f t="shared" si="58"/>
        <v>2796.66666666667</v>
      </c>
      <c r="Z29" s="45">
        <f t="shared" si="58"/>
        <v>-0.875</v>
      </c>
      <c r="AA29" s="45">
        <f t="shared" si="58"/>
        <v>-0.937931034482759</v>
      </c>
      <c r="AB29" s="45">
        <f t="shared" si="58"/>
        <v>-0.895470383275261</v>
      </c>
      <c r="AC29" s="45">
        <f t="shared" si="58"/>
        <v>-0.604790419161677</v>
      </c>
      <c r="AD29" s="45">
        <f t="shared" si="58"/>
        <v>-0.433155080213904</v>
      </c>
      <c r="AE29" s="45">
        <f t="shared" si="58"/>
        <v>-0.249417249417249</v>
      </c>
      <c r="AF29" s="45">
        <f t="shared" si="58"/>
        <v>-0.387190684133916</v>
      </c>
      <c r="AG29" s="45">
        <f t="shared" si="58"/>
        <v>-0.455648926237162</v>
      </c>
      <c r="AH29" s="45">
        <f t="shared" si="58"/>
        <v>-0.102263856362217</v>
      </c>
      <c r="AI29" s="45">
        <f t="shared" si="58"/>
        <v>-0.398645127670662</v>
      </c>
      <c r="AJ29" s="45">
        <f t="shared" si="58"/>
        <v>-0.255989048596851</v>
      </c>
      <c r="AK29" s="45">
        <f t="shared" si="58"/>
        <v>-0.203145478374836</v>
      </c>
      <c r="AL29" s="45">
        <f t="shared" si="58"/>
        <v>-0.714285714285714</v>
      </c>
      <c r="AM29" s="45">
        <f t="shared" si="58"/>
        <v>-0.222222222222222</v>
      </c>
      <c r="AN29" s="45">
        <f t="shared" si="58"/>
        <v>4</v>
      </c>
      <c r="AO29" s="45">
        <f t="shared" si="58"/>
        <v>0.871212121212121</v>
      </c>
      <c r="AP29" s="45">
        <f t="shared" si="58"/>
        <v>0.839622641509434</v>
      </c>
      <c r="AQ29" s="45">
        <f t="shared" si="58"/>
        <v>4.42236024844721</v>
      </c>
      <c r="AR29" s="45">
        <f t="shared" si="58"/>
        <v>5.1686460807601</v>
      </c>
      <c r="AS29" s="45">
        <f t="shared" si="58"/>
        <v>5.67581475128645</v>
      </c>
      <c r="AT29" s="45">
        <f t="shared" si="58"/>
        <v>1.32782608695652</v>
      </c>
      <c r="AU29" s="45">
        <f t="shared" si="58"/>
        <v>1.84488734835355</v>
      </c>
      <c r="AV29" s="45">
        <f t="shared" si="58"/>
        <v>0.781048758049678</v>
      </c>
      <c r="AW29" s="45">
        <f t="shared" si="58"/>
        <v>1.10915071770335</v>
      </c>
      <c r="AX29" s="45">
        <f t="shared" si="58"/>
        <v>506</v>
      </c>
      <c r="AY29" s="45">
        <f t="shared" si="58"/>
        <v>192.142857142857</v>
      </c>
      <c r="AZ29" s="45">
        <f t="shared" si="58"/>
        <v>24.2</v>
      </c>
      <c r="BA29" s="45">
        <f t="shared" si="58"/>
        <v>2.24696356275304</v>
      </c>
      <c r="BB29" s="46">
        <f t="shared" si="58"/>
        <v>1.06666666666667</v>
      </c>
      <c r="BC29" s="46">
        <f t="shared" si="58"/>
        <v>-0.209049255441008</v>
      </c>
      <c r="BD29" s="46">
        <f t="shared" si="58"/>
        <v>-0.0150173276857913</v>
      </c>
      <c r="BE29" s="46">
        <f t="shared" si="58"/>
        <v>-0.11639260020555</v>
      </c>
      <c r="BF29" s="46">
        <f t="shared" si="58"/>
        <v>1.03698169592828</v>
      </c>
      <c r="BG29" s="46">
        <f t="shared" si="58"/>
        <v>0.221139201949436</v>
      </c>
      <c r="BH29" s="46">
        <f t="shared" si="58"/>
        <v>-0.0261707988980716</v>
      </c>
      <c r="BI29" s="46">
        <f t="shared" si="58"/>
        <v>-0.260811002410322</v>
      </c>
      <c r="BJ29" s="46">
        <f t="shared" si="58"/>
        <v>-1</v>
      </c>
      <c r="BK29" s="46">
        <f t="shared" si="58"/>
        <v>-1</v>
      </c>
      <c r="BL29" s="46">
        <f t="shared" si="58"/>
        <v>-0.912962962962963</v>
      </c>
      <c r="BM29" s="46">
        <f t="shared" si="58"/>
        <v>-0.589775561097257</v>
      </c>
      <c r="BN29" s="46">
        <f t="shared" si="58"/>
        <v>-0.588089330024814</v>
      </c>
      <c r="BO29" s="46">
        <f t="shared" si="58"/>
        <v>-0.685010861694424</v>
      </c>
      <c r="BP29" s="46">
        <f t="shared" si="58"/>
        <v>-0.829945269741986</v>
      </c>
      <c r="BQ29" s="46">
        <f t="shared" si="58"/>
        <v>-0.873509741203838</v>
      </c>
      <c r="BR29" s="46">
        <f t="shared" si="58"/>
        <v>-0.909774436090226</v>
      </c>
      <c r="BS29" s="46">
        <f t="shared" si="58"/>
        <v>-0.86380643552008</v>
      </c>
      <c r="BT29" s="46">
        <f t="shared" si="58"/>
        <v>-0.887906647807638</v>
      </c>
      <c r="BU29" s="46">
        <f t="shared" si="58"/>
        <v>-0.801189220293469</v>
      </c>
      <c r="BV29" s="46">
        <v>0</v>
      </c>
      <c r="BW29" s="46" t="str">
        <f t="shared" ref="BW29:CB29" si="59">IF(BK23&lt;&gt;0,BW23/BK23-1,"-")</f>
        <v>-</v>
      </c>
      <c r="BX29" s="46">
        <f t="shared" si="59"/>
        <v>-0.267477203647416</v>
      </c>
      <c r="BY29" s="46">
        <f t="shared" si="59"/>
        <v>0.708206686930091</v>
      </c>
      <c r="BZ29" s="46">
        <f t="shared" si="59"/>
        <v>2.65060240963855</v>
      </c>
      <c r="CA29" s="46">
        <f t="shared" si="59"/>
        <v>3.61379310344828</v>
      </c>
      <c r="CB29" s="46">
        <f t="shared" si="59"/>
        <v>6.82758620689655</v>
      </c>
      <c r="CC29" s="46" t="s">
        <v>11</v>
      </c>
      <c r="CD29" s="46">
        <f t="shared" si="46"/>
        <v>9.35772357723577</v>
      </c>
      <c r="CE29" s="46" t="s">
        <v>11</v>
      </c>
      <c r="CF29" s="46" t="s">
        <v>11</v>
      </c>
      <c r="CG29" s="46" t="s">
        <v>11</v>
      </c>
      <c r="CH29" s="46" t="s">
        <v>11</v>
      </c>
      <c r="CI29" s="46">
        <f t="shared" ref="CI29:CL29" si="60">CI23/BW23-1</f>
        <v>15.8272727272727</v>
      </c>
      <c r="CJ29" s="46">
        <f t="shared" si="60"/>
        <v>22.850622406639</v>
      </c>
      <c r="CK29" s="46">
        <f t="shared" si="60"/>
        <v>16.8985765124555</v>
      </c>
      <c r="CL29" s="82">
        <f t="shared" si="60"/>
        <v>9.01897689768977</v>
      </c>
    </row>
    <row r="30" spans="1:90">
      <c r="A30" s="30" t="s">
        <v>14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85"/>
    </row>
    <row r="31" spans="1:90">
      <c r="A31" s="20" t="s">
        <v>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>
        <f t="shared" ref="Z31:CK31" si="61">Z19/Z$19</f>
        <v>1</v>
      </c>
      <c r="AA31" s="45">
        <f t="shared" si="61"/>
        <v>1</v>
      </c>
      <c r="AB31" s="45">
        <f t="shared" si="61"/>
        <v>1</v>
      </c>
      <c r="AC31" s="45">
        <f t="shared" si="61"/>
        <v>1</v>
      </c>
      <c r="AD31" s="45">
        <f t="shared" si="61"/>
        <v>1</v>
      </c>
      <c r="AE31" s="45">
        <f t="shared" si="61"/>
        <v>1</v>
      </c>
      <c r="AF31" s="45">
        <f t="shared" si="61"/>
        <v>1</v>
      </c>
      <c r="AG31" s="45">
        <f t="shared" si="61"/>
        <v>1</v>
      </c>
      <c r="AH31" s="45">
        <f t="shared" si="61"/>
        <v>1</v>
      </c>
      <c r="AI31" s="45">
        <f t="shared" si="61"/>
        <v>1</v>
      </c>
      <c r="AJ31" s="45">
        <f t="shared" si="61"/>
        <v>1</v>
      </c>
      <c r="AK31" s="45">
        <f t="shared" si="61"/>
        <v>1</v>
      </c>
      <c r="AL31" s="45">
        <f t="shared" si="61"/>
        <v>1</v>
      </c>
      <c r="AM31" s="45">
        <f t="shared" si="61"/>
        <v>1</v>
      </c>
      <c r="AN31" s="45">
        <f t="shared" si="61"/>
        <v>1</v>
      </c>
      <c r="AO31" s="45">
        <f t="shared" si="61"/>
        <v>1</v>
      </c>
      <c r="AP31" s="45">
        <f t="shared" si="61"/>
        <v>1</v>
      </c>
      <c r="AQ31" s="45">
        <f t="shared" si="61"/>
        <v>1</v>
      </c>
      <c r="AR31" s="45">
        <f t="shared" si="61"/>
        <v>1</v>
      </c>
      <c r="AS31" s="45">
        <f t="shared" si="61"/>
        <v>1</v>
      </c>
      <c r="AT31" s="45">
        <f t="shared" si="61"/>
        <v>1</v>
      </c>
      <c r="AU31" s="45">
        <f t="shared" si="61"/>
        <v>1</v>
      </c>
      <c r="AV31" s="45">
        <f t="shared" si="61"/>
        <v>1</v>
      </c>
      <c r="AW31" s="45">
        <f t="shared" si="61"/>
        <v>1</v>
      </c>
      <c r="AX31" s="45">
        <f t="shared" si="61"/>
        <v>1</v>
      </c>
      <c r="AY31" s="45">
        <f t="shared" si="61"/>
        <v>1</v>
      </c>
      <c r="AZ31" s="45">
        <f t="shared" si="61"/>
        <v>1</v>
      </c>
      <c r="BA31" s="45">
        <f t="shared" si="61"/>
        <v>1</v>
      </c>
      <c r="BB31" s="45">
        <f t="shared" si="61"/>
        <v>1</v>
      </c>
      <c r="BC31" s="45">
        <f t="shared" si="61"/>
        <v>1</v>
      </c>
      <c r="BD31" s="45">
        <f t="shared" si="61"/>
        <v>1</v>
      </c>
      <c r="BE31" s="45">
        <f t="shared" si="61"/>
        <v>1</v>
      </c>
      <c r="BF31" s="45">
        <f t="shared" si="61"/>
        <v>1</v>
      </c>
      <c r="BG31" s="45">
        <f t="shared" si="61"/>
        <v>1</v>
      </c>
      <c r="BH31" s="45">
        <f t="shared" si="61"/>
        <v>1</v>
      </c>
      <c r="BI31" s="45">
        <f t="shared" si="61"/>
        <v>1</v>
      </c>
      <c r="BJ31" s="45">
        <f t="shared" si="61"/>
        <v>1</v>
      </c>
      <c r="BK31" s="45">
        <f t="shared" si="61"/>
        <v>1</v>
      </c>
      <c r="BL31" s="45">
        <f t="shared" si="61"/>
        <v>1</v>
      </c>
      <c r="BM31" s="45">
        <f t="shared" si="61"/>
        <v>1</v>
      </c>
      <c r="BN31" s="45">
        <f t="shared" si="61"/>
        <v>1</v>
      </c>
      <c r="BO31" s="45">
        <f t="shared" si="61"/>
        <v>1</v>
      </c>
      <c r="BP31" s="45">
        <f t="shared" si="61"/>
        <v>1</v>
      </c>
      <c r="BQ31" s="45">
        <f t="shared" si="61"/>
        <v>1</v>
      </c>
      <c r="BR31" s="45">
        <f t="shared" si="61"/>
        <v>1</v>
      </c>
      <c r="BS31" s="45">
        <f t="shared" si="61"/>
        <v>1</v>
      </c>
      <c r="BT31" s="45">
        <f t="shared" si="61"/>
        <v>1</v>
      </c>
      <c r="BU31" s="45">
        <f t="shared" si="61"/>
        <v>1</v>
      </c>
      <c r="BV31" s="45">
        <f t="shared" si="61"/>
        <v>1</v>
      </c>
      <c r="BW31" s="45">
        <f t="shared" si="61"/>
        <v>1</v>
      </c>
      <c r="BX31" s="45">
        <f t="shared" si="61"/>
        <v>1</v>
      </c>
      <c r="BY31" s="45">
        <f t="shared" si="61"/>
        <v>1</v>
      </c>
      <c r="BZ31" s="45">
        <f t="shared" si="61"/>
        <v>1</v>
      </c>
      <c r="CA31" s="45">
        <f t="shared" si="61"/>
        <v>1</v>
      </c>
      <c r="CB31" s="45">
        <f t="shared" si="61"/>
        <v>1</v>
      </c>
      <c r="CC31" s="45">
        <f t="shared" si="61"/>
        <v>1</v>
      </c>
      <c r="CD31" s="45">
        <f t="shared" si="61"/>
        <v>1</v>
      </c>
      <c r="CE31" s="45">
        <f t="shared" si="61"/>
        <v>1</v>
      </c>
      <c r="CF31" s="45">
        <f t="shared" si="61"/>
        <v>1</v>
      </c>
      <c r="CG31" s="45">
        <f t="shared" si="61"/>
        <v>1</v>
      </c>
      <c r="CH31" s="45">
        <f t="shared" si="61"/>
        <v>1</v>
      </c>
      <c r="CI31" s="45">
        <f t="shared" si="61"/>
        <v>1</v>
      </c>
      <c r="CJ31" s="45">
        <f t="shared" si="61"/>
        <v>1</v>
      </c>
      <c r="CK31" s="45">
        <f t="shared" si="61"/>
        <v>1</v>
      </c>
      <c r="CL31" s="86">
        <f t="shared" ref="CL31:CL35" si="62">CL19/CL$19</f>
        <v>1</v>
      </c>
    </row>
    <row r="32" spans="1:90">
      <c r="A32" s="21" t="s">
        <v>6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>
        <f t="shared" ref="Z32:CK32" si="63">Z20/Z$19</f>
        <v>0.996751137102014</v>
      </c>
      <c r="AA32" s="45">
        <f t="shared" si="63"/>
        <v>0.997988216697801</v>
      </c>
      <c r="AB32" s="45">
        <f t="shared" si="63"/>
        <v>0.998703508629771</v>
      </c>
      <c r="AC32" s="45">
        <f t="shared" si="63"/>
        <v>0.955860716037273</v>
      </c>
      <c r="AD32" s="45">
        <f t="shared" si="63"/>
        <v>0.959162116193716</v>
      </c>
      <c r="AE32" s="45">
        <f t="shared" si="63"/>
        <v>0.955785454769382</v>
      </c>
      <c r="AF32" s="45">
        <f t="shared" si="63"/>
        <v>0.946407445382128</v>
      </c>
      <c r="AG32" s="45">
        <f t="shared" si="63"/>
        <v>0.944834730810321</v>
      </c>
      <c r="AH32" s="45">
        <f t="shared" si="63"/>
        <v>0.947753175747355</v>
      </c>
      <c r="AI32" s="45">
        <f t="shared" si="63"/>
        <v>0.953919258874735</v>
      </c>
      <c r="AJ32" s="45">
        <f t="shared" si="63"/>
        <v>0.960535276173774</v>
      </c>
      <c r="AK32" s="45">
        <f t="shared" si="63"/>
        <v>0.957792091537332</v>
      </c>
      <c r="AL32" s="45">
        <f t="shared" si="63"/>
        <v>0.933146924250127</v>
      </c>
      <c r="AM32" s="45">
        <f t="shared" si="63"/>
        <v>0.949406657018813</v>
      </c>
      <c r="AN32" s="45">
        <f t="shared" si="63"/>
        <v>0.952592229439882</v>
      </c>
      <c r="AO32" s="45">
        <f t="shared" si="63"/>
        <v>0.961655397740164</v>
      </c>
      <c r="AP32" s="45">
        <f t="shared" si="63"/>
        <v>0.965387937604796</v>
      </c>
      <c r="AQ32" s="45">
        <f t="shared" si="63"/>
        <v>0.965212327402572</v>
      </c>
      <c r="AR32" s="45">
        <f t="shared" si="63"/>
        <v>0.951990797114308</v>
      </c>
      <c r="AS32" s="45">
        <f t="shared" si="63"/>
        <v>0.946609386414324</v>
      </c>
      <c r="AT32" s="45">
        <f t="shared" si="63"/>
        <v>0.932407022931863</v>
      </c>
      <c r="AU32" s="45">
        <f t="shared" si="63"/>
        <v>0.927469424936847</v>
      </c>
      <c r="AV32" s="45">
        <f t="shared" si="63"/>
        <v>0.929843831077326</v>
      </c>
      <c r="AW32" s="45">
        <f t="shared" si="63"/>
        <v>0.931678802039269</v>
      </c>
      <c r="AX32" s="45">
        <f t="shared" si="63"/>
        <v>0.402684563758389</v>
      </c>
      <c r="AY32" s="45">
        <f t="shared" si="63"/>
        <v>0.900377982518308</v>
      </c>
      <c r="AZ32" s="45">
        <f t="shared" si="63"/>
        <v>0.90083862062566</v>
      </c>
      <c r="BA32" s="45">
        <f t="shared" si="63"/>
        <v>0.894711558839736</v>
      </c>
      <c r="BB32" s="45">
        <f t="shared" si="63"/>
        <v>0.874113724028787</v>
      </c>
      <c r="BC32" s="45">
        <f t="shared" si="63"/>
        <v>0.844182607784466</v>
      </c>
      <c r="BD32" s="45">
        <f t="shared" si="63"/>
        <v>0.813894268703823</v>
      </c>
      <c r="BE32" s="45">
        <f t="shared" si="63"/>
        <v>0.793254280519903</v>
      </c>
      <c r="BF32" s="45">
        <f t="shared" si="63"/>
        <v>0.780391077331435</v>
      </c>
      <c r="BG32" s="45">
        <f t="shared" si="63"/>
        <v>0.772332110975294</v>
      </c>
      <c r="BH32" s="45">
        <f t="shared" si="63"/>
        <v>0.760733121179727</v>
      </c>
      <c r="BI32" s="45">
        <f t="shared" si="63"/>
        <v>0.752614482088755</v>
      </c>
      <c r="BJ32" s="45">
        <f t="shared" si="63"/>
        <v>0.588873456790123</v>
      </c>
      <c r="BK32" s="45">
        <f t="shared" si="63"/>
        <v>0.607648024688916</v>
      </c>
      <c r="BL32" s="45">
        <f t="shared" si="63"/>
        <v>0.608900953018251</v>
      </c>
      <c r="BM32" s="45">
        <f t="shared" si="63"/>
        <v>0.628348634887544</v>
      </c>
      <c r="BN32" s="45">
        <f t="shared" si="63"/>
        <v>0.648457617239901</v>
      </c>
      <c r="BO32" s="45">
        <f t="shared" si="63"/>
        <v>0.662783396803298</v>
      </c>
      <c r="BP32" s="45">
        <f t="shared" si="63"/>
        <v>0.669015138622043</v>
      </c>
      <c r="BQ32" s="45">
        <f t="shared" si="63"/>
        <v>0.668819300375894</v>
      </c>
      <c r="BR32" s="45">
        <f t="shared" si="63"/>
        <v>0.683589036513017</v>
      </c>
      <c r="BS32" s="45">
        <f t="shared" si="63"/>
        <v>0.684591830908889</v>
      </c>
      <c r="BT32" s="45">
        <f t="shared" si="63"/>
        <v>0.691010565067059</v>
      </c>
      <c r="BU32" s="45">
        <f t="shared" si="63"/>
        <v>0.708044714489667</v>
      </c>
      <c r="BV32" s="45">
        <f t="shared" si="63"/>
        <v>0.747885468663339</v>
      </c>
      <c r="BW32" s="45">
        <f t="shared" si="63"/>
        <v>0.753424657534247</v>
      </c>
      <c r="BX32" s="45">
        <f t="shared" si="63"/>
        <v>0.741773794893746</v>
      </c>
      <c r="BY32" s="45">
        <f t="shared" si="63"/>
        <v>0.780389139444174</v>
      </c>
      <c r="BZ32" s="45">
        <f t="shared" si="63"/>
        <v>0.762798451856379</v>
      </c>
      <c r="CA32" s="45">
        <f t="shared" si="63"/>
        <v>0.738715087597362</v>
      </c>
      <c r="CB32" s="45">
        <f t="shared" si="63"/>
        <v>0.735381849758535</v>
      </c>
      <c r="CC32" s="45">
        <f t="shared" si="63"/>
        <v>0.740107527145815</v>
      </c>
      <c r="CD32" s="45">
        <f t="shared" si="63"/>
        <v>0.74609398921785</v>
      </c>
      <c r="CE32" s="45">
        <f t="shared" si="63"/>
        <v>0.752714001138753</v>
      </c>
      <c r="CF32" s="45">
        <f t="shared" si="63"/>
        <v>0.757979334390179</v>
      </c>
      <c r="CG32" s="45">
        <f t="shared" si="63"/>
        <v>0.762257336067202</v>
      </c>
      <c r="CH32" s="45">
        <f t="shared" si="63"/>
        <v>0.785475025104808</v>
      </c>
      <c r="CI32" s="45">
        <f t="shared" si="63"/>
        <v>0.755918218612944</v>
      </c>
      <c r="CJ32" s="45">
        <f t="shared" si="63"/>
        <v>0.74321726126896</v>
      </c>
      <c r="CK32" s="45">
        <f t="shared" si="63"/>
        <v>0.726159201779418</v>
      </c>
      <c r="CL32" s="86">
        <f t="shared" si="62"/>
        <v>0.717617310965232</v>
      </c>
    </row>
    <row r="33" spans="1:90">
      <c r="A33" s="21" t="s">
        <v>7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>
        <f t="shared" ref="Z33:CK33" si="64">Z21/Z$19</f>
        <v>0.00311890838206628</v>
      </c>
      <c r="AA33" s="45">
        <f t="shared" si="64"/>
        <v>0.00172438568759879</v>
      </c>
      <c r="AB33" s="45">
        <f t="shared" si="64"/>
        <v>0.000972368527671988</v>
      </c>
      <c r="AC33" s="45">
        <f t="shared" si="64"/>
        <v>0.0438295346015849</v>
      </c>
      <c r="AD33" s="45">
        <f t="shared" si="64"/>
        <v>0.0404977173037329</v>
      </c>
      <c r="AE33" s="45">
        <f t="shared" si="64"/>
        <v>0.0437095880288195</v>
      </c>
      <c r="AF33" s="45">
        <f t="shared" si="64"/>
        <v>0.0531883429292531</v>
      </c>
      <c r="AG33" s="45">
        <f t="shared" si="64"/>
        <v>0.0548334358509502</v>
      </c>
      <c r="AH33" s="45">
        <f t="shared" si="64"/>
        <v>0.0519272094225172</v>
      </c>
      <c r="AI33" s="45">
        <f t="shared" si="64"/>
        <v>0.0454988847753293</v>
      </c>
      <c r="AJ33" s="45">
        <f t="shared" si="64"/>
        <v>0.0389842999337668</v>
      </c>
      <c r="AK33" s="45">
        <f t="shared" si="64"/>
        <v>0.0417026389391727</v>
      </c>
      <c r="AL33" s="45">
        <f t="shared" si="64"/>
        <v>0.0119471276054906</v>
      </c>
      <c r="AM33" s="45">
        <f t="shared" si="64"/>
        <v>0.0380318379160637</v>
      </c>
      <c r="AN33" s="45">
        <f t="shared" si="64"/>
        <v>0.0420394656207869</v>
      </c>
      <c r="AO33" s="45">
        <f t="shared" si="64"/>
        <v>0.0350319916504061</v>
      </c>
      <c r="AP33" s="45">
        <f t="shared" si="64"/>
        <v>0.0322646207001677</v>
      </c>
      <c r="AQ33" s="45">
        <f t="shared" si="64"/>
        <v>0.0319065790078617</v>
      </c>
      <c r="AR33" s="45">
        <f t="shared" si="64"/>
        <v>0.044833473049129</v>
      </c>
      <c r="AS33" s="45">
        <f t="shared" si="64"/>
        <v>0.049442920518812</v>
      </c>
      <c r="AT33" s="45">
        <f t="shared" si="64"/>
        <v>0.0531969069014956</v>
      </c>
      <c r="AU33" s="45">
        <f t="shared" si="64"/>
        <v>0.0567181150384732</v>
      </c>
      <c r="AV33" s="45">
        <f t="shared" si="64"/>
        <v>0.0541073032479659</v>
      </c>
      <c r="AW33" s="45">
        <f t="shared" si="64"/>
        <v>0.0547647958758729</v>
      </c>
      <c r="AX33" s="45">
        <f t="shared" si="64"/>
        <v>0.596063790759404</v>
      </c>
      <c r="AY33" s="45">
        <f t="shared" si="64"/>
        <v>0.0975667375383888</v>
      </c>
      <c r="AZ33" s="45">
        <f t="shared" si="64"/>
        <v>0.0973751058425063</v>
      </c>
      <c r="BA33" s="45">
        <f t="shared" si="64"/>
        <v>0.101946960170677</v>
      </c>
      <c r="BB33" s="45">
        <f t="shared" si="64"/>
        <v>0.121583753986729</v>
      </c>
      <c r="BC33" s="45">
        <f t="shared" si="64"/>
        <v>0.140933840965277</v>
      </c>
      <c r="BD33" s="45">
        <f t="shared" si="64"/>
        <v>0.171025947010453</v>
      </c>
      <c r="BE33" s="45">
        <f t="shared" si="64"/>
        <v>0.187640083575286</v>
      </c>
      <c r="BF33" s="45">
        <f t="shared" si="64"/>
        <v>0.202443058343796</v>
      </c>
      <c r="BG33" s="45">
        <f t="shared" si="64"/>
        <v>0.211277178945809</v>
      </c>
      <c r="BH33" s="45">
        <f t="shared" si="64"/>
        <v>0.221919685884772</v>
      </c>
      <c r="BI33" s="45">
        <f t="shared" si="64"/>
        <v>0.227976148358752</v>
      </c>
      <c r="BJ33" s="45">
        <f t="shared" si="64"/>
        <v>0.408549382716049</v>
      </c>
      <c r="BK33" s="45">
        <f t="shared" si="64"/>
        <v>0.390690221369364</v>
      </c>
      <c r="BL33" s="45">
        <f t="shared" si="64"/>
        <v>0.387348493842617</v>
      </c>
      <c r="BM33" s="45">
        <f t="shared" si="64"/>
        <v>0.368251613679189</v>
      </c>
      <c r="BN33" s="45">
        <f t="shared" si="64"/>
        <v>0.345664583018525</v>
      </c>
      <c r="BO33" s="45">
        <f t="shared" si="64"/>
        <v>0.326419884525613</v>
      </c>
      <c r="BP33" s="45">
        <f t="shared" si="64"/>
        <v>0.321105695591284</v>
      </c>
      <c r="BQ33" s="45">
        <f t="shared" si="64"/>
        <v>0.321767918497585</v>
      </c>
      <c r="BR33" s="45">
        <f t="shared" si="64"/>
        <v>0.307707798419171</v>
      </c>
      <c r="BS33" s="45">
        <f t="shared" si="64"/>
        <v>0.307125192688504</v>
      </c>
      <c r="BT33" s="45">
        <f t="shared" si="64"/>
        <v>0.301188827410701</v>
      </c>
      <c r="BU33" s="45">
        <f t="shared" si="64"/>
        <v>0.283668059087348</v>
      </c>
      <c r="BV33" s="45">
        <f t="shared" si="64"/>
        <v>0.248301442041043</v>
      </c>
      <c r="BW33" s="45">
        <f t="shared" si="64"/>
        <v>0.242736570872663</v>
      </c>
      <c r="BX33" s="45">
        <f t="shared" si="64"/>
        <v>0.253849021692603</v>
      </c>
      <c r="BY33" s="45">
        <f t="shared" si="64"/>
        <v>0.216335019502682</v>
      </c>
      <c r="BZ33" s="45">
        <f t="shared" si="64"/>
        <v>0.23255390091452</v>
      </c>
      <c r="CA33" s="45">
        <f t="shared" si="64"/>
        <v>0.25417966713758</v>
      </c>
      <c r="CB33" s="45">
        <f t="shared" si="64"/>
        <v>0.257296506756448</v>
      </c>
      <c r="CC33" s="45">
        <f t="shared" si="64"/>
        <v>0.250566740267172</v>
      </c>
      <c r="CD33" s="45">
        <f t="shared" si="64"/>
        <v>0.245429241397294</v>
      </c>
      <c r="CE33" s="45">
        <f t="shared" si="64"/>
        <v>0.238743775895979</v>
      </c>
      <c r="CF33" s="45">
        <f t="shared" si="64"/>
        <v>0.233302321803221</v>
      </c>
      <c r="CG33" s="45">
        <f t="shared" si="64"/>
        <v>0.227506954354378</v>
      </c>
      <c r="CH33" s="45">
        <f t="shared" si="64"/>
        <v>0.196877874763874</v>
      </c>
      <c r="CI33" s="45">
        <f t="shared" si="64"/>
        <v>0.227206670223888</v>
      </c>
      <c r="CJ33" s="45">
        <f t="shared" si="64"/>
        <v>0.238360914731994</v>
      </c>
      <c r="CK33" s="45">
        <f t="shared" si="64"/>
        <v>0.257249562607775</v>
      </c>
      <c r="CL33" s="86">
        <f t="shared" si="62"/>
        <v>0.265263450383801</v>
      </c>
    </row>
    <row r="34" spans="1:90">
      <c r="A34" s="21" t="s">
        <v>8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>
        <f t="shared" ref="Z34:CK34" si="65">Z22/Z$19</f>
        <v>0.000129954515919428</v>
      </c>
      <c r="AA34" s="45">
        <f t="shared" si="65"/>
        <v>0.000287397614599799</v>
      </c>
      <c r="AB34" s="45">
        <f t="shared" si="65"/>
        <v>0.000324122842557329</v>
      </c>
      <c r="AC34" s="45">
        <f t="shared" si="65"/>
        <v>0.000309749361141943</v>
      </c>
      <c r="AD34" s="45">
        <f t="shared" si="65"/>
        <v>0.000340166502551249</v>
      </c>
      <c r="AE34" s="45">
        <f t="shared" si="65"/>
        <v>0.00050495720179814</v>
      </c>
      <c r="AF34" s="45">
        <f t="shared" si="65"/>
        <v>0.000404211688618976</v>
      </c>
      <c r="AG34" s="45">
        <f t="shared" si="65"/>
        <v>0.000331833338728997</v>
      </c>
      <c r="AH34" s="45">
        <f t="shared" si="65"/>
        <v>0.000319614830128118</v>
      </c>
      <c r="AI34" s="45">
        <f t="shared" si="65"/>
        <v>0.000581856349935254</v>
      </c>
      <c r="AJ34" s="45">
        <f t="shared" si="65"/>
        <v>0.000480423892459677</v>
      </c>
      <c r="AK34" s="45">
        <f t="shared" si="65"/>
        <v>0.000505269523495033</v>
      </c>
      <c r="AL34" s="45">
        <f t="shared" si="65"/>
        <v>0.0549059481443823</v>
      </c>
      <c r="AM34" s="45">
        <f t="shared" si="65"/>
        <v>0.012561505065123</v>
      </c>
      <c r="AN34" s="45">
        <f t="shared" si="65"/>
        <v>0.0053683049393308</v>
      </c>
      <c r="AO34" s="45">
        <f t="shared" si="65"/>
        <v>0.0033126106094296</v>
      </c>
      <c r="AP34" s="45">
        <f t="shared" si="65"/>
        <v>0.00234744169503582</v>
      </c>
      <c r="AQ34" s="45">
        <f t="shared" si="65"/>
        <v>0.00288109358956676</v>
      </c>
      <c r="AR34" s="45">
        <f t="shared" si="65"/>
        <v>0.00317572983656311</v>
      </c>
      <c r="AS34" s="45">
        <f t="shared" si="65"/>
        <v>0.00394769306686405</v>
      </c>
      <c r="AT34" s="45">
        <f t="shared" si="65"/>
        <v>0.0143960701666419</v>
      </c>
      <c r="AU34" s="45">
        <f t="shared" si="65"/>
        <v>0.0158124600246797</v>
      </c>
      <c r="AV34" s="45">
        <f t="shared" si="65"/>
        <v>0.0160488656747082</v>
      </c>
      <c r="AW34" s="45">
        <f t="shared" si="65"/>
        <v>0.0135564020848585</v>
      </c>
      <c r="AX34" s="45">
        <f t="shared" si="65"/>
        <v>0.00125164548220721</v>
      </c>
      <c r="AY34" s="45">
        <f t="shared" si="65"/>
        <v>0.00205527994330262</v>
      </c>
      <c r="AZ34" s="45">
        <f t="shared" si="65"/>
        <v>0.00178627353183395</v>
      </c>
      <c r="BA34" s="45">
        <f t="shared" si="65"/>
        <v>0.00334148098958701</v>
      </c>
      <c r="BB34" s="45">
        <f t="shared" si="65"/>
        <v>0.00430252198448382</v>
      </c>
      <c r="BC34" s="45">
        <f t="shared" si="65"/>
        <v>0.0148835512502571</v>
      </c>
      <c r="BD34" s="45">
        <f t="shared" si="65"/>
        <v>0.0150797842857236</v>
      </c>
      <c r="BE34" s="45">
        <f t="shared" si="65"/>
        <v>0.019105635904811</v>
      </c>
      <c r="BF34" s="45">
        <f t="shared" si="65"/>
        <v>0.0171658643247683</v>
      </c>
      <c r="BG34" s="45">
        <f t="shared" si="65"/>
        <v>0.0163907100788977</v>
      </c>
      <c r="BH34" s="45">
        <f t="shared" si="65"/>
        <v>0.0173471929355015</v>
      </c>
      <c r="BI34" s="45">
        <f t="shared" si="65"/>
        <v>0.0194093695524923</v>
      </c>
      <c r="BJ34" s="45">
        <f t="shared" si="65"/>
        <v>0.00257716049382716</v>
      </c>
      <c r="BK34" s="45">
        <f t="shared" si="65"/>
        <v>0.00166175394171992</v>
      </c>
      <c r="BL34" s="45">
        <f t="shared" si="65"/>
        <v>0.00375055313913203</v>
      </c>
      <c r="BM34" s="45">
        <f t="shared" si="65"/>
        <v>0.00339975143326785</v>
      </c>
      <c r="BN34" s="45">
        <f t="shared" si="65"/>
        <v>0.00587779974157418</v>
      </c>
      <c r="BO34" s="45">
        <f t="shared" si="65"/>
        <v>0.0107967186710891</v>
      </c>
      <c r="BP34" s="45">
        <f t="shared" si="65"/>
        <v>0.00987916578667317</v>
      </c>
      <c r="BQ34" s="45">
        <f t="shared" si="65"/>
        <v>0.00941278112652077</v>
      </c>
      <c r="BR34" s="45">
        <f t="shared" si="65"/>
        <v>0.00870316506781128</v>
      </c>
      <c r="BS34" s="45">
        <f t="shared" si="65"/>
        <v>0.00828297640260704</v>
      </c>
      <c r="BT34" s="45">
        <f t="shared" si="65"/>
        <v>0.0078006075222399</v>
      </c>
      <c r="BU34" s="45">
        <f t="shared" si="65"/>
        <v>0.00828722642298504</v>
      </c>
      <c r="BV34" s="45">
        <f t="shared" si="65"/>
        <v>0.00381308929561841</v>
      </c>
      <c r="BW34" s="45">
        <f t="shared" si="65"/>
        <v>0.00383877159309021</v>
      </c>
      <c r="BX34" s="45">
        <f t="shared" si="65"/>
        <v>0.00437718341365074</v>
      </c>
      <c r="BY34" s="45">
        <f t="shared" si="65"/>
        <v>0.00327584105314481</v>
      </c>
      <c r="BZ34" s="45">
        <f t="shared" si="65"/>
        <v>0.00464764722910167</v>
      </c>
      <c r="CA34" s="45">
        <f t="shared" si="65"/>
        <v>0.00710524526505851</v>
      </c>
      <c r="CB34" s="45">
        <f t="shared" si="65"/>
        <v>0.00732164348501699</v>
      </c>
      <c r="CC34" s="45">
        <f t="shared" si="65"/>
        <v>0.00932573258701274</v>
      </c>
      <c r="CD34" s="45">
        <f t="shared" si="65"/>
        <v>0.00847676938485639</v>
      </c>
      <c r="CE34" s="45">
        <f t="shared" si="65"/>
        <v>0.00854222296526804</v>
      </c>
      <c r="CF34" s="45">
        <f t="shared" si="65"/>
        <v>0.00871834380659974</v>
      </c>
      <c r="CG34" s="45">
        <f t="shared" si="65"/>
        <v>0.01023570957842</v>
      </c>
      <c r="CH34" s="45">
        <f t="shared" si="65"/>
        <v>0.0176471001313175</v>
      </c>
      <c r="CI34" s="45">
        <f t="shared" si="65"/>
        <v>0.016875111163168</v>
      </c>
      <c r="CJ34" s="45">
        <f t="shared" si="65"/>
        <v>0.0184218239990461</v>
      </c>
      <c r="CK34" s="45">
        <f t="shared" si="65"/>
        <v>0.0165912356128076</v>
      </c>
      <c r="CL34" s="86">
        <f t="shared" si="62"/>
        <v>0.0171192386509673</v>
      </c>
    </row>
    <row r="35" spans="1:90">
      <c r="A35" s="32" t="s">
        <v>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>
        <f t="shared" ref="Z35:CK35" si="66">Z23/Z$19</f>
        <v>0.000909681611435997</v>
      </c>
      <c r="AA35" s="46">
        <f t="shared" si="66"/>
        <v>0.000646644632849547</v>
      </c>
      <c r="AB35" s="46">
        <f t="shared" si="66"/>
        <v>0.00121546065958998</v>
      </c>
      <c r="AC35" s="46">
        <f t="shared" si="66"/>
        <v>0.00340724297256137</v>
      </c>
      <c r="AD35" s="46">
        <f t="shared" si="66"/>
        <v>0.00379554202846657</v>
      </c>
      <c r="AE35" s="46">
        <f t="shared" si="66"/>
        <v>0.00396576143851222</v>
      </c>
      <c r="AF35" s="46">
        <f t="shared" si="66"/>
        <v>0.00415056392459973</v>
      </c>
      <c r="AG35" s="46">
        <f t="shared" si="66"/>
        <v>0.00471850820680501</v>
      </c>
      <c r="AH35" s="46">
        <f t="shared" si="66"/>
        <v>0.00782036286483693</v>
      </c>
      <c r="AI35" s="46">
        <f t="shared" si="66"/>
        <v>0.00658296301789494</v>
      </c>
      <c r="AJ35" s="46">
        <f t="shared" si="66"/>
        <v>0.0152103137214661</v>
      </c>
      <c r="AK35" s="46">
        <f t="shared" si="66"/>
        <v>0.0266082092372817</v>
      </c>
      <c r="AL35" s="46">
        <f t="shared" si="66"/>
        <v>0.000508388408744281</v>
      </c>
      <c r="AM35" s="46">
        <f t="shared" si="66"/>
        <v>0.00040520984081042</v>
      </c>
      <c r="AN35" s="46">
        <f t="shared" si="66"/>
        <v>0.00367692119132247</v>
      </c>
      <c r="AO35" s="46">
        <f t="shared" si="66"/>
        <v>0.00373614073300964</v>
      </c>
      <c r="AP35" s="46">
        <f t="shared" si="66"/>
        <v>0.00396321325135918</v>
      </c>
      <c r="AQ35" s="46">
        <f t="shared" si="66"/>
        <v>0.0133786952324031</v>
      </c>
      <c r="AR35" s="46">
        <f t="shared" si="66"/>
        <v>0.0158908870627253</v>
      </c>
      <c r="AS35" s="46">
        <f t="shared" si="66"/>
        <v>0.0188289478140133</v>
      </c>
      <c r="AT35" s="46">
        <f t="shared" si="66"/>
        <v>0.0104866067581225</v>
      </c>
      <c r="AU35" s="46">
        <f t="shared" si="66"/>
        <v>0.0106051698183909</v>
      </c>
      <c r="AV35" s="46">
        <f t="shared" si="66"/>
        <v>0.0152981801803226</v>
      </c>
      <c r="AW35" s="46">
        <f t="shared" si="66"/>
        <v>0.0309178023943434</v>
      </c>
      <c r="AX35" s="46">
        <f t="shared" si="66"/>
        <v>0.0218822158441054</v>
      </c>
      <c r="AY35" s="46">
        <f t="shared" si="66"/>
        <v>0.0319395227970706</v>
      </c>
      <c r="AZ35" s="46">
        <f t="shared" si="66"/>
        <v>0.0438448957813787</v>
      </c>
      <c r="BA35" s="46">
        <f t="shared" si="66"/>
        <v>0.00566568235443718</v>
      </c>
      <c r="BB35" s="46">
        <f t="shared" si="66"/>
        <v>0.0039008242064049</v>
      </c>
      <c r="BC35" s="46">
        <f t="shared" si="66"/>
        <v>0.00535963084135726</v>
      </c>
      <c r="BD35" s="46">
        <f t="shared" si="66"/>
        <v>0.00834034339521751</v>
      </c>
      <c r="BE35" s="46">
        <f t="shared" si="66"/>
        <v>0.00933166906357691</v>
      </c>
      <c r="BF35" s="46">
        <f t="shared" si="66"/>
        <v>0.0122041014554057</v>
      </c>
      <c r="BG35" s="46">
        <f t="shared" si="66"/>
        <v>0.00742489906285884</v>
      </c>
      <c r="BH35" s="46">
        <f t="shared" si="66"/>
        <v>0.00875017597816788</v>
      </c>
      <c r="BI35" s="46">
        <f t="shared" si="66"/>
        <v>0.0134142968332894</v>
      </c>
      <c r="BJ35" s="46">
        <f t="shared" si="66"/>
        <v>0</v>
      </c>
      <c r="BK35" s="46">
        <f t="shared" si="66"/>
        <v>0</v>
      </c>
      <c r="BL35" s="46">
        <f t="shared" si="66"/>
        <v>0.00177544170183372</v>
      </c>
      <c r="BM35" s="46">
        <f t="shared" si="66"/>
        <v>0.00131900733672774</v>
      </c>
      <c r="BN35" s="46">
        <f t="shared" si="66"/>
        <v>0.00102383500220495</v>
      </c>
      <c r="BO35" s="46">
        <f t="shared" si="66"/>
        <v>0.000989585466060631</v>
      </c>
      <c r="BP35" s="46">
        <f t="shared" si="66"/>
        <v>0.000891954569780579</v>
      </c>
      <c r="BQ35" s="46">
        <f t="shared" si="66"/>
        <v>0.000789541031630647</v>
      </c>
      <c r="BR35" s="46">
        <f t="shared" si="66"/>
        <v>0.000799021685643432</v>
      </c>
      <c r="BS35" s="46">
        <f t="shared" si="66"/>
        <v>0.000820334684531733</v>
      </c>
      <c r="BT35" s="46">
        <f t="shared" si="66"/>
        <v>0.000870241979429895</v>
      </c>
      <c r="BU35" s="46">
        <f t="shared" si="66"/>
        <v>0.00249121525157308</v>
      </c>
      <c r="BV35" s="46">
        <f t="shared" si="66"/>
        <v>0.000138657792567942</v>
      </c>
      <c r="BW35" s="46">
        <f t="shared" si="66"/>
        <v>0.00289222517287619</v>
      </c>
      <c r="BX35" s="46">
        <f t="shared" si="66"/>
        <v>0.00332776404634015</v>
      </c>
      <c r="BY35" s="46">
        <f t="shared" si="66"/>
        <v>0.00428144807411019</v>
      </c>
      <c r="BZ35" s="46">
        <f t="shared" si="66"/>
        <v>0.00649705702614905</v>
      </c>
      <c r="CA35" s="46">
        <f t="shared" si="66"/>
        <v>0.00758119470865095</v>
      </c>
      <c r="CB35" s="46">
        <f t="shared" si="66"/>
        <v>0.0103746134275834</v>
      </c>
      <c r="CC35" s="46">
        <f t="shared" si="66"/>
        <v>0.010263954827792</v>
      </c>
      <c r="CD35" s="46">
        <f t="shared" si="66"/>
        <v>0.0100670279154575</v>
      </c>
      <c r="CE35" s="46">
        <f t="shared" si="66"/>
        <v>0.00945385606606659</v>
      </c>
      <c r="CF35" s="46">
        <f t="shared" si="66"/>
        <v>0.0173161107225856</v>
      </c>
      <c r="CG35" s="46">
        <f t="shared" si="66"/>
        <v>0.0181276667695432</v>
      </c>
      <c r="CH35" s="46">
        <f t="shared" si="66"/>
        <v>0.00725406065883443</v>
      </c>
      <c r="CI35" s="46">
        <f t="shared" si="66"/>
        <v>0.00802977654576452</v>
      </c>
      <c r="CJ35" s="46">
        <f t="shared" si="66"/>
        <v>0.0142784040380956</v>
      </c>
      <c r="CK35" s="46">
        <f t="shared" si="66"/>
        <v>0.018087269863361</v>
      </c>
      <c r="CL35" s="82">
        <f t="shared" si="62"/>
        <v>0.016870549824598</v>
      </c>
    </row>
    <row r="36" spans="1:90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73"/>
    </row>
    <row r="37" spans="1:90">
      <c r="A37" s="35" t="s">
        <v>15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76"/>
    </row>
    <row r="38" spans="1:90">
      <c r="A38" s="10" t="s">
        <v>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1">
        <v>2420</v>
      </c>
      <c r="O38" s="11">
        <v>2441</v>
      </c>
      <c r="P38" s="11">
        <v>3279</v>
      </c>
      <c r="Q38" s="11">
        <v>3140</v>
      </c>
      <c r="R38" s="11">
        <v>4310</v>
      </c>
      <c r="S38" s="11">
        <v>5289</v>
      </c>
      <c r="T38" s="11">
        <v>6084</v>
      </c>
      <c r="U38" s="11">
        <v>4724</v>
      </c>
      <c r="V38" s="11">
        <v>6554</v>
      </c>
      <c r="W38" s="11">
        <v>6044</v>
      </c>
      <c r="X38" s="11">
        <v>7418</v>
      </c>
      <c r="Y38" s="11">
        <v>8962</v>
      </c>
      <c r="Z38" s="11">
        <v>5934</v>
      </c>
      <c r="AA38" s="11">
        <v>3729</v>
      </c>
      <c r="AB38" s="11">
        <v>5013</v>
      </c>
      <c r="AC38" s="11">
        <v>6826</v>
      </c>
      <c r="AD38" s="11">
        <v>8826</v>
      </c>
      <c r="AE38" s="11">
        <v>8986</v>
      </c>
      <c r="AF38" s="11">
        <v>9081</v>
      </c>
      <c r="AG38" s="11">
        <v>8166</v>
      </c>
      <c r="AH38" s="11">
        <v>7372</v>
      </c>
      <c r="AI38" s="11">
        <v>4114</v>
      </c>
      <c r="AJ38" s="11">
        <v>4613</v>
      </c>
      <c r="AK38" s="11">
        <v>6910</v>
      </c>
      <c r="AL38" s="11">
        <v>2186</v>
      </c>
      <c r="AM38" s="11">
        <v>3347</v>
      </c>
      <c r="AN38" s="11">
        <v>4891</v>
      </c>
      <c r="AO38" s="11">
        <v>5065</v>
      </c>
      <c r="AP38" s="11">
        <v>6523</v>
      </c>
      <c r="AQ38" s="11">
        <v>9545</v>
      </c>
      <c r="AR38" s="11">
        <v>10689</v>
      </c>
      <c r="AS38" s="11">
        <v>10893</v>
      </c>
      <c r="AT38" s="11">
        <v>12994</v>
      </c>
      <c r="AU38" s="11">
        <v>13035</v>
      </c>
      <c r="AV38" s="11">
        <v>14994</v>
      </c>
      <c r="AW38" s="11">
        <v>16439</v>
      </c>
      <c r="AX38" s="11">
        <v>13121</v>
      </c>
      <c r="AY38" s="11">
        <v>10939</v>
      </c>
      <c r="AZ38" s="11">
        <v>15176</v>
      </c>
      <c r="BA38" s="11">
        <v>16558</v>
      </c>
      <c r="BB38" s="11">
        <v>18510</v>
      </c>
      <c r="BC38" s="11">
        <v>20611</v>
      </c>
      <c r="BD38" s="11">
        <v>23324</v>
      </c>
      <c r="BE38" s="11">
        <v>27600</v>
      </c>
      <c r="BF38" s="11">
        <v>26690</v>
      </c>
      <c r="BG38" s="11">
        <v>26519</v>
      </c>
      <c r="BH38" s="11">
        <f t="shared" ref="BH38:BO38" si="67">BH40+BH41+BH42+BH43</f>
        <v>30791</v>
      </c>
      <c r="BI38" s="11">
        <f t="shared" si="67"/>
        <v>31397</v>
      </c>
      <c r="BJ38" s="11">
        <f t="shared" si="67"/>
        <v>20003</v>
      </c>
      <c r="BK38" s="11">
        <f t="shared" si="67"/>
        <v>12600</v>
      </c>
      <c r="BL38" s="11">
        <f t="shared" si="67"/>
        <v>22102</v>
      </c>
      <c r="BM38" s="11">
        <f t="shared" si="67"/>
        <v>25497</v>
      </c>
      <c r="BN38" s="11">
        <f t="shared" si="67"/>
        <v>20786</v>
      </c>
      <c r="BO38" s="11">
        <f t="shared" si="67"/>
        <v>21881</v>
      </c>
      <c r="BP38" s="11">
        <v>18562</v>
      </c>
      <c r="BQ38" s="11">
        <f t="shared" ref="BQ38:BU38" si="68">BQ39+BQ43</f>
        <v>16427</v>
      </c>
      <c r="BR38" s="11">
        <f t="shared" si="68"/>
        <v>16340</v>
      </c>
      <c r="BS38" s="11">
        <f t="shared" si="68"/>
        <v>16235</v>
      </c>
      <c r="BT38" s="11">
        <f t="shared" si="68"/>
        <v>13511</v>
      </c>
      <c r="BU38" s="11">
        <f t="shared" si="68"/>
        <v>20394</v>
      </c>
      <c r="BV38" s="11">
        <v>11717</v>
      </c>
      <c r="BW38" s="11">
        <f>BW39+BW43</f>
        <v>2190</v>
      </c>
      <c r="BX38" s="11">
        <f>BX39+BX43</f>
        <v>12318</v>
      </c>
      <c r="BY38" s="11">
        <v>20060</v>
      </c>
      <c r="BZ38" s="11">
        <v>16827</v>
      </c>
      <c r="CA38" s="11">
        <v>20279</v>
      </c>
      <c r="CB38" s="11">
        <v>19147</v>
      </c>
      <c r="CC38" s="11">
        <v>20451</v>
      </c>
      <c r="CD38" s="11">
        <v>25442</v>
      </c>
      <c r="CE38" s="11">
        <v>26418</v>
      </c>
      <c r="CF38" s="11">
        <v>32108</v>
      </c>
      <c r="CG38" s="11">
        <v>36990</v>
      </c>
      <c r="CH38" s="11">
        <v>28346</v>
      </c>
      <c r="CI38" s="11">
        <v>17128</v>
      </c>
      <c r="CJ38" s="11">
        <v>36014</v>
      </c>
      <c r="CK38" s="11">
        <v>34854</v>
      </c>
      <c r="CL38" s="77">
        <v>38416</v>
      </c>
    </row>
    <row r="39" spans="1:90">
      <c r="A39" s="12" t="s">
        <v>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>
        <f t="shared" ref="N39:BY39" si="69">SUM(N40:N42)</f>
        <v>2420</v>
      </c>
      <c r="O39" s="13">
        <f t="shared" si="69"/>
        <v>2441</v>
      </c>
      <c r="P39" s="13">
        <f t="shared" si="69"/>
        <v>3279</v>
      </c>
      <c r="Q39" s="13">
        <f t="shared" si="69"/>
        <v>3140</v>
      </c>
      <c r="R39" s="13">
        <f t="shared" si="69"/>
        <v>4310</v>
      </c>
      <c r="S39" s="13">
        <f t="shared" si="69"/>
        <v>5289</v>
      </c>
      <c r="T39" s="13">
        <f t="shared" si="69"/>
        <v>6084</v>
      </c>
      <c r="U39" s="13">
        <f t="shared" si="69"/>
        <v>4724</v>
      </c>
      <c r="V39" s="13">
        <f t="shared" si="69"/>
        <v>6554</v>
      </c>
      <c r="W39" s="13">
        <f t="shared" si="69"/>
        <v>6044</v>
      </c>
      <c r="X39" s="13">
        <f t="shared" si="69"/>
        <v>7418</v>
      </c>
      <c r="Y39" s="13">
        <f t="shared" si="69"/>
        <v>8962</v>
      </c>
      <c r="Z39" s="13">
        <f t="shared" si="69"/>
        <v>5934</v>
      </c>
      <c r="AA39" s="13">
        <f t="shared" si="69"/>
        <v>3729</v>
      </c>
      <c r="AB39" s="13">
        <f t="shared" si="69"/>
        <v>5013</v>
      </c>
      <c r="AC39" s="13">
        <f t="shared" si="69"/>
        <v>6826</v>
      </c>
      <c r="AD39" s="13">
        <f t="shared" si="69"/>
        <v>8826</v>
      </c>
      <c r="AE39" s="13">
        <f t="shared" si="69"/>
        <v>8986</v>
      </c>
      <c r="AF39" s="13">
        <f t="shared" si="69"/>
        <v>9081</v>
      </c>
      <c r="AG39" s="13">
        <f t="shared" si="69"/>
        <v>8166</v>
      </c>
      <c r="AH39" s="13">
        <f t="shared" si="69"/>
        <v>7372</v>
      </c>
      <c r="AI39" s="13">
        <f t="shared" si="69"/>
        <v>4114</v>
      </c>
      <c r="AJ39" s="13">
        <f t="shared" si="69"/>
        <v>4613</v>
      </c>
      <c r="AK39" s="13">
        <f t="shared" si="69"/>
        <v>6910</v>
      </c>
      <c r="AL39" s="13">
        <f t="shared" si="69"/>
        <v>2186</v>
      </c>
      <c r="AM39" s="13">
        <f t="shared" si="69"/>
        <v>3347</v>
      </c>
      <c r="AN39" s="13">
        <f t="shared" si="69"/>
        <v>4891</v>
      </c>
      <c r="AO39" s="13">
        <f t="shared" si="69"/>
        <v>5065</v>
      </c>
      <c r="AP39" s="13">
        <f t="shared" si="69"/>
        <v>6523</v>
      </c>
      <c r="AQ39" s="13">
        <f t="shared" si="69"/>
        <v>9545</v>
      </c>
      <c r="AR39" s="13">
        <f t="shared" si="69"/>
        <v>10689</v>
      </c>
      <c r="AS39" s="13">
        <f t="shared" si="69"/>
        <v>10893</v>
      </c>
      <c r="AT39" s="13">
        <f t="shared" si="69"/>
        <v>12994</v>
      </c>
      <c r="AU39" s="13">
        <f t="shared" si="69"/>
        <v>13035</v>
      </c>
      <c r="AV39" s="13">
        <f t="shared" si="69"/>
        <v>14994</v>
      </c>
      <c r="AW39" s="13">
        <f t="shared" si="69"/>
        <v>16439</v>
      </c>
      <c r="AX39" s="13">
        <f t="shared" si="69"/>
        <v>13121</v>
      </c>
      <c r="AY39" s="13">
        <f t="shared" si="69"/>
        <v>10939</v>
      </c>
      <c r="AZ39" s="13">
        <f t="shared" si="69"/>
        <v>15176</v>
      </c>
      <c r="BA39" s="13">
        <f t="shared" si="69"/>
        <v>16558</v>
      </c>
      <c r="BB39" s="13">
        <f t="shared" si="69"/>
        <v>18510</v>
      </c>
      <c r="BC39" s="13">
        <f t="shared" si="69"/>
        <v>20611</v>
      </c>
      <c r="BD39" s="13">
        <f t="shared" si="69"/>
        <v>23324</v>
      </c>
      <c r="BE39" s="13">
        <f t="shared" si="69"/>
        <v>27600</v>
      </c>
      <c r="BF39" s="13">
        <f t="shared" si="69"/>
        <v>26690</v>
      </c>
      <c r="BG39" s="13">
        <f t="shared" si="69"/>
        <v>26519</v>
      </c>
      <c r="BH39" s="13">
        <f t="shared" si="69"/>
        <v>30791</v>
      </c>
      <c r="BI39" s="13">
        <f t="shared" si="69"/>
        <v>31397</v>
      </c>
      <c r="BJ39" s="13">
        <f t="shared" si="69"/>
        <v>20003</v>
      </c>
      <c r="BK39" s="13">
        <f t="shared" si="69"/>
        <v>12600</v>
      </c>
      <c r="BL39" s="13">
        <f t="shared" si="69"/>
        <v>22102</v>
      </c>
      <c r="BM39" s="13">
        <f t="shared" si="69"/>
        <v>25497</v>
      </c>
      <c r="BN39" s="13">
        <f t="shared" si="69"/>
        <v>20786</v>
      </c>
      <c r="BO39" s="13">
        <f t="shared" si="69"/>
        <v>21881</v>
      </c>
      <c r="BP39" s="13">
        <f t="shared" si="69"/>
        <v>18562</v>
      </c>
      <c r="BQ39" s="13">
        <f t="shared" si="69"/>
        <v>16427</v>
      </c>
      <c r="BR39" s="13">
        <f t="shared" si="69"/>
        <v>16340</v>
      </c>
      <c r="BS39" s="13">
        <f t="shared" si="69"/>
        <v>16235</v>
      </c>
      <c r="BT39" s="13">
        <f t="shared" si="69"/>
        <v>13511</v>
      </c>
      <c r="BU39" s="13">
        <f t="shared" si="69"/>
        <v>20394</v>
      </c>
      <c r="BV39" s="13">
        <f t="shared" si="69"/>
        <v>11717</v>
      </c>
      <c r="BW39" s="13">
        <f t="shared" si="69"/>
        <v>2190</v>
      </c>
      <c r="BX39" s="13">
        <f t="shared" si="69"/>
        <v>12318</v>
      </c>
      <c r="BY39" s="13">
        <f t="shared" si="69"/>
        <v>20060</v>
      </c>
      <c r="BZ39" s="13">
        <f t="shared" ref="BZ39:CL39" si="70">SUM(BZ40:BZ42)</f>
        <v>16827</v>
      </c>
      <c r="CA39" s="13">
        <f t="shared" si="70"/>
        <v>20279</v>
      </c>
      <c r="CB39" s="13">
        <f t="shared" si="70"/>
        <v>19144</v>
      </c>
      <c r="CC39" s="13">
        <f t="shared" si="70"/>
        <v>20451</v>
      </c>
      <c r="CD39" s="13">
        <f t="shared" si="70"/>
        <v>25442</v>
      </c>
      <c r="CE39" s="13">
        <f t="shared" si="70"/>
        <v>26418</v>
      </c>
      <c r="CF39" s="13">
        <f t="shared" si="70"/>
        <v>32108</v>
      </c>
      <c r="CG39" s="13">
        <f t="shared" si="70"/>
        <v>36990</v>
      </c>
      <c r="CH39" s="13">
        <f t="shared" si="70"/>
        <v>28346</v>
      </c>
      <c r="CI39" s="13">
        <f t="shared" si="70"/>
        <v>17128</v>
      </c>
      <c r="CJ39" s="13">
        <f t="shared" si="70"/>
        <v>36014</v>
      </c>
      <c r="CK39" s="13">
        <f t="shared" si="70"/>
        <v>34854</v>
      </c>
      <c r="CL39" s="78">
        <f t="shared" si="70"/>
        <v>38416</v>
      </c>
    </row>
    <row r="40" spans="1:90">
      <c r="A40" s="14" t="s">
        <v>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>
        <v>2420</v>
      </c>
      <c r="O40" s="13">
        <v>2441</v>
      </c>
      <c r="P40" s="13">
        <v>3279</v>
      </c>
      <c r="Q40" s="13">
        <v>3140</v>
      </c>
      <c r="R40" s="13">
        <v>4310</v>
      </c>
      <c r="S40" s="13">
        <v>4877</v>
      </c>
      <c r="T40" s="13">
        <v>5351</v>
      </c>
      <c r="U40" s="13">
        <v>3584</v>
      </c>
      <c r="V40" s="13">
        <v>3424</v>
      </c>
      <c r="W40" s="13">
        <v>2832</v>
      </c>
      <c r="X40" s="13">
        <v>3369</v>
      </c>
      <c r="Y40" s="13">
        <v>3459</v>
      </c>
      <c r="Z40" s="13">
        <v>1921</v>
      </c>
      <c r="AA40" s="13">
        <v>1629</v>
      </c>
      <c r="AB40" s="13">
        <v>1902</v>
      </c>
      <c r="AC40" s="13">
        <v>3681</v>
      </c>
      <c r="AD40" s="13">
        <v>5573</v>
      </c>
      <c r="AE40" s="13">
        <v>5466</v>
      </c>
      <c r="AF40" s="13">
        <v>6049</v>
      </c>
      <c r="AG40" s="13">
        <v>5663</v>
      </c>
      <c r="AH40" s="13">
        <v>5252</v>
      </c>
      <c r="AI40" s="13">
        <v>2585</v>
      </c>
      <c r="AJ40" s="13">
        <v>3035</v>
      </c>
      <c r="AK40" s="13">
        <v>5399</v>
      </c>
      <c r="AL40" s="13">
        <v>1777</v>
      </c>
      <c r="AM40" s="13">
        <v>1720</v>
      </c>
      <c r="AN40" s="13">
        <v>731</v>
      </c>
      <c r="AO40" s="13">
        <v>561</v>
      </c>
      <c r="AP40" s="13">
        <v>918</v>
      </c>
      <c r="AQ40" s="13">
        <v>1843</v>
      </c>
      <c r="AR40" s="13">
        <v>2832</v>
      </c>
      <c r="AS40" s="13">
        <v>4085</v>
      </c>
      <c r="AT40" s="13">
        <v>6051</v>
      </c>
      <c r="AU40" s="13">
        <v>6861</v>
      </c>
      <c r="AV40" s="13">
        <v>7376</v>
      </c>
      <c r="AW40" s="13">
        <v>6989</v>
      </c>
      <c r="AX40" s="13">
        <v>6283</v>
      </c>
      <c r="AY40" s="51">
        <v>4263</v>
      </c>
      <c r="AZ40" s="51">
        <v>6147</v>
      </c>
      <c r="BA40" s="51">
        <v>9738</v>
      </c>
      <c r="BB40" s="51">
        <v>9484</v>
      </c>
      <c r="BC40" s="51">
        <v>11240</v>
      </c>
      <c r="BD40" s="51">
        <v>12449</v>
      </c>
      <c r="BE40" s="51">
        <v>14486</v>
      </c>
      <c r="BF40" s="51">
        <v>12477</v>
      </c>
      <c r="BG40" s="51">
        <v>11966</v>
      </c>
      <c r="BH40" s="51">
        <v>13976</v>
      </c>
      <c r="BI40" s="51">
        <v>13111</v>
      </c>
      <c r="BJ40" s="51">
        <v>7437</v>
      </c>
      <c r="BK40" s="51">
        <v>5302</v>
      </c>
      <c r="BL40" s="51">
        <v>11253</v>
      </c>
      <c r="BM40" s="51">
        <v>14898</v>
      </c>
      <c r="BN40" s="51">
        <v>11459</v>
      </c>
      <c r="BO40" s="58">
        <v>9847</v>
      </c>
      <c r="BP40" s="51">
        <v>9035</v>
      </c>
      <c r="BQ40" s="51">
        <v>8763</v>
      </c>
      <c r="BR40" s="51">
        <v>8493</v>
      </c>
      <c r="BS40" s="51">
        <v>9313</v>
      </c>
      <c r="BT40" s="51">
        <v>7376</v>
      </c>
      <c r="BU40" s="51">
        <v>11672</v>
      </c>
      <c r="BV40" s="51">
        <v>6569</v>
      </c>
      <c r="BW40" s="51">
        <v>1568</v>
      </c>
      <c r="BX40" s="51">
        <v>6936</v>
      </c>
      <c r="BY40" s="51">
        <v>8431</v>
      </c>
      <c r="BZ40" s="51">
        <v>6597</v>
      </c>
      <c r="CA40" s="51">
        <v>8574</v>
      </c>
      <c r="CB40" s="51">
        <v>8141</v>
      </c>
      <c r="CC40" s="51">
        <v>9078</v>
      </c>
      <c r="CD40" s="51">
        <v>11551</v>
      </c>
      <c r="CE40" s="51">
        <v>10976</v>
      </c>
      <c r="CF40" s="51">
        <v>13344</v>
      </c>
      <c r="CG40" s="51">
        <v>12774</v>
      </c>
      <c r="CH40" s="51">
        <v>10869</v>
      </c>
      <c r="CI40" s="51">
        <v>7386</v>
      </c>
      <c r="CJ40" s="51">
        <v>16626</v>
      </c>
      <c r="CK40" s="51">
        <v>15668</v>
      </c>
      <c r="CL40" s="80">
        <v>16935</v>
      </c>
    </row>
    <row r="41" spans="1:90">
      <c r="A41" s="15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412</v>
      </c>
      <c r="T41" s="6">
        <v>733</v>
      </c>
      <c r="U41" s="6">
        <v>1140</v>
      </c>
      <c r="V41" s="6">
        <v>3130</v>
      </c>
      <c r="W41" s="6">
        <v>3212</v>
      </c>
      <c r="X41" s="6">
        <v>4049</v>
      </c>
      <c r="Y41" s="6">
        <v>5503</v>
      </c>
      <c r="Z41" s="6">
        <v>4013</v>
      </c>
      <c r="AA41" s="6">
        <v>2100</v>
      </c>
      <c r="AB41" s="6">
        <v>3111</v>
      </c>
      <c r="AC41" s="6">
        <v>3145</v>
      </c>
      <c r="AD41" s="6">
        <v>3253</v>
      </c>
      <c r="AE41" s="6">
        <v>3520</v>
      </c>
      <c r="AF41" s="6">
        <v>3032</v>
      </c>
      <c r="AG41" s="6">
        <v>2503</v>
      </c>
      <c r="AH41" s="6">
        <v>2120</v>
      </c>
      <c r="AI41" s="6">
        <v>1529</v>
      </c>
      <c r="AJ41" s="6">
        <v>1578</v>
      </c>
      <c r="AK41" s="6">
        <v>1511</v>
      </c>
      <c r="AL41" s="6">
        <v>409</v>
      </c>
      <c r="AM41" s="6">
        <v>1627</v>
      </c>
      <c r="AN41" s="6">
        <v>4154</v>
      </c>
      <c r="AO41" s="6">
        <v>4503</v>
      </c>
      <c r="AP41" s="6">
        <v>5604</v>
      </c>
      <c r="AQ41" s="6">
        <v>7697</v>
      </c>
      <c r="AR41" s="6">
        <v>7849</v>
      </c>
      <c r="AS41" s="6">
        <v>6803</v>
      </c>
      <c r="AT41" s="6">
        <v>6936</v>
      </c>
      <c r="AU41" s="6">
        <v>6166</v>
      </c>
      <c r="AV41" s="6">
        <v>7607</v>
      </c>
      <c r="AW41" s="6">
        <v>9436</v>
      </c>
      <c r="AX41" s="6">
        <v>6838</v>
      </c>
      <c r="AY41" s="52">
        <v>6676</v>
      </c>
      <c r="AZ41" s="52">
        <v>9029</v>
      </c>
      <c r="BA41" s="52">
        <v>6820</v>
      </c>
      <c r="BB41" s="52">
        <v>9026</v>
      </c>
      <c r="BC41" s="52">
        <v>9371</v>
      </c>
      <c r="BD41" s="52">
        <f>3139+7736</f>
        <v>10875</v>
      </c>
      <c r="BE41" s="52">
        <f>2920+10194</f>
        <v>13114</v>
      </c>
      <c r="BF41" s="52">
        <f>4038+10175</f>
        <v>14213</v>
      </c>
      <c r="BG41" s="52">
        <f>4370+10183</f>
        <v>14553</v>
      </c>
      <c r="BH41" s="52">
        <f>4442+12373</f>
        <v>16815</v>
      </c>
      <c r="BI41" s="52">
        <f>5509+12777</f>
        <v>18286</v>
      </c>
      <c r="BJ41" s="52">
        <f>2274+10292</f>
        <v>12566</v>
      </c>
      <c r="BK41" s="52">
        <f>1548+5750</f>
        <v>7298</v>
      </c>
      <c r="BL41" s="52">
        <f>5954+4300</f>
        <v>10254</v>
      </c>
      <c r="BM41" s="52">
        <f>5005+4199</f>
        <v>9204</v>
      </c>
      <c r="BN41" s="52">
        <f>3878+3165</f>
        <v>7043</v>
      </c>
      <c r="BO41" s="58">
        <f>4555+6171</f>
        <v>10726</v>
      </c>
      <c r="BP41" s="51">
        <f>4063+4611</f>
        <v>8674</v>
      </c>
      <c r="BQ41" s="51">
        <f>4127+3012</f>
        <v>7139</v>
      </c>
      <c r="BR41" s="51">
        <f>4738+2539</f>
        <v>7277</v>
      </c>
      <c r="BS41" s="51">
        <f>3482+2943</f>
        <v>6425</v>
      </c>
      <c r="BT41" s="51">
        <f>2554+3262</f>
        <v>5816</v>
      </c>
      <c r="BU41" s="51">
        <v>8241</v>
      </c>
      <c r="BV41" s="51">
        <v>5026</v>
      </c>
      <c r="BW41" s="51">
        <v>622</v>
      </c>
      <c r="BX41" s="51">
        <v>5271</v>
      </c>
      <c r="BY41" s="51">
        <v>11467</v>
      </c>
      <c r="BZ41" s="51">
        <v>9994</v>
      </c>
      <c r="CA41" s="51">
        <v>11260</v>
      </c>
      <c r="CB41" s="51">
        <v>10536</v>
      </c>
      <c r="CC41" s="51">
        <v>10805</v>
      </c>
      <c r="CD41" s="51">
        <v>13438</v>
      </c>
      <c r="CE41" s="51">
        <v>15141</v>
      </c>
      <c r="CF41" s="51">
        <v>17983</v>
      </c>
      <c r="CG41" s="51">
        <v>23164</v>
      </c>
      <c r="CH41" s="51">
        <v>16783</v>
      </c>
      <c r="CI41" s="51">
        <v>9269</v>
      </c>
      <c r="CJ41" s="51">
        <v>18876</v>
      </c>
      <c r="CK41" s="51">
        <v>18379</v>
      </c>
      <c r="CL41" s="80">
        <v>20847</v>
      </c>
    </row>
    <row r="42" spans="1:90">
      <c r="A42" s="14" t="s">
        <v>8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6</v>
      </c>
      <c r="AO42" s="13">
        <v>1</v>
      </c>
      <c r="AP42" s="13">
        <v>1</v>
      </c>
      <c r="AQ42" s="13">
        <v>5</v>
      </c>
      <c r="AR42" s="13">
        <v>8</v>
      </c>
      <c r="AS42" s="13">
        <v>5</v>
      </c>
      <c r="AT42" s="13">
        <v>7</v>
      </c>
      <c r="AU42" s="13">
        <v>8</v>
      </c>
      <c r="AV42" s="13">
        <v>11</v>
      </c>
      <c r="AW42" s="13">
        <v>14</v>
      </c>
      <c r="AX42" s="13">
        <v>0</v>
      </c>
      <c r="AY42" s="51">
        <v>0</v>
      </c>
      <c r="AZ42" s="51">
        <v>0</v>
      </c>
      <c r="BA42" s="51">
        <v>0</v>
      </c>
      <c r="BB42" s="51">
        <v>0</v>
      </c>
      <c r="BC42" s="51">
        <v>0</v>
      </c>
      <c r="BD42" s="51">
        <v>0</v>
      </c>
      <c r="BE42" s="51">
        <v>0</v>
      </c>
      <c r="BF42" s="51">
        <v>0</v>
      </c>
      <c r="BG42" s="51">
        <v>0</v>
      </c>
      <c r="BH42" s="51">
        <v>0</v>
      </c>
      <c r="BI42" s="51">
        <v>0</v>
      </c>
      <c r="BJ42" s="51">
        <v>0</v>
      </c>
      <c r="BK42" s="51">
        <v>0</v>
      </c>
      <c r="BL42" s="51">
        <v>595</v>
      </c>
      <c r="BM42" s="51">
        <v>1395</v>
      </c>
      <c r="BN42" s="51">
        <v>2284</v>
      </c>
      <c r="BO42" s="58">
        <v>1308</v>
      </c>
      <c r="BP42" s="51">
        <v>853</v>
      </c>
      <c r="BQ42" s="51">
        <v>525</v>
      </c>
      <c r="BR42" s="51">
        <v>570</v>
      </c>
      <c r="BS42" s="51">
        <v>497</v>
      </c>
      <c r="BT42" s="51">
        <v>319</v>
      </c>
      <c r="BU42" s="51">
        <v>481</v>
      </c>
      <c r="BV42" s="51">
        <v>122</v>
      </c>
      <c r="BW42" s="51">
        <v>0</v>
      </c>
      <c r="BX42" s="51">
        <v>111</v>
      </c>
      <c r="BY42" s="51">
        <v>162</v>
      </c>
      <c r="BZ42" s="51">
        <v>236</v>
      </c>
      <c r="CA42" s="51">
        <v>445</v>
      </c>
      <c r="CB42" s="51">
        <v>467</v>
      </c>
      <c r="CC42" s="51">
        <v>568</v>
      </c>
      <c r="CD42" s="51">
        <v>453</v>
      </c>
      <c r="CE42" s="51">
        <v>301</v>
      </c>
      <c r="CF42" s="51">
        <v>781</v>
      </c>
      <c r="CG42" s="51">
        <v>1052</v>
      </c>
      <c r="CH42" s="51">
        <v>694</v>
      </c>
      <c r="CI42" s="51">
        <v>473</v>
      </c>
      <c r="CJ42" s="51">
        <v>512</v>
      </c>
      <c r="CK42" s="51">
        <v>807</v>
      </c>
      <c r="CL42" s="80">
        <v>634</v>
      </c>
    </row>
    <row r="43" spans="1:90">
      <c r="A43" s="16" t="s">
        <v>9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60">
        <v>0</v>
      </c>
      <c r="BP43" s="61">
        <v>0</v>
      </c>
      <c r="BQ43" s="61">
        <v>0</v>
      </c>
      <c r="BR43" s="61">
        <v>0</v>
      </c>
      <c r="BS43" s="61">
        <v>0</v>
      </c>
      <c r="BT43" s="61">
        <v>0</v>
      </c>
      <c r="BU43" s="61">
        <v>0</v>
      </c>
      <c r="BV43" s="61">
        <v>0</v>
      </c>
      <c r="BW43" s="61">
        <v>0</v>
      </c>
      <c r="BX43" s="61">
        <v>0</v>
      </c>
      <c r="BY43" s="61">
        <v>0</v>
      </c>
      <c r="BZ43" s="61">
        <v>0</v>
      </c>
      <c r="CA43" s="61">
        <v>0</v>
      </c>
      <c r="CB43" s="61">
        <v>0</v>
      </c>
      <c r="CC43" s="61">
        <v>0</v>
      </c>
      <c r="CD43" s="61">
        <v>0</v>
      </c>
      <c r="CE43" s="61">
        <v>0</v>
      </c>
      <c r="CF43" s="61">
        <v>0</v>
      </c>
      <c r="CG43" s="61">
        <v>0</v>
      </c>
      <c r="CH43" s="61">
        <v>0</v>
      </c>
      <c r="CI43" s="61">
        <v>0</v>
      </c>
      <c r="CJ43" s="61">
        <v>0</v>
      </c>
      <c r="CK43" s="61">
        <v>0</v>
      </c>
      <c r="CL43" s="81">
        <v>0</v>
      </c>
    </row>
    <row r="44" spans="1:90">
      <c r="A44" s="18" t="s">
        <v>10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45">
        <f t="shared" ref="Z44:CC44" si="71">IF(N38&lt;&gt;0,Z38/N38-1,"-")</f>
        <v>1.45206611570248</v>
      </c>
      <c r="AA44" s="45">
        <f t="shared" si="71"/>
        <v>0.527652601392872</v>
      </c>
      <c r="AB44" s="45">
        <f t="shared" si="71"/>
        <v>0.528819762122598</v>
      </c>
      <c r="AC44" s="45">
        <f t="shared" si="71"/>
        <v>1.17388535031847</v>
      </c>
      <c r="AD44" s="45">
        <f t="shared" si="71"/>
        <v>1.04779582366589</v>
      </c>
      <c r="AE44" s="45">
        <f t="shared" si="71"/>
        <v>0.69899792021176</v>
      </c>
      <c r="AF44" s="45">
        <f t="shared" si="71"/>
        <v>0.492603550295858</v>
      </c>
      <c r="AG44" s="45">
        <f t="shared" si="71"/>
        <v>0.728619813717189</v>
      </c>
      <c r="AH44" s="45">
        <f t="shared" si="71"/>
        <v>0.12480927677754</v>
      </c>
      <c r="AI44" s="45">
        <f t="shared" si="71"/>
        <v>-0.319324950363997</v>
      </c>
      <c r="AJ44" s="45">
        <f t="shared" si="71"/>
        <v>-0.378134267996765</v>
      </c>
      <c r="AK44" s="45">
        <f t="shared" si="71"/>
        <v>-0.22896674849364</v>
      </c>
      <c r="AL44" s="45">
        <f t="shared" si="71"/>
        <v>-0.631614425345467</v>
      </c>
      <c r="AM44" s="45">
        <f t="shared" si="71"/>
        <v>-0.102440332528828</v>
      </c>
      <c r="AN44" s="45">
        <f t="shared" si="71"/>
        <v>-0.0243367245162577</v>
      </c>
      <c r="AO44" s="45">
        <f t="shared" si="71"/>
        <v>-0.257984178142397</v>
      </c>
      <c r="AP44" s="45">
        <f t="shared" si="71"/>
        <v>-0.260933605257195</v>
      </c>
      <c r="AQ44" s="45">
        <f t="shared" si="71"/>
        <v>0.0622078789227687</v>
      </c>
      <c r="AR44" s="45">
        <f t="shared" si="71"/>
        <v>0.177073009580443</v>
      </c>
      <c r="AS44" s="45">
        <f t="shared" si="71"/>
        <v>0.333945628214548</v>
      </c>
      <c r="AT44" s="45">
        <f t="shared" si="71"/>
        <v>0.762615301139447</v>
      </c>
      <c r="AU44" s="45">
        <f t="shared" si="71"/>
        <v>2.16844919786096</v>
      </c>
      <c r="AV44" s="45">
        <f t="shared" si="71"/>
        <v>2.25037936267071</v>
      </c>
      <c r="AW44" s="45">
        <f t="shared" si="71"/>
        <v>1.37901591895803</v>
      </c>
      <c r="AX44" s="45">
        <f t="shared" si="71"/>
        <v>5.00228728270814</v>
      </c>
      <c r="AY44" s="46">
        <f t="shared" si="71"/>
        <v>2.2682999701225</v>
      </c>
      <c r="AZ44" s="46">
        <f t="shared" si="71"/>
        <v>2.10284195461051</v>
      </c>
      <c r="BA44" s="46">
        <f t="shared" si="71"/>
        <v>2.26910167818361</v>
      </c>
      <c r="BB44" s="46">
        <f t="shared" si="71"/>
        <v>1.83765138739844</v>
      </c>
      <c r="BC44" s="46">
        <f t="shared" si="71"/>
        <v>1.1593504452593</v>
      </c>
      <c r="BD44" s="46">
        <f t="shared" si="71"/>
        <v>1.18205631958088</v>
      </c>
      <c r="BE44" s="46">
        <f t="shared" si="71"/>
        <v>1.53373726246213</v>
      </c>
      <c r="BF44" s="46">
        <f t="shared" si="71"/>
        <v>1.05402493458519</v>
      </c>
      <c r="BG44" s="46">
        <f t="shared" si="71"/>
        <v>1.03444572305332</v>
      </c>
      <c r="BH44" s="46">
        <f t="shared" si="71"/>
        <v>1.05355475523543</v>
      </c>
      <c r="BI44" s="46">
        <f t="shared" si="71"/>
        <v>0.909909361883326</v>
      </c>
      <c r="BJ44" s="46">
        <f t="shared" si="71"/>
        <v>0.524502705586464</v>
      </c>
      <c r="BK44" s="46">
        <f t="shared" si="71"/>
        <v>0.151842033092604</v>
      </c>
      <c r="BL44" s="46">
        <f t="shared" si="71"/>
        <v>0.456378492356352</v>
      </c>
      <c r="BM44" s="46">
        <f t="shared" si="71"/>
        <v>0.539859886459717</v>
      </c>
      <c r="BN44" s="46">
        <f t="shared" si="71"/>
        <v>0.122960561858455</v>
      </c>
      <c r="BO44" s="46">
        <f t="shared" si="71"/>
        <v>0.0616175828441123</v>
      </c>
      <c r="BP44" s="46">
        <f t="shared" si="71"/>
        <v>-0.20416738123821</v>
      </c>
      <c r="BQ44" s="46">
        <f t="shared" si="71"/>
        <v>-0.40481884057971</v>
      </c>
      <c r="BR44" s="46">
        <f t="shared" si="71"/>
        <v>-0.387785687523417</v>
      </c>
      <c r="BS44" s="46">
        <f t="shared" si="71"/>
        <v>-0.387797428258984</v>
      </c>
      <c r="BT44" s="46">
        <f t="shared" si="71"/>
        <v>-0.561202948913644</v>
      </c>
      <c r="BU44" s="46">
        <f t="shared" si="71"/>
        <v>-0.350447494983597</v>
      </c>
      <c r="BV44" s="46">
        <f t="shared" si="71"/>
        <v>-0.414237864320352</v>
      </c>
      <c r="BW44" s="46">
        <f t="shared" si="71"/>
        <v>-0.826190476190476</v>
      </c>
      <c r="BX44" s="46">
        <f t="shared" si="71"/>
        <v>-0.442674871052393</v>
      </c>
      <c r="BY44" s="46">
        <f t="shared" si="71"/>
        <v>-0.213240773424324</v>
      </c>
      <c r="BZ44" s="46">
        <f t="shared" si="71"/>
        <v>-0.190464735879919</v>
      </c>
      <c r="CA44" s="46">
        <f t="shared" si="71"/>
        <v>-0.0732142041040171</v>
      </c>
      <c r="CB44" s="46">
        <f t="shared" si="71"/>
        <v>0.031516000430988</v>
      </c>
      <c r="CC44" s="46">
        <f t="shared" si="71"/>
        <v>0.24496256163633</v>
      </c>
      <c r="CD44" s="46">
        <v>0.557</v>
      </c>
      <c r="CE44" s="46">
        <v>0.6272</v>
      </c>
      <c r="CF44" s="46">
        <v>1.3764</v>
      </c>
      <c r="CG44" s="70">
        <v>0.8138</v>
      </c>
      <c r="CH44" s="70">
        <v>1.074</v>
      </c>
      <c r="CI44" s="70">
        <f t="shared" ref="CI44:CL44" si="72">CI38/BW38-1</f>
        <v>6.82100456621005</v>
      </c>
      <c r="CJ44" s="70">
        <f t="shared" si="72"/>
        <v>1.92368891053742</v>
      </c>
      <c r="CK44" s="70">
        <f t="shared" si="72"/>
        <v>0.737487537387836</v>
      </c>
      <c r="CL44" s="87">
        <f t="shared" si="72"/>
        <v>1.28299756343971</v>
      </c>
    </row>
    <row r="45" spans="1:90">
      <c r="A45" s="20" t="s">
        <v>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45">
        <f t="shared" ref="Z45:CH45" si="73">IF(N39&lt;&gt;0,Z39/N39-1,"-")</f>
        <v>1.45206611570248</v>
      </c>
      <c r="AA45" s="45">
        <f t="shared" si="73"/>
        <v>0.527652601392872</v>
      </c>
      <c r="AB45" s="45">
        <f t="shared" si="73"/>
        <v>0.528819762122598</v>
      </c>
      <c r="AC45" s="45">
        <f t="shared" si="73"/>
        <v>1.17388535031847</v>
      </c>
      <c r="AD45" s="45">
        <f t="shared" si="73"/>
        <v>1.04779582366589</v>
      </c>
      <c r="AE45" s="45">
        <f t="shared" si="73"/>
        <v>0.69899792021176</v>
      </c>
      <c r="AF45" s="45">
        <f t="shared" si="73"/>
        <v>0.492603550295858</v>
      </c>
      <c r="AG45" s="45">
        <f t="shared" si="73"/>
        <v>0.728619813717189</v>
      </c>
      <c r="AH45" s="45">
        <f t="shared" si="73"/>
        <v>0.12480927677754</v>
      </c>
      <c r="AI45" s="45">
        <f t="shared" si="73"/>
        <v>-0.319324950363997</v>
      </c>
      <c r="AJ45" s="45">
        <f t="shared" si="73"/>
        <v>-0.378134267996765</v>
      </c>
      <c r="AK45" s="45">
        <f t="shared" si="73"/>
        <v>-0.22896674849364</v>
      </c>
      <c r="AL45" s="45">
        <f t="shared" si="73"/>
        <v>-0.631614425345467</v>
      </c>
      <c r="AM45" s="45">
        <f t="shared" si="73"/>
        <v>-0.102440332528828</v>
      </c>
      <c r="AN45" s="45">
        <f t="shared" si="73"/>
        <v>-0.0243367245162577</v>
      </c>
      <c r="AO45" s="45">
        <f t="shared" si="73"/>
        <v>-0.257984178142397</v>
      </c>
      <c r="AP45" s="45">
        <f t="shared" si="73"/>
        <v>-0.260933605257195</v>
      </c>
      <c r="AQ45" s="45">
        <f t="shared" si="73"/>
        <v>0.0622078789227687</v>
      </c>
      <c r="AR45" s="45">
        <f t="shared" si="73"/>
        <v>0.177073009580443</v>
      </c>
      <c r="AS45" s="45">
        <f t="shared" si="73"/>
        <v>0.333945628214548</v>
      </c>
      <c r="AT45" s="45">
        <f t="shared" si="73"/>
        <v>0.762615301139447</v>
      </c>
      <c r="AU45" s="45">
        <f t="shared" si="73"/>
        <v>2.16844919786096</v>
      </c>
      <c r="AV45" s="45">
        <f t="shared" si="73"/>
        <v>2.25037936267071</v>
      </c>
      <c r="AW45" s="45">
        <f t="shared" si="73"/>
        <v>1.37901591895803</v>
      </c>
      <c r="AX45" s="45">
        <f t="shared" si="73"/>
        <v>5.00228728270814</v>
      </c>
      <c r="AY45" s="45">
        <f t="shared" si="73"/>
        <v>2.2682999701225</v>
      </c>
      <c r="AZ45" s="45">
        <f t="shared" si="73"/>
        <v>2.10284195461051</v>
      </c>
      <c r="BA45" s="45">
        <f t="shared" si="73"/>
        <v>2.26910167818361</v>
      </c>
      <c r="BB45" s="45">
        <f t="shared" si="73"/>
        <v>1.83765138739844</v>
      </c>
      <c r="BC45" s="45">
        <f t="shared" si="73"/>
        <v>1.1593504452593</v>
      </c>
      <c r="BD45" s="45">
        <f t="shared" si="73"/>
        <v>1.18205631958088</v>
      </c>
      <c r="BE45" s="45">
        <f t="shared" si="73"/>
        <v>1.53373726246213</v>
      </c>
      <c r="BF45" s="45">
        <f t="shared" si="73"/>
        <v>1.05402493458519</v>
      </c>
      <c r="BG45" s="45">
        <f t="shared" si="73"/>
        <v>1.03444572305332</v>
      </c>
      <c r="BH45" s="45">
        <f t="shared" si="73"/>
        <v>1.05355475523543</v>
      </c>
      <c r="BI45" s="45">
        <f t="shared" si="73"/>
        <v>0.909909361883326</v>
      </c>
      <c r="BJ45" s="45">
        <f t="shared" si="73"/>
        <v>0.524502705586464</v>
      </c>
      <c r="BK45" s="45">
        <f t="shared" si="73"/>
        <v>0.151842033092604</v>
      </c>
      <c r="BL45" s="45">
        <f t="shared" si="73"/>
        <v>0.456378492356352</v>
      </c>
      <c r="BM45" s="45">
        <f t="shared" si="73"/>
        <v>0.539859886459717</v>
      </c>
      <c r="BN45" s="45">
        <f t="shared" si="73"/>
        <v>0.122960561858455</v>
      </c>
      <c r="BO45" s="45">
        <f t="shared" si="73"/>
        <v>0.0616175828441123</v>
      </c>
      <c r="BP45" s="45">
        <f t="shared" si="73"/>
        <v>-0.20416738123821</v>
      </c>
      <c r="BQ45" s="45">
        <f t="shared" si="73"/>
        <v>-0.40481884057971</v>
      </c>
      <c r="BR45" s="45">
        <f t="shared" si="73"/>
        <v>-0.387785687523417</v>
      </c>
      <c r="BS45" s="45">
        <f t="shared" si="73"/>
        <v>-0.387797428258984</v>
      </c>
      <c r="BT45" s="45">
        <f t="shared" si="73"/>
        <v>-0.561202948913644</v>
      </c>
      <c r="BU45" s="45">
        <f t="shared" si="73"/>
        <v>-0.350447494983597</v>
      </c>
      <c r="BV45" s="45">
        <f t="shared" si="73"/>
        <v>-0.414237864320352</v>
      </c>
      <c r="BW45" s="45">
        <f t="shared" si="73"/>
        <v>-0.826190476190476</v>
      </c>
      <c r="BX45" s="45">
        <f t="shared" si="73"/>
        <v>-0.442674871052393</v>
      </c>
      <c r="BY45" s="45">
        <f t="shared" si="73"/>
        <v>-0.213240773424324</v>
      </c>
      <c r="BZ45" s="45">
        <f t="shared" si="73"/>
        <v>-0.190464735879919</v>
      </c>
      <c r="CA45" s="45">
        <f t="shared" si="73"/>
        <v>-0.0732142041040171</v>
      </c>
      <c r="CB45" s="45">
        <f t="shared" si="73"/>
        <v>0.0313543799159572</v>
      </c>
      <c r="CC45" s="45">
        <f t="shared" si="73"/>
        <v>0.24496256163633</v>
      </c>
      <c r="CD45" s="45">
        <f t="shared" si="73"/>
        <v>0.55703794369645</v>
      </c>
      <c r="CE45" s="45">
        <f t="shared" si="73"/>
        <v>0.627225130890052</v>
      </c>
      <c r="CF45" s="45">
        <f t="shared" si="73"/>
        <v>1.37643401672711</v>
      </c>
      <c r="CG45" s="71">
        <f t="shared" si="73"/>
        <v>0.813768755516328</v>
      </c>
      <c r="CH45" s="71">
        <f t="shared" si="73"/>
        <v>1.4192199368439</v>
      </c>
      <c r="CI45" s="71">
        <f t="shared" ref="CI45:CL45" si="74">CI39/BW39-1</f>
        <v>6.82100456621005</v>
      </c>
      <c r="CJ45" s="71">
        <f t="shared" si="74"/>
        <v>1.92368891053742</v>
      </c>
      <c r="CK45" s="71">
        <f t="shared" si="74"/>
        <v>0.737487537387836</v>
      </c>
      <c r="CL45" s="88">
        <f t="shared" si="74"/>
        <v>1.28299756343971</v>
      </c>
    </row>
    <row r="46" spans="1:90">
      <c r="A46" s="21" t="s">
        <v>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45">
        <f t="shared" ref="Z46:BT46" si="75">IF(N40&lt;&gt;0,Z40/N40-1,"-")</f>
        <v>-0.206198347107438</v>
      </c>
      <c r="AA46" s="45">
        <f t="shared" si="75"/>
        <v>-0.332650553052028</v>
      </c>
      <c r="AB46" s="45">
        <f t="shared" si="75"/>
        <v>-0.419945105215005</v>
      </c>
      <c r="AC46" s="45">
        <f t="shared" si="75"/>
        <v>0.172292993630573</v>
      </c>
      <c r="AD46" s="45">
        <f t="shared" si="75"/>
        <v>0.293039443155452</v>
      </c>
      <c r="AE46" s="45">
        <f t="shared" si="75"/>
        <v>0.120770965757638</v>
      </c>
      <c r="AF46" s="45">
        <f t="shared" si="75"/>
        <v>0.130442907867688</v>
      </c>
      <c r="AG46" s="45">
        <f t="shared" si="75"/>
        <v>0.580078125</v>
      </c>
      <c r="AH46" s="45">
        <f t="shared" si="75"/>
        <v>0.533878504672897</v>
      </c>
      <c r="AI46" s="45">
        <f t="shared" si="75"/>
        <v>-0.0872175141242938</v>
      </c>
      <c r="AJ46" s="45">
        <f t="shared" si="75"/>
        <v>-0.0991392104482042</v>
      </c>
      <c r="AK46" s="45">
        <f t="shared" si="75"/>
        <v>0.56085573865279</v>
      </c>
      <c r="AL46" s="45">
        <f t="shared" si="75"/>
        <v>-0.0749609578344612</v>
      </c>
      <c r="AM46" s="45">
        <f t="shared" si="75"/>
        <v>0.0558624923265807</v>
      </c>
      <c r="AN46" s="45">
        <f t="shared" si="75"/>
        <v>-0.615667718191377</v>
      </c>
      <c r="AO46" s="45">
        <f t="shared" si="75"/>
        <v>-0.84759576202119</v>
      </c>
      <c r="AP46" s="45">
        <f t="shared" si="75"/>
        <v>-0.835277229499372</v>
      </c>
      <c r="AQ46" s="45">
        <f t="shared" si="75"/>
        <v>-0.662824734723747</v>
      </c>
      <c r="AR46" s="45">
        <f t="shared" si="75"/>
        <v>-0.531823441891222</v>
      </c>
      <c r="AS46" s="45">
        <f t="shared" si="75"/>
        <v>-0.278650891753488</v>
      </c>
      <c r="AT46" s="45">
        <f t="shared" si="75"/>
        <v>0.152132520944402</v>
      </c>
      <c r="AU46" s="45">
        <f t="shared" si="75"/>
        <v>1.6541586073501</v>
      </c>
      <c r="AV46" s="45">
        <f t="shared" si="75"/>
        <v>1.43031301482702</v>
      </c>
      <c r="AW46" s="45">
        <f t="shared" si="75"/>
        <v>0.294498981292832</v>
      </c>
      <c r="AX46" s="45">
        <f t="shared" si="75"/>
        <v>2.53573438379291</v>
      </c>
      <c r="AY46" s="45">
        <f t="shared" si="75"/>
        <v>1.47848837209302</v>
      </c>
      <c r="AZ46" s="45">
        <f t="shared" si="75"/>
        <v>7.40902872777018</v>
      </c>
      <c r="BA46" s="45">
        <f t="shared" si="75"/>
        <v>16.3582887700535</v>
      </c>
      <c r="BB46" s="45">
        <f t="shared" si="75"/>
        <v>9.33115468409586</v>
      </c>
      <c r="BC46" s="45">
        <f t="shared" si="75"/>
        <v>5.09875203472599</v>
      </c>
      <c r="BD46" s="45">
        <f t="shared" si="75"/>
        <v>3.39583333333333</v>
      </c>
      <c r="BE46" s="45">
        <f t="shared" si="75"/>
        <v>2.54614443084455</v>
      </c>
      <c r="BF46" s="45">
        <f t="shared" si="75"/>
        <v>1.06197322756569</v>
      </c>
      <c r="BG46" s="45">
        <f t="shared" si="75"/>
        <v>0.744060632560851</v>
      </c>
      <c r="BH46" s="45">
        <f t="shared" si="75"/>
        <v>0.894793926247289</v>
      </c>
      <c r="BI46" s="45">
        <f t="shared" si="75"/>
        <v>0.875947918157104</v>
      </c>
      <c r="BJ46" s="45">
        <f t="shared" si="75"/>
        <v>0.183670221231896</v>
      </c>
      <c r="BK46" s="45">
        <f t="shared" si="75"/>
        <v>0.243725076237391</v>
      </c>
      <c r="BL46" s="45">
        <f t="shared" si="75"/>
        <v>0.830649097120547</v>
      </c>
      <c r="BM46" s="45">
        <f t="shared" si="75"/>
        <v>0.529882932840419</v>
      </c>
      <c r="BN46" s="45">
        <f t="shared" si="75"/>
        <v>0.208245466048081</v>
      </c>
      <c r="BO46" s="45">
        <f t="shared" si="75"/>
        <v>-0.123932384341637</v>
      </c>
      <c r="BP46" s="45">
        <f t="shared" si="75"/>
        <v>-0.274238894690337</v>
      </c>
      <c r="BQ46" s="45">
        <f t="shared" si="75"/>
        <v>-0.39507110313406</v>
      </c>
      <c r="BR46" s="45">
        <f t="shared" si="75"/>
        <v>-0.31930752584756</v>
      </c>
      <c r="BS46" s="45">
        <f t="shared" si="75"/>
        <v>-0.221711515961892</v>
      </c>
      <c r="BT46" s="45">
        <f t="shared" si="75"/>
        <v>-0.472238122495707</v>
      </c>
      <c r="BU46" s="45">
        <v>-0.1098</v>
      </c>
      <c r="BV46" s="45">
        <f t="shared" ref="BV46:CC46" si="76">IF(BJ40&lt;&gt;0,BV40/BJ40-1,"-")</f>
        <v>-0.116713728654027</v>
      </c>
      <c r="BW46" s="45">
        <f t="shared" si="76"/>
        <v>-0.704262542436816</v>
      </c>
      <c r="BX46" s="45">
        <f t="shared" si="76"/>
        <v>-0.383631031724873</v>
      </c>
      <c r="BY46" s="45">
        <f t="shared" si="76"/>
        <v>-0.434085112095583</v>
      </c>
      <c r="BZ46" s="45">
        <f t="shared" si="76"/>
        <v>-0.424295313727201</v>
      </c>
      <c r="CA46" s="45">
        <f t="shared" si="76"/>
        <v>-0.129277952675942</v>
      </c>
      <c r="CB46" s="45">
        <f t="shared" si="76"/>
        <v>-0.0989485334809076</v>
      </c>
      <c r="CC46" s="45">
        <f t="shared" si="76"/>
        <v>0.0359465936323178</v>
      </c>
      <c r="CD46" s="45">
        <v>0.3601</v>
      </c>
      <c r="CE46" s="45">
        <v>0.1786</v>
      </c>
      <c r="CF46" s="45">
        <v>0.8091</v>
      </c>
      <c r="CG46" s="45">
        <v>0.0984</v>
      </c>
      <c r="CH46" s="45">
        <v>0.6546</v>
      </c>
      <c r="CI46" s="45">
        <v>3.7105</v>
      </c>
      <c r="CJ46" s="45">
        <f t="shared" ref="CJ46:CL46" si="77">CJ40/BX40-1</f>
        <v>1.39705882352941</v>
      </c>
      <c r="CK46" s="45">
        <f t="shared" si="77"/>
        <v>0.858379788874392</v>
      </c>
      <c r="CL46" s="86">
        <f t="shared" si="77"/>
        <v>1.56707594361073</v>
      </c>
    </row>
    <row r="47" spans="1:90">
      <c r="A47" s="21" t="s">
        <v>7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45" t="str">
        <f t="shared" ref="Z47:CC47" si="78">IF(N41&lt;&gt;0,Z41/N41-1,"-")</f>
        <v>-</v>
      </c>
      <c r="AA47" s="45" t="str">
        <f t="shared" si="78"/>
        <v>-</v>
      </c>
      <c r="AB47" s="45" t="str">
        <f t="shared" si="78"/>
        <v>-</v>
      </c>
      <c r="AC47" s="45" t="str">
        <f t="shared" si="78"/>
        <v>-</v>
      </c>
      <c r="AD47" s="45" t="str">
        <f t="shared" si="78"/>
        <v>-</v>
      </c>
      <c r="AE47" s="45">
        <f t="shared" si="78"/>
        <v>7.54368932038835</v>
      </c>
      <c r="AF47" s="45">
        <f t="shared" si="78"/>
        <v>3.13642564802183</v>
      </c>
      <c r="AG47" s="45">
        <f t="shared" si="78"/>
        <v>1.19561403508772</v>
      </c>
      <c r="AH47" s="45">
        <f t="shared" si="78"/>
        <v>-0.322683706070288</v>
      </c>
      <c r="AI47" s="45">
        <f t="shared" si="78"/>
        <v>-0.523972602739726</v>
      </c>
      <c r="AJ47" s="45">
        <f t="shared" si="78"/>
        <v>-0.610274141763398</v>
      </c>
      <c r="AK47" s="45">
        <f t="shared" si="78"/>
        <v>-0.725422496819916</v>
      </c>
      <c r="AL47" s="45">
        <f t="shared" si="78"/>
        <v>-0.898081235983055</v>
      </c>
      <c r="AM47" s="45">
        <f t="shared" si="78"/>
        <v>-0.225238095238095</v>
      </c>
      <c r="AN47" s="45">
        <f t="shared" si="78"/>
        <v>0.335261973641916</v>
      </c>
      <c r="AO47" s="45">
        <f t="shared" si="78"/>
        <v>0.431796502384738</v>
      </c>
      <c r="AP47" s="45">
        <f t="shared" si="78"/>
        <v>0.722717491546265</v>
      </c>
      <c r="AQ47" s="45">
        <f t="shared" si="78"/>
        <v>1.18664772727273</v>
      </c>
      <c r="AR47" s="45">
        <f t="shared" si="78"/>
        <v>1.58872031662269</v>
      </c>
      <c r="AS47" s="45">
        <f t="shared" si="78"/>
        <v>1.7179384738314</v>
      </c>
      <c r="AT47" s="45">
        <f t="shared" si="78"/>
        <v>2.27169811320755</v>
      </c>
      <c r="AU47" s="45">
        <f t="shared" si="78"/>
        <v>3.0327011118378</v>
      </c>
      <c r="AV47" s="45">
        <f t="shared" si="78"/>
        <v>3.82065906210393</v>
      </c>
      <c r="AW47" s="45">
        <f t="shared" si="78"/>
        <v>5.24487094639312</v>
      </c>
      <c r="AX47" s="45">
        <f t="shared" si="78"/>
        <v>15.718826405868</v>
      </c>
      <c r="AY47" s="45">
        <f t="shared" si="78"/>
        <v>3.10325752919484</v>
      </c>
      <c r="AZ47" s="45">
        <f t="shared" si="78"/>
        <v>1.17356764564275</v>
      </c>
      <c r="BA47" s="45">
        <f t="shared" si="78"/>
        <v>0.514545858316678</v>
      </c>
      <c r="BB47" s="45">
        <f t="shared" si="78"/>
        <v>0.610635260528194</v>
      </c>
      <c r="BC47" s="45">
        <f t="shared" si="78"/>
        <v>0.217487332727037</v>
      </c>
      <c r="BD47" s="45">
        <f t="shared" si="78"/>
        <v>0.385526818703019</v>
      </c>
      <c r="BE47" s="45">
        <f t="shared" si="78"/>
        <v>0.927678965162428</v>
      </c>
      <c r="BF47" s="45">
        <f t="shared" si="78"/>
        <v>1.04916378316032</v>
      </c>
      <c r="BG47" s="45">
        <f t="shared" si="78"/>
        <v>1.36020110282193</v>
      </c>
      <c r="BH47" s="45">
        <f t="shared" si="78"/>
        <v>1.21046404627317</v>
      </c>
      <c r="BI47" s="45">
        <f t="shared" si="78"/>
        <v>0.937897414158542</v>
      </c>
      <c r="BJ47" s="45">
        <f t="shared" si="78"/>
        <v>0.837671833869553</v>
      </c>
      <c r="BK47" s="45">
        <f t="shared" si="78"/>
        <v>0.0931695626123428</v>
      </c>
      <c r="BL47" s="45">
        <f t="shared" si="78"/>
        <v>0.135673939528187</v>
      </c>
      <c r="BM47" s="45">
        <f t="shared" si="78"/>
        <v>0.349560117302053</v>
      </c>
      <c r="BN47" s="45">
        <f t="shared" si="78"/>
        <v>-0.219698648349213</v>
      </c>
      <c r="BO47" s="45">
        <f t="shared" si="78"/>
        <v>0.14459502721161</v>
      </c>
      <c r="BP47" s="45">
        <f t="shared" si="78"/>
        <v>-0.202390804597701</v>
      </c>
      <c r="BQ47" s="45">
        <f t="shared" si="78"/>
        <v>-0.455619948147018</v>
      </c>
      <c r="BR47" s="45">
        <f t="shared" si="78"/>
        <v>-0.488003940054879</v>
      </c>
      <c r="BS47" s="45">
        <f t="shared" si="78"/>
        <v>-0.558510272795987</v>
      </c>
      <c r="BT47" s="45">
        <f t="shared" si="78"/>
        <v>-0.654118346714243</v>
      </c>
      <c r="BU47" s="45">
        <f t="shared" si="78"/>
        <v>-0.54932735426009</v>
      </c>
      <c r="BV47" s="45">
        <f t="shared" si="78"/>
        <v>-0.600031831927423</v>
      </c>
      <c r="BW47" s="45">
        <f t="shared" si="78"/>
        <v>-0.914771170183612</v>
      </c>
      <c r="BX47" s="45">
        <f t="shared" si="78"/>
        <v>-0.485956699824459</v>
      </c>
      <c r="BY47" s="45">
        <f t="shared" si="78"/>
        <v>0.24587136027814</v>
      </c>
      <c r="BZ47" s="45">
        <f t="shared" si="78"/>
        <v>0.418997586255857</v>
      </c>
      <c r="CA47" s="45">
        <f t="shared" si="78"/>
        <v>0.049785567779228</v>
      </c>
      <c r="CB47" s="45">
        <f t="shared" si="78"/>
        <v>0.214664514641457</v>
      </c>
      <c r="CC47" s="45">
        <f t="shared" si="78"/>
        <v>0.513517299341645</v>
      </c>
      <c r="CD47" s="45">
        <v>0.8466</v>
      </c>
      <c r="CE47" s="45">
        <v>1.356</v>
      </c>
      <c r="CF47" s="45">
        <v>2.092</v>
      </c>
      <c r="CG47" s="45">
        <v>1.4988</v>
      </c>
      <c r="CH47" s="45">
        <v>1.4058</v>
      </c>
      <c r="CI47" s="45">
        <f t="shared" ref="CI47:CL47" si="79">CI41/BW41-1</f>
        <v>13.9019292604502</v>
      </c>
      <c r="CJ47" s="45">
        <f t="shared" si="79"/>
        <v>2.58110415480933</v>
      </c>
      <c r="CK47" s="45">
        <f t="shared" si="79"/>
        <v>0.602773175198395</v>
      </c>
      <c r="CL47" s="86">
        <f t="shared" si="79"/>
        <v>1.08595157094257</v>
      </c>
    </row>
    <row r="48" spans="1:90">
      <c r="A48" s="21" t="s">
        <v>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45" t="str">
        <f t="shared" ref="Z48:CC48" si="80">IF(N42&lt;&gt;0,Z42/N42-1,"-")</f>
        <v>-</v>
      </c>
      <c r="AA48" s="45" t="str">
        <f t="shared" si="80"/>
        <v>-</v>
      </c>
      <c r="AB48" s="45" t="str">
        <f t="shared" si="80"/>
        <v>-</v>
      </c>
      <c r="AC48" s="45" t="str">
        <f t="shared" si="80"/>
        <v>-</v>
      </c>
      <c r="AD48" s="45" t="str">
        <f t="shared" si="80"/>
        <v>-</v>
      </c>
      <c r="AE48" s="45" t="str">
        <f t="shared" si="80"/>
        <v>-</v>
      </c>
      <c r="AF48" s="45" t="str">
        <f t="shared" si="80"/>
        <v>-</v>
      </c>
      <c r="AG48" s="45" t="str">
        <f t="shared" si="80"/>
        <v>-</v>
      </c>
      <c r="AH48" s="45" t="str">
        <f t="shared" si="80"/>
        <v>-</v>
      </c>
      <c r="AI48" s="45" t="str">
        <f t="shared" si="80"/>
        <v>-</v>
      </c>
      <c r="AJ48" s="45" t="str">
        <f t="shared" si="80"/>
        <v>-</v>
      </c>
      <c r="AK48" s="45" t="str">
        <f t="shared" si="80"/>
        <v>-</v>
      </c>
      <c r="AL48" s="45" t="str">
        <f t="shared" si="80"/>
        <v>-</v>
      </c>
      <c r="AM48" s="45" t="str">
        <f t="shared" si="80"/>
        <v>-</v>
      </c>
      <c r="AN48" s="45" t="str">
        <f t="shared" si="80"/>
        <v>-</v>
      </c>
      <c r="AO48" s="45" t="str">
        <f t="shared" si="80"/>
        <v>-</v>
      </c>
      <c r="AP48" s="45" t="str">
        <f t="shared" si="80"/>
        <v>-</v>
      </c>
      <c r="AQ48" s="45" t="str">
        <f t="shared" si="80"/>
        <v>-</v>
      </c>
      <c r="AR48" s="45" t="str">
        <f t="shared" si="80"/>
        <v>-</v>
      </c>
      <c r="AS48" s="45" t="str">
        <f t="shared" si="80"/>
        <v>-</v>
      </c>
      <c r="AT48" s="45" t="str">
        <f t="shared" si="80"/>
        <v>-</v>
      </c>
      <c r="AU48" s="45" t="str">
        <f t="shared" si="80"/>
        <v>-</v>
      </c>
      <c r="AV48" s="45" t="str">
        <f t="shared" si="80"/>
        <v>-</v>
      </c>
      <c r="AW48" s="45" t="str">
        <f t="shared" si="80"/>
        <v>-</v>
      </c>
      <c r="AX48" s="45" t="str">
        <f t="shared" si="80"/>
        <v>-</v>
      </c>
      <c r="AY48" s="45" t="str">
        <f t="shared" si="80"/>
        <v>-</v>
      </c>
      <c r="AZ48" s="45">
        <f t="shared" si="80"/>
        <v>-1</v>
      </c>
      <c r="BA48" s="45">
        <f t="shared" si="80"/>
        <v>-1</v>
      </c>
      <c r="BB48" s="45">
        <f t="shared" si="80"/>
        <v>-1</v>
      </c>
      <c r="BC48" s="45">
        <f t="shared" si="80"/>
        <v>-1</v>
      </c>
      <c r="BD48" s="45">
        <f t="shared" si="80"/>
        <v>-1</v>
      </c>
      <c r="BE48" s="45">
        <f t="shared" si="80"/>
        <v>-1</v>
      </c>
      <c r="BF48" s="45">
        <f t="shared" si="80"/>
        <v>-1</v>
      </c>
      <c r="BG48" s="45">
        <f t="shared" si="80"/>
        <v>-1</v>
      </c>
      <c r="BH48" s="45">
        <f t="shared" si="80"/>
        <v>-1</v>
      </c>
      <c r="BI48" s="45">
        <f t="shared" si="80"/>
        <v>-1</v>
      </c>
      <c r="BJ48" s="45" t="str">
        <f t="shared" si="80"/>
        <v>-</v>
      </c>
      <c r="BK48" s="45" t="str">
        <f t="shared" si="80"/>
        <v>-</v>
      </c>
      <c r="BL48" s="45" t="str">
        <f t="shared" si="80"/>
        <v>-</v>
      </c>
      <c r="BM48" s="45" t="str">
        <f t="shared" si="80"/>
        <v>-</v>
      </c>
      <c r="BN48" s="45" t="str">
        <f t="shared" si="80"/>
        <v>-</v>
      </c>
      <c r="BO48" s="45" t="str">
        <f t="shared" si="80"/>
        <v>-</v>
      </c>
      <c r="BP48" s="45" t="str">
        <f t="shared" si="80"/>
        <v>-</v>
      </c>
      <c r="BQ48" s="45" t="str">
        <f t="shared" si="80"/>
        <v>-</v>
      </c>
      <c r="BR48" s="45" t="str">
        <f t="shared" si="80"/>
        <v>-</v>
      </c>
      <c r="BS48" s="45" t="str">
        <f t="shared" si="80"/>
        <v>-</v>
      </c>
      <c r="BT48" s="45" t="str">
        <f t="shared" si="80"/>
        <v>-</v>
      </c>
      <c r="BU48" s="45" t="str">
        <f t="shared" si="80"/>
        <v>-</v>
      </c>
      <c r="BV48" s="45" t="str">
        <f t="shared" si="80"/>
        <v>-</v>
      </c>
      <c r="BW48" s="45" t="str">
        <f t="shared" si="80"/>
        <v>-</v>
      </c>
      <c r="BX48" s="45">
        <f t="shared" si="80"/>
        <v>-0.813445378151261</v>
      </c>
      <c r="BY48" s="45">
        <f t="shared" si="80"/>
        <v>-0.883870967741936</v>
      </c>
      <c r="BZ48" s="45">
        <f t="shared" si="80"/>
        <v>-0.896672504378284</v>
      </c>
      <c r="CA48" s="45">
        <f t="shared" si="80"/>
        <v>-0.659785932721713</v>
      </c>
      <c r="CB48" s="45">
        <f t="shared" si="80"/>
        <v>-0.452520515826495</v>
      </c>
      <c r="CC48" s="45">
        <f t="shared" si="80"/>
        <v>0.0819047619047619</v>
      </c>
      <c r="CD48" s="45">
        <v>-0.2053</v>
      </c>
      <c r="CE48" s="45">
        <v>-0.3944</v>
      </c>
      <c r="CF48" s="45">
        <v>1.4483</v>
      </c>
      <c r="CG48" s="45">
        <v>1.1871</v>
      </c>
      <c r="CH48" s="45">
        <v>4.6885</v>
      </c>
      <c r="CI48" s="45">
        <v>0</v>
      </c>
      <c r="CJ48" s="45">
        <f t="shared" ref="CJ48:CL48" si="81">CJ42/BX42-1</f>
        <v>3.61261261261261</v>
      </c>
      <c r="CK48" s="45">
        <f t="shared" si="81"/>
        <v>3.98148148148148</v>
      </c>
      <c r="CL48" s="86">
        <f t="shared" si="81"/>
        <v>1.6864406779661</v>
      </c>
    </row>
    <row r="49" spans="1:90">
      <c r="A49" s="20" t="s">
        <v>9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45" t="str">
        <f t="shared" ref="Z49:CK49" si="82">IF(N43&lt;&gt;0,Z43/N43-1,"-")</f>
        <v>-</v>
      </c>
      <c r="AA49" s="45" t="str">
        <f t="shared" si="82"/>
        <v>-</v>
      </c>
      <c r="AB49" s="45" t="str">
        <f t="shared" si="82"/>
        <v>-</v>
      </c>
      <c r="AC49" s="45" t="str">
        <f t="shared" si="82"/>
        <v>-</v>
      </c>
      <c r="AD49" s="45" t="str">
        <f t="shared" si="82"/>
        <v>-</v>
      </c>
      <c r="AE49" s="45" t="str">
        <f t="shared" si="82"/>
        <v>-</v>
      </c>
      <c r="AF49" s="45" t="str">
        <f t="shared" si="82"/>
        <v>-</v>
      </c>
      <c r="AG49" s="45" t="str">
        <f t="shared" si="82"/>
        <v>-</v>
      </c>
      <c r="AH49" s="45" t="str">
        <f t="shared" si="82"/>
        <v>-</v>
      </c>
      <c r="AI49" s="45" t="str">
        <f t="shared" si="82"/>
        <v>-</v>
      </c>
      <c r="AJ49" s="45" t="str">
        <f t="shared" si="82"/>
        <v>-</v>
      </c>
      <c r="AK49" s="45" t="str">
        <f t="shared" si="82"/>
        <v>-</v>
      </c>
      <c r="AL49" s="45" t="str">
        <f t="shared" si="82"/>
        <v>-</v>
      </c>
      <c r="AM49" s="45" t="str">
        <f t="shared" si="82"/>
        <v>-</v>
      </c>
      <c r="AN49" s="45" t="str">
        <f t="shared" si="82"/>
        <v>-</v>
      </c>
      <c r="AO49" s="45" t="str">
        <f t="shared" si="82"/>
        <v>-</v>
      </c>
      <c r="AP49" s="45" t="str">
        <f t="shared" si="82"/>
        <v>-</v>
      </c>
      <c r="AQ49" s="45" t="str">
        <f t="shared" si="82"/>
        <v>-</v>
      </c>
      <c r="AR49" s="45" t="str">
        <f t="shared" si="82"/>
        <v>-</v>
      </c>
      <c r="AS49" s="45" t="str">
        <f t="shared" si="82"/>
        <v>-</v>
      </c>
      <c r="AT49" s="45" t="str">
        <f t="shared" si="82"/>
        <v>-</v>
      </c>
      <c r="AU49" s="45" t="str">
        <f t="shared" si="82"/>
        <v>-</v>
      </c>
      <c r="AV49" s="45" t="str">
        <f t="shared" si="82"/>
        <v>-</v>
      </c>
      <c r="AW49" s="45" t="str">
        <f t="shared" si="82"/>
        <v>-</v>
      </c>
      <c r="AX49" s="45" t="str">
        <f t="shared" si="82"/>
        <v>-</v>
      </c>
      <c r="AY49" s="45" t="str">
        <f t="shared" si="82"/>
        <v>-</v>
      </c>
      <c r="AZ49" s="45" t="str">
        <f t="shared" si="82"/>
        <v>-</v>
      </c>
      <c r="BA49" s="45" t="str">
        <f t="shared" si="82"/>
        <v>-</v>
      </c>
      <c r="BB49" s="45" t="str">
        <f t="shared" si="82"/>
        <v>-</v>
      </c>
      <c r="BC49" s="45" t="str">
        <f t="shared" si="82"/>
        <v>-</v>
      </c>
      <c r="BD49" s="45" t="str">
        <f t="shared" si="82"/>
        <v>-</v>
      </c>
      <c r="BE49" s="45" t="str">
        <f t="shared" si="82"/>
        <v>-</v>
      </c>
      <c r="BF49" s="45" t="str">
        <f t="shared" si="82"/>
        <v>-</v>
      </c>
      <c r="BG49" s="45" t="str">
        <f t="shared" si="82"/>
        <v>-</v>
      </c>
      <c r="BH49" s="45" t="str">
        <f t="shared" si="82"/>
        <v>-</v>
      </c>
      <c r="BI49" s="45" t="str">
        <f t="shared" si="82"/>
        <v>-</v>
      </c>
      <c r="BJ49" s="45" t="str">
        <f t="shared" si="82"/>
        <v>-</v>
      </c>
      <c r="BK49" s="45" t="str">
        <f t="shared" si="82"/>
        <v>-</v>
      </c>
      <c r="BL49" s="45" t="str">
        <f t="shared" si="82"/>
        <v>-</v>
      </c>
      <c r="BM49" s="45" t="str">
        <f t="shared" si="82"/>
        <v>-</v>
      </c>
      <c r="BN49" s="45" t="str">
        <f t="shared" si="82"/>
        <v>-</v>
      </c>
      <c r="BO49" s="45" t="str">
        <f t="shared" si="82"/>
        <v>-</v>
      </c>
      <c r="BP49" s="45" t="str">
        <f t="shared" si="82"/>
        <v>-</v>
      </c>
      <c r="BQ49" s="45" t="str">
        <f t="shared" si="82"/>
        <v>-</v>
      </c>
      <c r="BR49" s="45" t="str">
        <f t="shared" si="82"/>
        <v>-</v>
      </c>
      <c r="BS49" s="45" t="str">
        <f t="shared" si="82"/>
        <v>-</v>
      </c>
      <c r="BT49" s="45" t="str">
        <f t="shared" si="82"/>
        <v>-</v>
      </c>
      <c r="BU49" s="45" t="str">
        <f t="shared" si="82"/>
        <v>-</v>
      </c>
      <c r="BV49" s="45" t="str">
        <f t="shared" si="82"/>
        <v>-</v>
      </c>
      <c r="BW49" s="45" t="str">
        <f t="shared" si="82"/>
        <v>-</v>
      </c>
      <c r="BX49" s="45" t="str">
        <f t="shared" si="82"/>
        <v>-</v>
      </c>
      <c r="BY49" s="45" t="str">
        <f t="shared" si="82"/>
        <v>-</v>
      </c>
      <c r="BZ49" s="45" t="str">
        <f t="shared" si="82"/>
        <v>-</v>
      </c>
      <c r="CA49" s="45" t="str">
        <f t="shared" si="82"/>
        <v>-</v>
      </c>
      <c r="CB49" s="45" t="str">
        <f t="shared" si="82"/>
        <v>-</v>
      </c>
      <c r="CC49" s="45" t="str">
        <f t="shared" si="82"/>
        <v>-</v>
      </c>
      <c r="CD49" s="45" t="str">
        <f t="shared" si="82"/>
        <v>-</v>
      </c>
      <c r="CE49" s="45" t="str">
        <f t="shared" si="82"/>
        <v>-</v>
      </c>
      <c r="CF49" s="45" t="str">
        <f t="shared" si="82"/>
        <v>-</v>
      </c>
      <c r="CG49" s="45" t="str">
        <f t="shared" si="82"/>
        <v>-</v>
      </c>
      <c r="CH49" s="45" t="str">
        <f t="shared" si="82"/>
        <v>-</v>
      </c>
      <c r="CI49" s="46" t="str">
        <f t="shared" si="82"/>
        <v>-</v>
      </c>
      <c r="CJ49" s="46" t="str">
        <f t="shared" si="82"/>
        <v>-</v>
      </c>
      <c r="CK49" s="46" t="str">
        <f t="shared" si="82"/>
        <v>-</v>
      </c>
      <c r="CL49" s="82" t="str">
        <f>IF(BZ43&lt;&gt;0,CL43/BZ43-1,"-")</f>
        <v>-</v>
      </c>
    </row>
    <row r="50" spans="1:90">
      <c r="A50" s="22" t="s">
        <v>12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>
        <f t="shared" ref="N50:BY50" si="83">N51+N55</f>
        <v>2420</v>
      </c>
      <c r="O50" s="23">
        <f t="shared" si="83"/>
        <v>4861</v>
      </c>
      <c r="P50" s="23">
        <f t="shared" si="83"/>
        <v>8140</v>
      </c>
      <c r="Q50" s="23">
        <f t="shared" si="83"/>
        <v>11280</v>
      </c>
      <c r="R50" s="23">
        <f t="shared" si="83"/>
        <v>15590</v>
      </c>
      <c r="S50" s="23">
        <f t="shared" si="83"/>
        <v>20879</v>
      </c>
      <c r="T50" s="23">
        <f t="shared" si="83"/>
        <v>26961</v>
      </c>
      <c r="U50" s="23">
        <f t="shared" si="83"/>
        <v>31685</v>
      </c>
      <c r="V50" s="23">
        <f t="shared" si="83"/>
        <v>38239</v>
      </c>
      <c r="W50" s="23">
        <f t="shared" si="83"/>
        <v>44283</v>
      </c>
      <c r="X50" s="23">
        <f t="shared" si="83"/>
        <v>51701</v>
      </c>
      <c r="Y50" s="23">
        <f t="shared" si="83"/>
        <v>60664</v>
      </c>
      <c r="Z50" s="23">
        <f t="shared" si="83"/>
        <v>5934</v>
      </c>
      <c r="AA50" s="23">
        <f t="shared" si="83"/>
        <v>9663</v>
      </c>
      <c r="AB50" s="23">
        <f t="shared" si="83"/>
        <v>14680</v>
      </c>
      <c r="AC50" s="23">
        <f t="shared" si="83"/>
        <v>21506</v>
      </c>
      <c r="AD50" s="23">
        <f t="shared" si="83"/>
        <v>30332</v>
      </c>
      <c r="AE50" s="23">
        <f t="shared" si="83"/>
        <v>39318</v>
      </c>
      <c r="AF50" s="23">
        <f t="shared" si="83"/>
        <v>48399</v>
      </c>
      <c r="AG50" s="23">
        <f t="shared" si="83"/>
        <v>56565</v>
      </c>
      <c r="AH50" s="23">
        <f t="shared" si="83"/>
        <v>63937</v>
      </c>
      <c r="AI50" s="23">
        <f t="shared" si="83"/>
        <v>68051</v>
      </c>
      <c r="AJ50" s="23">
        <f t="shared" si="83"/>
        <v>73507</v>
      </c>
      <c r="AK50" s="23">
        <f t="shared" si="83"/>
        <v>80320</v>
      </c>
      <c r="AL50" s="23">
        <f t="shared" si="83"/>
        <v>2186</v>
      </c>
      <c r="AM50" s="23">
        <f t="shared" si="83"/>
        <v>5533</v>
      </c>
      <c r="AN50" s="23">
        <f t="shared" si="83"/>
        <v>10424</v>
      </c>
      <c r="AO50" s="23">
        <f t="shared" si="83"/>
        <v>15489</v>
      </c>
      <c r="AP50" s="23">
        <f t="shared" si="83"/>
        <v>22012</v>
      </c>
      <c r="AQ50" s="23">
        <f t="shared" si="83"/>
        <v>31557</v>
      </c>
      <c r="AR50" s="23">
        <f t="shared" si="83"/>
        <v>42246</v>
      </c>
      <c r="AS50" s="23">
        <f t="shared" si="83"/>
        <v>52415</v>
      </c>
      <c r="AT50" s="23">
        <f t="shared" si="83"/>
        <v>66231</v>
      </c>
      <c r="AU50" s="23">
        <f t="shared" si="83"/>
        <v>79266</v>
      </c>
      <c r="AV50" s="23">
        <f t="shared" si="83"/>
        <v>94260</v>
      </c>
      <c r="AW50" s="23">
        <f t="shared" si="83"/>
        <v>110699</v>
      </c>
      <c r="AX50" s="23">
        <f t="shared" si="83"/>
        <v>13121</v>
      </c>
      <c r="AY50" s="23">
        <f t="shared" si="83"/>
        <v>24060</v>
      </c>
      <c r="AZ50" s="23">
        <f t="shared" si="83"/>
        <v>39392</v>
      </c>
      <c r="BA50" s="23">
        <f t="shared" si="83"/>
        <v>55950</v>
      </c>
      <c r="BB50" s="23">
        <f t="shared" si="83"/>
        <v>74458</v>
      </c>
      <c r="BC50" s="23">
        <f t="shared" si="83"/>
        <v>71935</v>
      </c>
      <c r="BD50" s="23">
        <f t="shared" si="83"/>
        <v>119045</v>
      </c>
      <c r="BE50" s="23">
        <f t="shared" si="83"/>
        <v>149579</v>
      </c>
      <c r="BF50" s="23">
        <f t="shared" si="83"/>
        <v>176269</v>
      </c>
      <c r="BG50" s="23">
        <f t="shared" si="83"/>
        <v>202687</v>
      </c>
      <c r="BH50" s="23">
        <f t="shared" si="83"/>
        <v>233478</v>
      </c>
      <c r="BI50" s="23">
        <f t="shared" si="83"/>
        <v>265219</v>
      </c>
      <c r="BJ50" s="23">
        <f t="shared" si="83"/>
        <v>20003</v>
      </c>
      <c r="BK50" s="23">
        <f t="shared" si="83"/>
        <v>32603</v>
      </c>
      <c r="BL50" s="23">
        <f t="shared" si="83"/>
        <v>54110</v>
      </c>
      <c r="BM50" s="23">
        <f t="shared" si="83"/>
        <v>78212</v>
      </c>
      <c r="BN50" s="23">
        <f t="shared" si="83"/>
        <v>96714</v>
      </c>
      <c r="BO50" s="23">
        <f t="shared" si="83"/>
        <v>117287</v>
      </c>
      <c r="BP50" s="23">
        <f t="shared" si="83"/>
        <v>141431</v>
      </c>
      <c r="BQ50" s="23">
        <f t="shared" si="83"/>
        <v>157858</v>
      </c>
      <c r="BR50" s="23">
        <f t="shared" si="83"/>
        <v>175966</v>
      </c>
      <c r="BS50" s="23">
        <f t="shared" si="83"/>
        <v>192201</v>
      </c>
      <c r="BT50" s="23">
        <f t="shared" si="83"/>
        <v>205712</v>
      </c>
      <c r="BU50" s="23">
        <f t="shared" si="83"/>
        <v>226106</v>
      </c>
      <c r="BV50" s="23">
        <f t="shared" si="83"/>
        <v>11717</v>
      </c>
      <c r="BW50" s="23">
        <f t="shared" si="83"/>
        <v>13907</v>
      </c>
      <c r="BX50" s="23">
        <f t="shared" si="83"/>
        <v>26225</v>
      </c>
      <c r="BY50" s="23">
        <f t="shared" si="83"/>
        <v>46285</v>
      </c>
      <c r="BZ50" s="23">
        <f>BZ51+BZ55</f>
        <v>63112</v>
      </c>
      <c r="CA50" s="23">
        <v>85610</v>
      </c>
      <c r="CB50" s="23">
        <f t="shared" ref="CB50:CB55" si="84">CA50+CB38</f>
        <v>104757</v>
      </c>
      <c r="CC50" s="23">
        <v>125775</v>
      </c>
      <c r="CD50" s="23">
        <v>151217</v>
      </c>
      <c r="CE50" s="23">
        <v>177635</v>
      </c>
      <c r="CF50" s="23">
        <v>209743</v>
      </c>
      <c r="CG50" s="23">
        <v>246733</v>
      </c>
      <c r="CH50" s="23">
        <v>28346</v>
      </c>
      <c r="CI50" s="23">
        <f t="shared" ref="CI50:CL50" si="85">CH50+CI38</f>
        <v>45474</v>
      </c>
      <c r="CJ50" s="23">
        <f t="shared" si="85"/>
        <v>81488</v>
      </c>
      <c r="CK50" s="23">
        <f t="shared" si="85"/>
        <v>116342</v>
      </c>
      <c r="CL50" s="89">
        <f t="shared" si="85"/>
        <v>154758</v>
      </c>
    </row>
    <row r="51" spans="1:90">
      <c r="A51" s="12" t="s">
        <v>5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>
        <f t="shared" ref="N51:BY51" si="86">SUM(N52:N54)</f>
        <v>2420</v>
      </c>
      <c r="O51" s="13">
        <f t="shared" si="86"/>
        <v>4861</v>
      </c>
      <c r="P51" s="13">
        <f t="shared" si="86"/>
        <v>8140</v>
      </c>
      <c r="Q51" s="13">
        <f t="shared" si="86"/>
        <v>11280</v>
      </c>
      <c r="R51" s="13">
        <f t="shared" si="86"/>
        <v>15590</v>
      </c>
      <c r="S51" s="13">
        <f t="shared" si="86"/>
        <v>20879</v>
      </c>
      <c r="T51" s="13">
        <f t="shared" si="86"/>
        <v>26961</v>
      </c>
      <c r="U51" s="13">
        <f t="shared" si="86"/>
        <v>31685</v>
      </c>
      <c r="V51" s="13">
        <f t="shared" si="86"/>
        <v>38239</v>
      </c>
      <c r="W51" s="13">
        <f t="shared" si="86"/>
        <v>44283</v>
      </c>
      <c r="X51" s="13">
        <f t="shared" si="86"/>
        <v>51701</v>
      </c>
      <c r="Y51" s="13">
        <f t="shared" si="86"/>
        <v>60664</v>
      </c>
      <c r="Z51" s="13">
        <f t="shared" si="86"/>
        <v>5934</v>
      </c>
      <c r="AA51" s="13">
        <f t="shared" si="86"/>
        <v>9663</v>
      </c>
      <c r="AB51" s="13">
        <f t="shared" si="86"/>
        <v>14680</v>
      </c>
      <c r="AC51" s="13">
        <f t="shared" si="86"/>
        <v>21506</v>
      </c>
      <c r="AD51" s="13">
        <f t="shared" si="86"/>
        <v>30332</v>
      </c>
      <c r="AE51" s="13">
        <f t="shared" si="86"/>
        <v>39318</v>
      </c>
      <c r="AF51" s="13">
        <f t="shared" si="86"/>
        <v>48399</v>
      </c>
      <c r="AG51" s="13">
        <f t="shared" si="86"/>
        <v>56565</v>
      </c>
      <c r="AH51" s="13">
        <f t="shared" si="86"/>
        <v>63937</v>
      </c>
      <c r="AI51" s="13">
        <f t="shared" si="86"/>
        <v>68051</v>
      </c>
      <c r="AJ51" s="13">
        <f t="shared" si="86"/>
        <v>73507</v>
      </c>
      <c r="AK51" s="13">
        <f t="shared" si="86"/>
        <v>80320</v>
      </c>
      <c r="AL51" s="13">
        <f t="shared" si="86"/>
        <v>2186</v>
      </c>
      <c r="AM51" s="13">
        <f t="shared" si="86"/>
        <v>5533</v>
      </c>
      <c r="AN51" s="13">
        <f t="shared" si="86"/>
        <v>10424</v>
      </c>
      <c r="AO51" s="13">
        <f t="shared" si="86"/>
        <v>15489</v>
      </c>
      <c r="AP51" s="13">
        <f t="shared" si="86"/>
        <v>22012</v>
      </c>
      <c r="AQ51" s="13">
        <f t="shared" si="86"/>
        <v>31557</v>
      </c>
      <c r="AR51" s="13">
        <f t="shared" si="86"/>
        <v>42246</v>
      </c>
      <c r="AS51" s="13">
        <f t="shared" si="86"/>
        <v>52415</v>
      </c>
      <c r="AT51" s="13">
        <f t="shared" si="86"/>
        <v>66231</v>
      </c>
      <c r="AU51" s="13">
        <f t="shared" si="86"/>
        <v>79266</v>
      </c>
      <c r="AV51" s="13">
        <f t="shared" si="86"/>
        <v>94260</v>
      </c>
      <c r="AW51" s="13">
        <f t="shared" si="86"/>
        <v>110699</v>
      </c>
      <c r="AX51" s="13">
        <f t="shared" si="86"/>
        <v>13121</v>
      </c>
      <c r="AY51" s="13">
        <f t="shared" si="86"/>
        <v>24060</v>
      </c>
      <c r="AZ51" s="13">
        <f t="shared" si="86"/>
        <v>39392</v>
      </c>
      <c r="BA51" s="13">
        <f t="shared" si="86"/>
        <v>55950</v>
      </c>
      <c r="BB51" s="13">
        <f t="shared" si="86"/>
        <v>74458</v>
      </c>
      <c r="BC51" s="13">
        <f t="shared" si="86"/>
        <v>71935</v>
      </c>
      <c r="BD51" s="13">
        <f t="shared" si="86"/>
        <v>119045</v>
      </c>
      <c r="BE51" s="13">
        <f t="shared" si="86"/>
        <v>149579</v>
      </c>
      <c r="BF51" s="13">
        <f t="shared" si="86"/>
        <v>176269</v>
      </c>
      <c r="BG51" s="13">
        <f t="shared" si="86"/>
        <v>202687</v>
      </c>
      <c r="BH51" s="13">
        <f t="shared" si="86"/>
        <v>233478</v>
      </c>
      <c r="BI51" s="13">
        <f t="shared" si="86"/>
        <v>265219</v>
      </c>
      <c r="BJ51" s="13">
        <f t="shared" si="86"/>
        <v>20003</v>
      </c>
      <c r="BK51" s="13">
        <f t="shared" si="86"/>
        <v>32603</v>
      </c>
      <c r="BL51" s="13">
        <f t="shared" si="86"/>
        <v>54110</v>
      </c>
      <c r="BM51" s="13">
        <f t="shared" si="86"/>
        <v>78212</v>
      </c>
      <c r="BN51" s="13">
        <f t="shared" si="86"/>
        <v>96714</v>
      </c>
      <c r="BO51" s="13">
        <f t="shared" si="86"/>
        <v>117287</v>
      </c>
      <c r="BP51" s="13">
        <f t="shared" si="86"/>
        <v>141431</v>
      </c>
      <c r="BQ51" s="13">
        <f t="shared" si="86"/>
        <v>157858</v>
      </c>
      <c r="BR51" s="13">
        <f t="shared" si="86"/>
        <v>175966</v>
      </c>
      <c r="BS51" s="13">
        <f t="shared" si="86"/>
        <v>192201</v>
      </c>
      <c r="BT51" s="13">
        <f t="shared" si="86"/>
        <v>205712</v>
      </c>
      <c r="BU51" s="13">
        <f t="shared" si="86"/>
        <v>226106</v>
      </c>
      <c r="BV51" s="13">
        <f t="shared" si="86"/>
        <v>11717</v>
      </c>
      <c r="BW51" s="13">
        <f t="shared" si="86"/>
        <v>13907</v>
      </c>
      <c r="BX51" s="13">
        <f t="shared" si="86"/>
        <v>26225</v>
      </c>
      <c r="BY51" s="13">
        <f t="shared" si="86"/>
        <v>46285</v>
      </c>
      <c r="BZ51" s="13">
        <f>SUM(BZ52:BZ54)</f>
        <v>63112</v>
      </c>
      <c r="CA51" s="13">
        <f>SUM(CA52:CA54)</f>
        <v>85610</v>
      </c>
      <c r="CB51" s="13">
        <f t="shared" ref="CB51:CH51" si="87">CB52+CB53+CB54</f>
        <v>104754</v>
      </c>
      <c r="CC51" s="13">
        <f t="shared" si="87"/>
        <v>125775</v>
      </c>
      <c r="CD51" s="13">
        <f t="shared" si="87"/>
        <v>151217</v>
      </c>
      <c r="CE51" s="13">
        <f t="shared" si="87"/>
        <v>177635</v>
      </c>
      <c r="CF51" s="13">
        <f t="shared" si="87"/>
        <v>209743</v>
      </c>
      <c r="CG51" s="13">
        <f t="shared" si="87"/>
        <v>248385</v>
      </c>
      <c r="CH51" s="13">
        <f t="shared" si="87"/>
        <v>28346</v>
      </c>
      <c r="CI51" s="13">
        <f t="shared" ref="CI51:CL51" si="88">CH51+CI39</f>
        <v>45474</v>
      </c>
      <c r="CJ51" s="13">
        <f t="shared" si="88"/>
        <v>81488</v>
      </c>
      <c r="CK51" s="13">
        <f t="shared" si="88"/>
        <v>116342</v>
      </c>
      <c r="CL51" s="78">
        <f t="shared" si="88"/>
        <v>154758</v>
      </c>
    </row>
    <row r="52" spans="1:90">
      <c r="A52" s="14" t="s">
        <v>6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>
        <v>2420</v>
      </c>
      <c r="O52" s="13">
        <v>4861</v>
      </c>
      <c r="P52" s="13">
        <v>8140</v>
      </c>
      <c r="Q52" s="13">
        <v>11280</v>
      </c>
      <c r="R52" s="13">
        <v>15590</v>
      </c>
      <c r="S52" s="13">
        <v>20467</v>
      </c>
      <c r="T52" s="13">
        <v>25816</v>
      </c>
      <c r="U52" s="13">
        <v>29400</v>
      </c>
      <c r="V52" s="13">
        <v>32824</v>
      </c>
      <c r="W52" s="13">
        <v>35656</v>
      </c>
      <c r="X52" s="13">
        <v>39025</v>
      </c>
      <c r="Y52" s="13">
        <v>42485</v>
      </c>
      <c r="Z52" s="13">
        <v>1921</v>
      </c>
      <c r="AA52" s="13">
        <v>3550</v>
      </c>
      <c r="AB52" s="13">
        <v>5452</v>
      </c>
      <c r="AC52" s="13">
        <v>9133</v>
      </c>
      <c r="AD52" s="13">
        <v>14706</v>
      </c>
      <c r="AE52" s="13">
        <v>20172</v>
      </c>
      <c r="AF52" s="13">
        <v>26221</v>
      </c>
      <c r="AG52" s="13">
        <v>31884</v>
      </c>
      <c r="AH52" s="13">
        <v>37136</v>
      </c>
      <c r="AI52" s="13">
        <v>39721</v>
      </c>
      <c r="AJ52" s="13">
        <v>43599</v>
      </c>
      <c r="AK52" s="13">
        <v>48901</v>
      </c>
      <c r="AL52" s="13">
        <v>1777</v>
      </c>
      <c r="AM52" s="13">
        <v>3497</v>
      </c>
      <c r="AN52" s="13">
        <v>4228</v>
      </c>
      <c r="AO52" s="13">
        <v>4789</v>
      </c>
      <c r="AP52" s="13">
        <v>5707</v>
      </c>
      <c r="AQ52" s="13">
        <v>7550</v>
      </c>
      <c r="AR52" s="13">
        <v>10382</v>
      </c>
      <c r="AS52" s="13">
        <v>13743</v>
      </c>
      <c r="AT52" s="13">
        <v>20616</v>
      </c>
      <c r="AU52" s="13">
        <v>27477</v>
      </c>
      <c r="AV52" s="13">
        <v>34853</v>
      </c>
      <c r="AW52" s="13">
        <v>41842</v>
      </c>
      <c r="AX52" s="13">
        <v>6283</v>
      </c>
      <c r="AY52" s="51">
        <v>10546</v>
      </c>
      <c r="AZ52" s="51">
        <v>16849</v>
      </c>
      <c r="BA52" s="51">
        <v>26587</v>
      </c>
      <c r="BB52" s="51">
        <v>36071</v>
      </c>
      <c r="BC52" s="51">
        <v>46967</v>
      </c>
      <c r="BD52" s="51">
        <v>60358</v>
      </c>
      <c r="BE52" s="51">
        <v>75510</v>
      </c>
      <c r="BF52" s="51">
        <v>87987</v>
      </c>
      <c r="BG52" s="51">
        <v>99852</v>
      </c>
      <c r="BH52" s="51">
        <v>113828</v>
      </c>
      <c r="BI52" s="51">
        <v>127283</v>
      </c>
      <c r="BJ52" s="51">
        <v>7437</v>
      </c>
      <c r="BK52" s="51">
        <f t="shared" ref="BK52:BQ52" si="89">BJ52+BK40</f>
        <v>12739</v>
      </c>
      <c r="BL52" s="51">
        <f t="shared" si="89"/>
        <v>23992</v>
      </c>
      <c r="BM52" s="51">
        <f t="shared" si="89"/>
        <v>38890</v>
      </c>
      <c r="BN52" s="51">
        <f t="shared" si="89"/>
        <v>50349</v>
      </c>
      <c r="BO52" s="51">
        <f t="shared" si="89"/>
        <v>60196</v>
      </c>
      <c r="BP52" s="51">
        <f t="shared" si="89"/>
        <v>69231</v>
      </c>
      <c r="BQ52" s="51">
        <f t="shared" si="89"/>
        <v>77994</v>
      </c>
      <c r="BR52" s="51">
        <v>88274</v>
      </c>
      <c r="BS52" s="51">
        <v>97587</v>
      </c>
      <c r="BT52" s="51">
        <v>104963</v>
      </c>
      <c r="BU52" s="51">
        <v>116635</v>
      </c>
      <c r="BV52" s="51">
        <v>6569</v>
      </c>
      <c r="BW52" s="51">
        <f t="shared" ref="BW52:BZ52" si="90">BV52+BW40</f>
        <v>8137</v>
      </c>
      <c r="BX52" s="51">
        <f t="shared" si="90"/>
        <v>15073</v>
      </c>
      <c r="BY52" s="51">
        <f t="shared" si="90"/>
        <v>23504</v>
      </c>
      <c r="BZ52" s="51">
        <f t="shared" si="90"/>
        <v>30101</v>
      </c>
      <c r="CA52" s="51">
        <v>38675</v>
      </c>
      <c r="CB52" s="51">
        <f t="shared" si="84"/>
        <v>46816</v>
      </c>
      <c r="CC52" s="51">
        <v>55894</v>
      </c>
      <c r="CD52" s="51">
        <v>67445</v>
      </c>
      <c r="CE52" s="51">
        <v>78421</v>
      </c>
      <c r="CF52" s="51">
        <v>91765</v>
      </c>
      <c r="CG52" s="51">
        <v>106163</v>
      </c>
      <c r="CH52" s="51">
        <v>10869</v>
      </c>
      <c r="CI52" s="13">
        <f t="shared" ref="CI52:CL52" si="91">CH52+CI40</f>
        <v>18255</v>
      </c>
      <c r="CJ52" s="13">
        <f t="shared" si="91"/>
        <v>34881</v>
      </c>
      <c r="CK52" s="13">
        <f t="shared" si="91"/>
        <v>50549</v>
      </c>
      <c r="CL52" s="78">
        <f t="shared" si="91"/>
        <v>67484</v>
      </c>
    </row>
    <row r="53" spans="1:90">
      <c r="A53" s="15" t="s">
        <v>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412</v>
      </c>
      <c r="T53" s="6">
        <v>1145</v>
      </c>
      <c r="U53" s="6">
        <v>2285</v>
      </c>
      <c r="V53" s="6">
        <v>5415</v>
      </c>
      <c r="W53" s="6">
        <v>8627</v>
      </c>
      <c r="X53" s="6">
        <v>12676</v>
      </c>
      <c r="Y53" s="6">
        <v>18179</v>
      </c>
      <c r="Z53" s="6">
        <v>4013</v>
      </c>
      <c r="AA53" s="6">
        <v>6113</v>
      </c>
      <c r="AB53" s="6">
        <v>9228</v>
      </c>
      <c r="AC53" s="6">
        <v>12373</v>
      </c>
      <c r="AD53" s="6">
        <v>15626</v>
      </c>
      <c r="AE53" s="6">
        <v>19146</v>
      </c>
      <c r="AF53" s="6">
        <v>22178</v>
      </c>
      <c r="AG53" s="6">
        <v>24681</v>
      </c>
      <c r="AH53" s="6">
        <v>26801</v>
      </c>
      <c r="AI53" s="6">
        <v>28330</v>
      </c>
      <c r="AJ53" s="6">
        <v>29908</v>
      </c>
      <c r="AK53" s="6">
        <v>31419</v>
      </c>
      <c r="AL53" s="6">
        <v>409</v>
      </c>
      <c r="AM53" s="6">
        <v>2036</v>
      </c>
      <c r="AN53" s="6">
        <v>6190</v>
      </c>
      <c r="AO53" s="6">
        <v>10693</v>
      </c>
      <c r="AP53" s="6">
        <v>16297</v>
      </c>
      <c r="AQ53" s="6">
        <v>23994</v>
      </c>
      <c r="AR53" s="6">
        <v>31843</v>
      </c>
      <c r="AS53" s="6">
        <v>38646</v>
      </c>
      <c r="AT53" s="6">
        <v>45582</v>
      </c>
      <c r="AU53" s="6">
        <v>51748</v>
      </c>
      <c r="AV53" s="6">
        <v>59355</v>
      </c>
      <c r="AW53" s="6">
        <v>68791</v>
      </c>
      <c r="AX53" s="6">
        <v>6838</v>
      </c>
      <c r="AY53" s="52">
        <v>13514</v>
      </c>
      <c r="AZ53" s="52">
        <v>22543</v>
      </c>
      <c r="BA53" s="52">
        <v>29363</v>
      </c>
      <c r="BB53" s="52">
        <v>38387</v>
      </c>
      <c r="BC53" s="52">
        <v>24968</v>
      </c>
      <c r="BD53" s="52">
        <f>28161+30526</f>
        <v>58687</v>
      </c>
      <c r="BE53" s="52">
        <f>31081+42988</f>
        <v>74069</v>
      </c>
      <c r="BF53" s="52">
        <f>35119+53163</f>
        <v>88282</v>
      </c>
      <c r="BG53" s="52">
        <f>39489+63346</f>
        <v>102835</v>
      </c>
      <c r="BH53" s="52">
        <f>43931+75719</f>
        <v>119650</v>
      </c>
      <c r="BI53" s="52">
        <f>49440+88496</f>
        <v>137936</v>
      </c>
      <c r="BJ53" s="52">
        <v>12566</v>
      </c>
      <c r="BK53" s="52">
        <f t="shared" ref="BK53:BQ53" si="92">BJ53+BK41</f>
        <v>19864</v>
      </c>
      <c r="BL53" s="52">
        <f t="shared" si="92"/>
        <v>30118</v>
      </c>
      <c r="BM53" s="52">
        <f t="shared" si="92"/>
        <v>39322</v>
      </c>
      <c r="BN53" s="52">
        <f t="shared" si="92"/>
        <v>46365</v>
      </c>
      <c r="BO53" s="52">
        <f t="shared" si="92"/>
        <v>57091</v>
      </c>
      <c r="BP53" s="52">
        <f t="shared" si="92"/>
        <v>65765</v>
      </c>
      <c r="BQ53" s="52">
        <f t="shared" si="92"/>
        <v>72904</v>
      </c>
      <c r="BR53" s="51">
        <f>46338+33824</f>
        <v>80162</v>
      </c>
      <c r="BS53" s="51">
        <f>49820+36767</f>
        <v>86587</v>
      </c>
      <c r="BT53" s="51">
        <f>52374+40029</f>
        <v>92403</v>
      </c>
      <c r="BU53" s="51">
        <v>100644</v>
      </c>
      <c r="BV53" s="51">
        <v>5026</v>
      </c>
      <c r="BW53" s="51">
        <f t="shared" ref="BW53:BZ53" si="93">BV53+BW41</f>
        <v>5648</v>
      </c>
      <c r="BX53" s="51">
        <f t="shared" si="93"/>
        <v>10919</v>
      </c>
      <c r="BY53" s="51">
        <f t="shared" si="93"/>
        <v>22386</v>
      </c>
      <c r="BZ53" s="51">
        <f t="shared" si="93"/>
        <v>32380</v>
      </c>
      <c r="CA53" s="51">
        <v>45859</v>
      </c>
      <c r="CB53" s="51">
        <f t="shared" si="84"/>
        <v>56395</v>
      </c>
      <c r="CC53" s="51">
        <v>67770</v>
      </c>
      <c r="CD53" s="51">
        <v>81208</v>
      </c>
      <c r="CE53" s="51">
        <v>96349</v>
      </c>
      <c r="CF53" s="51">
        <v>114332</v>
      </c>
      <c r="CG53" s="51">
        <v>137524</v>
      </c>
      <c r="CH53" s="51">
        <v>16783</v>
      </c>
      <c r="CI53" s="13">
        <f t="shared" ref="CI53:CL53" si="94">CH53+CI41</f>
        <v>26052</v>
      </c>
      <c r="CJ53" s="13">
        <f t="shared" si="94"/>
        <v>44928</v>
      </c>
      <c r="CK53" s="13">
        <f t="shared" si="94"/>
        <v>63307</v>
      </c>
      <c r="CL53" s="78">
        <f t="shared" si="94"/>
        <v>84154</v>
      </c>
    </row>
    <row r="54" spans="1:90">
      <c r="A54" s="14" t="s">
        <v>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6</v>
      </c>
      <c r="AO54" s="13">
        <v>7</v>
      </c>
      <c r="AP54" s="13">
        <v>8</v>
      </c>
      <c r="AQ54" s="13">
        <v>13</v>
      </c>
      <c r="AR54" s="13">
        <v>21</v>
      </c>
      <c r="AS54" s="13">
        <v>26</v>
      </c>
      <c r="AT54" s="13">
        <v>33</v>
      </c>
      <c r="AU54" s="13">
        <v>41</v>
      </c>
      <c r="AV54" s="13">
        <v>52</v>
      </c>
      <c r="AW54" s="13">
        <v>66</v>
      </c>
      <c r="AX54" s="13">
        <v>0</v>
      </c>
      <c r="AY54" s="51">
        <v>0</v>
      </c>
      <c r="AZ54" s="51">
        <v>0</v>
      </c>
      <c r="BA54" s="51">
        <v>0</v>
      </c>
      <c r="BB54" s="51">
        <v>0</v>
      </c>
      <c r="BC54" s="51">
        <v>0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0</v>
      </c>
      <c r="BK54" s="51">
        <v>0</v>
      </c>
      <c r="BL54" s="51">
        <v>0</v>
      </c>
      <c r="BM54" s="51">
        <v>0</v>
      </c>
      <c r="BN54" s="51">
        <v>0</v>
      </c>
      <c r="BO54" s="51">
        <v>0</v>
      </c>
      <c r="BP54" s="51">
        <v>6435</v>
      </c>
      <c r="BQ54" s="51">
        <f>BP54+BQ42</f>
        <v>6960</v>
      </c>
      <c r="BR54" s="51">
        <v>7530</v>
      </c>
      <c r="BS54" s="51">
        <v>8027</v>
      </c>
      <c r="BT54" s="51">
        <f>8346</f>
        <v>8346</v>
      </c>
      <c r="BU54" s="51">
        <v>8827</v>
      </c>
      <c r="BV54" s="51">
        <v>122</v>
      </c>
      <c r="BW54" s="51">
        <f t="shared" ref="BW54:BZ54" si="95">BV54+BW42</f>
        <v>122</v>
      </c>
      <c r="BX54" s="51">
        <f t="shared" si="95"/>
        <v>233</v>
      </c>
      <c r="BY54" s="51">
        <f t="shared" si="95"/>
        <v>395</v>
      </c>
      <c r="BZ54" s="51">
        <f t="shared" si="95"/>
        <v>631</v>
      </c>
      <c r="CA54" s="51">
        <v>1076</v>
      </c>
      <c r="CB54" s="51">
        <f t="shared" si="84"/>
        <v>1543</v>
      </c>
      <c r="CC54" s="51">
        <v>2111</v>
      </c>
      <c r="CD54" s="51">
        <v>2564</v>
      </c>
      <c r="CE54" s="51">
        <v>2865</v>
      </c>
      <c r="CF54" s="51">
        <v>3646</v>
      </c>
      <c r="CG54" s="51">
        <v>4698</v>
      </c>
      <c r="CH54" s="51">
        <v>694</v>
      </c>
      <c r="CI54" s="13">
        <f t="shared" ref="CI54:CL54" si="96">CH54+CI42</f>
        <v>1167</v>
      </c>
      <c r="CJ54" s="13">
        <f t="shared" si="96"/>
        <v>1679</v>
      </c>
      <c r="CK54" s="13">
        <f t="shared" si="96"/>
        <v>2486</v>
      </c>
      <c r="CL54" s="78">
        <f t="shared" si="96"/>
        <v>3120</v>
      </c>
    </row>
    <row r="55" spans="1:90">
      <c r="A55" s="16" t="s">
        <v>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61">
        <f t="shared" ref="BW55:BZ55" si="97">BV55+BW43</f>
        <v>0</v>
      </c>
      <c r="BX55" s="61">
        <f t="shared" si="97"/>
        <v>0</v>
      </c>
      <c r="BY55" s="61">
        <f t="shared" si="97"/>
        <v>0</v>
      </c>
      <c r="BZ55" s="61">
        <f t="shared" si="97"/>
        <v>0</v>
      </c>
      <c r="CA55" s="61">
        <v>0</v>
      </c>
      <c r="CB55" s="61">
        <f t="shared" si="84"/>
        <v>0</v>
      </c>
      <c r="CC55" s="61">
        <v>0</v>
      </c>
      <c r="CD55" s="61">
        <v>0</v>
      </c>
      <c r="CE55" s="61">
        <v>0</v>
      </c>
      <c r="CF55" s="61">
        <v>0</v>
      </c>
      <c r="CG55" s="61">
        <v>0</v>
      </c>
      <c r="CH55" s="61">
        <v>0</v>
      </c>
      <c r="CI55" s="61">
        <v>0</v>
      </c>
      <c r="CJ55" s="61">
        <v>0</v>
      </c>
      <c r="CK55" s="61">
        <v>0</v>
      </c>
      <c r="CL55" s="81">
        <v>0</v>
      </c>
    </row>
    <row r="56" spans="1:90">
      <c r="A56" s="18" t="s">
        <v>13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45">
        <f t="shared" ref="Z56:BU56" si="98">IF(N50&lt;&gt;0,Z50/N50-1,"-")</f>
        <v>1.45206611570248</v>
      </c>
      <c r="AA56" s="45">
        <f t="shared" si="98"/>
        <v>0.987862579716108</v>
      </c>
      <c r="AB56" s="45">
        <f t="shared" si="98"/>
        <v>0.803439803439803</v>
      </c>
      <c r="AC56" s="45">
        <f t="shared" si="98"/>
        <v>0.906560283687943</v>
      </c>
      <c r="AD56" s="45">
        <f t="shared" si="98"/>
        <v>0.945606157793457</v>
      </c>
      <c r="AE56" s="45">
        <f t="shared" si="98"/>
        <v>0.883136165525169</v>
      </c>
      <c r="AF56" s="45">
        <f t="shared" si="98"/>
        <v>0.795148547902526</v>
      </c>
      <c r="AG56" s="45">
        <f t="shared" si="98"/>
        <v>0.785229603913524</v>
      </c>
      <c r="AH56" s="45">
        <f t="shared" si="98"/>
        <v>0.672036402625592</v>
      </c>
      <c r="AI56" s="45">
        <f t="shared" si="98"/>
        <v>0.536729670528194</v>
      </c>
      <c r="AJ56" s="45">
        <f t="shared" si="98"/>
        <v>0.421771339045666</v>
      </c>
      <c r="AK56" s="45">
        <f t="shared" si="98"/>
        <v>0.324014242384281</v>
      </c>
      <c r="AL56" s="45">
        <f t="shared" si="98"/>
        <v>-0.631614425345467</v>
      </c>
      <c r="AM56" s="45">
        <f t="shared" si="98"/>
        <v>-0.427403497878506</v>
      </c>
      <c r="AN56" s="45">
        <f t="shared" si="98"/>
        <v>-0.28991825613079</v>
      </c>
      <c r="AO56" s="45">
        <f t="shared" si="98"/>
        <v>-0.279782386310797</v>
      </c>
      <c r="AP56" s="45">
        <f t="shared" si="98"/>
        <v>-0.274297771330608</v>
      </c>
      <c r="AQ56" s="45">
        <f t="shared" si="98"/>
        <v>-0.1973905081642</v>
      </c>
      <c r="AR56" s="45">
        <f t="shared" si="98"/>
        <v>-0.127130725841443</v>
      </c>
      <c r="AS56" s="45">
        <f t="shared" si="98"/>
        <v>-0.0733669230089278</v>
      </c>
      <c r="AT56" s="45">
        <f t="shared" si="98"/>
        <v>0.0358790684580133</v>
      </c>
      <c r="AU56" s="45">
        <f t="shared" si="98"/>
        <v>0.164802868436908</v>
      </c>
      <c r="AV56" s="45">
        <f t="shared" si="98"/>
        <v>0.282326853224863</v>
      </c>
      <c r="AW56" s="45">
        <f t="shared" si="98"/>
        <v>0.378224601593625</v>
      </c>
      <c r="AX56" s="45">
        <f t="shared" si="98"/>
        <v>5.00228728270814</v>
      </c>
      <c r="AY56" s="46">
        <f t="shared" si="98"/>
        <v>3.34845472618832</v>
      </c>
      <c r="AZ56" s="46">
        <f t="shared" si="98"/>
        <v>2.77897160399079</v>
      </c>
      <c r="BA56" s="46">
        <f t="shared" si="98"/>
        <v>2.61224094518691</v>
      </c>
      <c r="BB56" s="46">
        <f t="shared" si="98"/>
        <v>2.38260948573505</v>
      </c>
      <c r="BC56" s="46">
        <f t="shared" si="98"/>
        <v>1.27952593719302</v>
      </c>
      <c r="BD56" s="46">
        <f t="shared" si="98"/>
        <v>1.81789991951901</v>
      </c>
      <c r="BE56" s="46">
        <f t="shared" si="98"/>
        <v>1.85374415720691</v>
      </c>
      <c r="BF56" s="46">
        <f t="shared" si="98"/>
        <v>1.66142742824357</v>
      </c>
      <c r="BG56" s="46">
        <f t="shared" si="98"/>
        <v>1.55704841924659</v>
      </c>
      <c r="BH56" s="46">
        <f t="shared" si="98"/>
        <v>1.47695735200509</v>
      </c>
      <c r="BI56" s="46">
        <f t="shared" si="98"/>
        <v>1.3958572344827</v>
      </c>
      <c r="BJ56" s="46">
        <f t="shared" si="98"/>
        <v>0.524502705586464</v>
      </c>
      <c r="BK56" s="46">
        <f t="shared" si="98"/>
        <v>0.355070656691604</v>
      </c>
      <c r="BL56" s="46">
        <f t="shared" si="98"/>
        <v>0.373629163281885</v>
      </c>
      <c r="BM56" s="46">
        <f t="shared" si="98"/>
        <v>0.397890974084004</v>
      </c>
      <c r="BN56" s="46">
        <f t="shared" si="98"/>
        <v>0.298906766230627</v>
      </c>
      <c r="BO56" s="46">
        <f t="shared" si="98"/>
        <v>0.630458052408424</v>
      </c>
      <c r="BP56" s="46">
        <f t="shared" si="98"/>
        <v>0.188046537023814</v>
      </c>
      <c r="BQ56" s="46">
        <f t="shared" si="98"/>
        <v>0.0553486786246733</v>
      </c>
      <c r="BR56" s="46">
        <f t="shared" si="98"/>
        <v>-0.00171896362945267</v>
      </c>
      <c r="BS56" s="46">
        <f t="shared" si="98"/>
        <v>-0.051734941066768</v>
      </c>
      <c r="BT56" s="46">
        <f t="shared" si="98"/>
        <v>-0.11892341034273</v>
      </c>
      <c r="BU56" s="46">
        <f t="shared" si="98"/>
        <v>-0.147474351385082</v>
      </c>
      <c r="BV56" s="46">
        <v>-0.3757</v>
      </c>
      <c r="BW56" s="46">
        <f t="shared" ref="BW56:CB56" si="99">IF(BK50&lt;&gt;0,BW50/BK50-1,"-")</f>
        <v>-0.573444161580223</v>
      </c>
      <c r="BX56" s="46">
        <f t="shared" si="99"/>
        <v>-0.515339124006653</v>
      </c>
      <c r="BY56" s="46">
        <f t="shared" si="99"/>
        <v>-0.408211016212346</v>
      </c>
      <c r="BZ56" s="46">
        <f t="shared" si="99"/>
        <v>-0.347436772339062</v>
      </c>
      <c r="CA56" s="46">
        <f t="shared" si="99"/>
        <v>-0.270081083154996</v>
      </c>
      <c r="CB56" s="46">
        <f t="shared" si="99"/>
        <v>-0.259306658370513</v>
      </c>
      <c r="CC56" s="46">
        <v>-0.2121</v>
      </c>
      <c r="CD56" s="46">
        <v>-0.1406</v>
      </c>
      <c r="CE56" s="46">
        <v>-0.0758</v>
      </c>
      <c r="CF56" s="46">
        <v>0.0196</v>
      </c>
      <c r="CG56" s="46">
        <v>0.0912</v>
      </c>
      <c r="CH56" s="46">
        <v>1.074</v>
      </c>
      <c r="CI56" s="46">
        <f t="shared" ref="CI56:CL56" si="100">CI50/BW50-1</f>
        <v>2.26986409721723</v>
      </c>
      <c r="CJ56" s="46">
        <f t="shared" si="100"/>
        <v>2.10726406101049</v>
      </c>
      <c r="CK56" s="46">
        <f t="shared" si="100"/>
        <v>1.51360051852652</v>
      </c>
      <c r="CL56" s="82">
        <f t="shared" si="100"/>
        <v>1.45211687159336</v>
      </c>
    </row>
    <row r="57" spans="1:90">
      <c r="A57" s="20" t="s">
        <v>5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45">
        <f t="shared" ref="Z57:CH57" si="101">IF(N51&lt;&gt;0,Z51/N51-1,"-")</f>
        <v>1.45206611570248</v>
      </c>
      <c r="AA57" s="45">
        <f t="shared" si="101"/>
        <v>0.987862579716108</v>
      </c>
      <c r="AB57" s="45">
        <f t="shared" si="101"/>
        <v>0.803439803439803</v>
      </c>
      <c r="AC57" s="45">
        <f t="shared" si="101"/>
        <v>0.906560283687943</v>
      </c>
      <c r="AD57" s="45">
        <f t="shared" si="101"/>
        <v>0.945606157793457</v>
      </c>
      <c r="AE57" s="45">
        <f t="shared" si="101"/>
        <v>0.883136165525169</v>
      </c>
      <c r="AF57" s="45">
        <f t="shared" si="101"/>
        <v>0.795148547902526</v>
      </c>
      <c r="AG57" s="45">
        <f t="shared" si="101"/>
        <v>0.785229603913524</v>
      </c>
      <c r="AH57" s="45">
        <f t="shared" si="101"/>
        <v>0.672036402625592</v>
      </c>
      <c r="AI57" s="45">
        <f t="shared" si="101"/>
        <v>0.536729670528194</v>
      </c>
      <c r="AJ57" s="45">
        <f t="shared" si="101"/>
        <v>0.421771339045666</v>
      </c>
      <c r="AK57" s="45">
        <f t="shared" si="101"/>
        <v>0.324014242384281</v>
      </c>
      <c r="AL57" s="45">
        <f t="shared" si="101"/>
        <v>-0.631614425345467</v>
      </c>
      <c r="AM57" s="45">
        <f t="shared" si="101"/>
        <v>-0.427403497878506</v>
      </c>
      <c r="AN57" s="45">
        <f t="shared" si="101"/>
        <v>-0.28991825613079</v>
      </c>
      <c r="AO57" s="45">
        <f t="shared" si="101"/>
        <v>-0.279782386310797</v>
      </c>
      <c r="AP57" s="45">
        <f t="shared" si="101"/>
        <v>-0.274297771330608</v>
      </c>
      <c r="AQ57" s="45">
        <f t="shared" si="101"/>
        <v>-0.1973905081642</v>
      </c>
      <c r="AR57" s="45">
        <f t="shared" si="101"/>
        <v>-0.127130725841443</v>
      </c>
      <c r="AS57" s="45">
        <f t="shared" si="101"/>
        <v>-0.0733669230089278</v>
      </c>
      <c r="AT57" s="45">
        <f t="shared" si="101"/>
        <v>0.0358790684580133</v>
      </c>
      <c r="AU57" s="45">
        <f t="shared" si="101"/>
        <v>0.164802868436908</v>
      </c>
      <c r="AV57" s="45">
        <f t="shared" si="101"/>
        <v>0.282326853224863</v>
      </c>
      <c r="AW57" s="45">
        <f t="shared" si="101"/>
        <v>0.378224601593625</v>
      </c>
      <c r="AX57" s="45">
        <f t="shared" si="101"/>
        <v>5.00228728270814</v>
      </c>
      <c r="AY57" s="45">
        <f t="shared" si="101"/>
        <v>3.34845472618832</v>
      </c>
      <c r="AZ57" s="45">
        <f t="shared" si="101"/>
        <v>2.77897160399079</v>
      </c>
      <c r="BA57" s="45">
        <f t="shared" si="101"/>
        <v>2.61224094518691</v>
      </c>
      <c r="BB57" s="45">
        <f t="shared" si="101"/>
        <v>2.38260948573505</v>
      </c>
      <c r="BC57" s="45">
        <f t="shared" si="101"/>
        <v>1.27952593719302</v>
      </c>
      <c r="BD57" s="45">
        <f t="shared" si="101"/>
        <v>1.81789991951901</v>
      </c>
      <c r="BE57" s="45">
        <f t="shared" si="101"/>
        <v>1.85374415720691</v>
      </c>
      <c r="BF57" s="45">
        <f t="shared" si="101"/>
        <v>1.66142742824357</v>
      </c>
      <c r="BG57" s="45">
        <f t="shared" si="101"/>
        <v>1.55704841924659</v>
      </c>
      <c r="BH57" s="45">
        <f t="shared" si="101"/>
        <v>1.47695735200509</v>
      </c>
      <c r="BI57" s="45">
        <f t="shared" si="101"/>
        <v>1.3958572344827</v>
      </c>
      <c r="BJ57" s="45">
        <f t="shared" si="101"/>
        <v>0.524502705586464</v>
      </c>
      <c r="BK57" s="45">
        <f t="shared" si="101"/>
        <v>0.355070656691604</v>
      </c>
      <c r="BL57" s="45">
        <f t="shared" si="101"/>
        <v>0.373629163281885</v>
      </c>
      <c r="BM57" s="45">
        <f t="shared" si="101"/>
        <v>0.397890974084004</v>
      </c>
      <c r="BN57" s="45">
        <f t="shared" si="101"/>
        <v>0.298906766230627</v>
      </c>
      <c r="BO57" s="45">
        <f t="shared" si="101"/>
        <v>0.630458052408424</v>
      </c>
      <c r="BP57" s="45">
        <f t="shared" si="101"/>
        <v>0.188046537023814</v>
      </c>
      <c r="BQ57" s="45">
        <f t="shared" si="101"/>
        <v>0.0553486786246733</v>
      </c>
      <c r="BR57" s="45">
        <f t="shared" si="101"/>
        <v>-0.00171896362945267</v>
      </c>
      <c r="BS57" s="45">
        <f t="shared" si="101"/>
        <v>-0.051734941066768</v>
      </c>
      <c r="BT57" s="45">
        <f t="shared" si="101"/>
        <v>-0.11892341034273</v>
      </c>
      <c r="BU57" s="45">
        <f t="shared" si="101"/>
        <v>-0.147474351385082</v>
      </c>
      <c r="BV57" s="45">
        <f t="shared" si="101"/>
        <v>-0.414237864320352</v>
      </c>
      <c r="BW57" s="45">
        <f t="shared" si="101"/>
        <v>-0.573444161580223</v>
      </c>
      <c r="BX57" s="45">
        <f t="shared" si="101"/>
        <v>-0.515339124006653</v>
      </c>
      <c r="BY57" s="45">
        <f t="shared" si="101"/>
        <v>-0.408211016212346</v>
      </c>
      <c r="BZ57" s="45">
        <f t="shared" si="101"/>
        <v>-0.347436772339062</v>
      </c>
      <c r="CA57" s="45">
        <f t="shared" si="101"/>
        <v>-0.270081083154996</v>
      </c>
      <c r="CB57" s="45">
        <f t="shared" si="101"/>
        <v>-0.259327870127483</v>
      </c>
      <c r="CC57" s="45">
        <f t="shared" si="101"/>
        <v>-0.203239620418351</v>
      </c>
      <c r="CD57" s="45">
        <f t="shared" si="101"/>
        <v>-0.140646488526193</v>
      </c>
      <c r="CE57" s="45">
        <f t="shared" si="101"/>
        <v>-0.075785245654289</v>
      </c>
      <c r="CF57" s="45">
        <f t="shared" si="101"/>
        <v>0.0195953566150735</v>
      </c>
      <c r="CG57" s="45">
        <f t="shared" si="101"/>
        <v>0.0985334312225239</v>
      </c>
      <c r="CH57" s="45">
        <f t="shared" si="101"/>
        <v>1.4192199368439</v>
      </c>
      <c r="CI57" s="46">
        <f t="shared" ref="CI57:CL57" si="102">CI51/BW51-1</f>
        <v>2.26986409721723</v>
      </c>
      <c r="CJ57" s="46">
        <f t="shared" si="102"/>
        <v>2.10726406101049</v>
      </c>
      <c r="CK57" s="46">
        <f t="shared" si="102"/>
        <v>1.51360051852652</v>
      </c>
      <c r="CL57" s="82">
        <f t="shared" si="102"/>
        <v>1.45211687159336</v>
      </c>
    </row>
    <row r="58" spans="1:90">
      <c r="A58" s="21" t="s">
        <v>6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45">
        <f t="shared" ref="Z58:BU58" si="103">IF(N52&lt;&gt;0,Z52/N52-1,"-")</f>
        <v>-0.206198347107438</v>
      </c>
      <c r="AA58" s="45">
        <f t="shared" si="103"/>
        <v>-0.269697593087842</v>
      </c>
      <c r="AB58" s="45">
        <f t="shared" si="103"/>
        <v>-0.33022113022113</v>
      </c>
      <c r="AC58" s="45">
        <f t="shared" si="103"/>
        <v>-0.190336879432624</v>
      </c>
      <c r="AD58" s="45">
        <f t="shared" si="103"/>
        <v>-0.0567030147530468</v>
      </c>
      <c r="AE58" s="45">
        <f t="shared" si="103"/>
        <v>-0.0144134460350809</v>
      </c>
      <c r="AF58" s="45">
        <f t="shared" si="103"/>
        <v>0.0156879454601797</v>
      </c>
      <c r="AG58" s="45">
        <f t="shared" si="103"/>
        <v>0.0844897959183672</v>
      </c>
      <c r="AH58" s="45">
        <f t="shared" si="103"/>
        <v>0.131367292225201</v>
      </c>
      <c r="AI58" s="45">
        <f t="shared" si="103"/>
        <v>0.114006057886471</v>
      </c>
      <c r="AJ58" s="45">
        <f t="shared" si="103"/>
        <v>0.117206918641896</v>
      </c>
      <c r="AK58" s="45">
        <f t="shared" si="103"/>
        <v>0.151018006355184</v>
      </c>
      <c r="AL58" s="45">
        <f t="shared" si="103"/>
        <v>-0.0749609578344612</v>
      </c>
      <c r="AM58" s="45">
        <f t="shared" si="103"/>
        <v>-0.0149295774647887</v>
      </c>
      <c r="AN58" s="45">
        <f t="shared" si="103"/>
        <v>-0.22450476889215</v>
      </c>
      <c r="AO58" s="45">
        <f t="shared" si="103"/>
        <v>-0.475637796999891</v>
      </c>
      <c r="AP58" s="45">
        <f t="shared" si="103"/>
        <v>-0.611927104583163</v>
      </c>
      <c r="AQ58" s="45">
        <f t="shared" si="103"/>
        <v>-0.625718818163791</v>
      </c>
      <c r="AR58" s="45">
        <f t="shared" si="103"/>
        <v>-0.604057816254147</v>
      </c>
      <c r="AS58" s="45">
        <f t="shared" si="103"/>
        <v>-0.568968761761385</v>
      </c>
      <c r="AT58" s="45">
        <f t="shared" si="103"/>
        <v>-0.444851357173632</v>
      </c>
      <c r="AU58" s="45">
        <f t="shared" si="103"/>
        <v>-0.3082500440573</v>
      </c>
      <c r="AV58" s="45">
        <f t="shared" si="103"/>
        <v>-0.200600931214019</v>
      </c>
      <c r="AW58" s="45">
        <f t="shared" si="103"/>
        <v>-0.1443528762193</v>
      </c>
      <c r="AX58" s="45">
        <f t="shared" si="103"/>
        <v>2.53573438379291</v>
      </c>
      <c r="AY58" s="45">
        <f t="shared" si="103"/>
        <v>2.01572776665713</v>
      </c>
      <c r="AZ58" s="45">
        <f t="shared" si="103"/>
        <v>2.98509933774834</v>
      </c>
      <c r="BA58" s="45">
        <f t="shared" si="103"/>
        <v>4.55168093547714</v>
      </c>
      <c r="BB58" s="45">
        <f t="shared" si="103"/>
        <v>5.32048361661118</v>
      </c>
      <c r="BC58" s="45">
        <f t="shared" si="103"/>
        <v>5.22079470198675</v>
      </c>
      <c r="BD58" s="45">
        <f t="shared" si="103"/>
        <v>4.81371604700443</v>
      </c>
      <c r="BE58" s="45">
        <f t="shared" si="103"/>
        <v>4.49443352979699</v>
      </c>
      <c r="BF58" s="45">
        <f t="shared" si="103"/>
        <v>3.26789871944121</v>
      </c>
      <c r="BG58" s="45">
        <f t="shared" si="103"/>
        <v>2.63402118135168</v>
      </c>
      <c r="BH58" s="45">
        <f t="shared" si="103"/>
        <v>2.26594554270794</v>
      </c>
      <c r="BI58" s="45">
        <f t="shared" si="103"/>
        <v>2.04199130060705</v>
      </c>
      <c r="BJ58" s="45">
        <f t="shared" si="103"/>
        <v>0.183670221231896</v>
      </c>
      <c r="BK58" s="45">
        <f t="shared" si="103"/>
        <v>0.207946140716859</v>
      </c>
      <c r="BL58" s="45">
        <f t="shared" si="103"/>
        <v>0.423942073713574</v>
      </c>
      <c r="BM58" s="45">
        <f t="shared" si="103"/>
        <v>0.462744950539737</v>
      </c>
      <c r="BN58" s="45">
        <f t="shared" si="103"/>
        <v>0.395830445510244</v>
      </c>
      <c r="BO58" s="45">
        <f t="shared" si="103"/>
        <v>0.28166585049077</v>
      </c>
      <c r="BP58" s="45">
        <f t="shared" si="103"/>
        <v>0.147006196361708</v>
      </c>
      <c r="BQ58" s="45">
        <f t="shared" si="103"/>
        <v>0.032896305125149</v>
      </c>
      <c r="BR58" s="45">
        <f t="shared" si="103"/>
        <v>0.00326184549990338</v>
      </c>
      <c r="BS58" s="45">
        <f t="shared" si="103"/>
        <v>-0.0226835716860955</v>
      </c>
      <c r="BT58" s="45">
        <f t="shared" si="103"/>
        <v>-0.0778806620515163</v>
      </c>
      <c r="BU58" s="45">
        <f t="shared" si="103"/>
        <v>-0.0836561049001044</v>
      </c>
      <c r="BV58" s="45">
        <v>-0.1167</v>
      </c>
      <c r="BW58" s="45">
        <f t="shared" ref="BW58:CB58" si="104">IF(BK52&lt;&gt;0,BW52/BK52-1,"-")</f>
        <v>-0.361252845592276</v>
      </c>
      <c r="BX58" s="45">
        <f t="shared" si="104"/>
        <v>-0.371748916305435</v>
      </c>
      <c r="BY58" s="45">
        <f t="shared" si="104"/>
        <v>-0.395628696322962</v>
      </c>
      <c r="BZ58" s="45">
        <f t="shared" si="104"/>
        <v>-0.402152972253669</v>
      </c>
      <c r="CA58" s="45">
        <f t="shared" si="104"/>
        <v>-0.35751544953153</v>
      </c>
      <c r="CB58" s="45">
        <f t="shared" si="104"/>
        <v>-0.323771142985079</v>
      </c>
      <c r="CC58" s="45">
        <v>-0.2994</v>
      </c>
      <c r="CD58" s="45">
        <v>-0.236</v>
      </c>
      <c r="CE58" s="45">
        <v>-0.1964</v>
      </c>
      <c r="CF58" s="45">
        <v>-0.1257</v>
      </c>
      <c r="CG58" s="45">
        <v>-0.0638</v>
      </c>
      <c r="CH58" s="45">
        <v>0.6546</v>
      </c>
      <c r="CI58" s="46">
        <f t="shared" ref="CI58:CL58" si="105">CI52/BW52-1</f>
        <v>1.24345581909795</v>
      </c>
      <c r="CJ58" s="46">
        <f t="shared" si="105"/>
        <v>1.31413786240297</v>
      </c>
      <c r="CK58" s="46">
        <f t="shared" si="105"/>
        <v>1.15065520762423</v>
      </c>
      <c r="CL58" s="82">
        <f t="shared" si="105"/>
        <v>1.24191887312714</v>
      </c>
    </row>
    <row r="59" spans="1:90">
      <c r="A59" s="21" t="s">
        <v>7</v>
      </c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45" t="str">
        <f t="shared" ref="Z59:BU59" si="106">IF(N53&lt;&gt;0,Z53/N53-1,"-")</f>
        <v>-</v>
      </c>
      <c r="AA59" s="45" t="str">
        <f t="shared" si="106"/>
        <v>-</v>
      </c>
      <c r="AB59" s="45" t="str">
        <f t="shared" si="106"/>
        <v>-</v>
      </c>
      <c r="AC59" s="45" t="str">
        <f t="shared" si="106"/>
        <v>-</v>
      </c>
      <c r="AD59" s="45" t="str">
        <f t="shared" si="106"/>
        <v>-</v>
      </c>
      <c r="AE59" s="45">
        <f t="shared" si="106"/>
        <v>45.4708737864078</v>
      </c>
      <c r="AF59" s="45">
        <f t="shared" si="106"/>
        <v>18.3694323144105</v>
      </c>
      <c r="AG59" s="45">
        <f t="shared" si="106"/>
        <v>9.80131291028446</v>
      </c>
      <c r="AH59" s="45">
        <f t="shared" si="106"/>
        <v>3.94939981532779</v>
      </c>
      <c r="AI59" s="45">
        <f t="shared" si="106"/>
        <v>2.28387620261968</v>
      </c>
      <c r="AJ59" s="45">
        <f t="shared" si="106"/>
        <v>1.35941937519722</v>
      </c>
      <c r="AK59" s="45">
        <f t="shared" si="106"/>
        <v>0.728312888497717</v>
      </c>
      <c r="AL59" s="45">
        <f t="shared" si="106"/>
        <v>-0.898081235983055</v>
      </c>
      <c r="AM59" s="45">
        <f t="shared" si="106"/>
        <v>-0.666939309667921</v>
      </c>
      <c r="AN59" s="45">
        <f t="shared" si="106"/>
        <v>-0.329215431296055</v>
      </c>
      <c r="AO59" s="45">
        <f t="shared" si="106"/>
        <v>-0.135779519922412</v>
      </c>
      <c r="AP59" s="45">
        <f t="shared" si="106"/>
        <v>0.0429412517598873</v>
      </c>
      <c r="AQ59" s="45">
        <f t="shared" si="106"/>
        <v>0.253212159197744</v>
      </c>
      <c r="AR59" s="45">
        <f t="shared" si="106"/>
        <v>0.435792226530796</v>
      </c>
      <c r="AS59" s="45">
        <f t="shared" si="106"/>
        <v>0.565819861431871</v>
      </c>
      <c r="AT59" s="45">
        <f t="shared" si="106"/>
        <v>0.700757434424089</v>
      </c>
      <c r="AU59" s="45">
        <f t="shared" si="106"/>
        <v>0.826614895870102</v>
      </c>
      <c r="AV59" s="45">
        <f t="shared" si="106"/>
        <v>0.984586063929384</v>
      </c>
      <c r="AW59" s="45">
        <f t="shared" si="106"/>
        <v>1.1894713389987</v>
      </c>
      <c r="AX59" s="45">
        <f t="shared" si="106"/>
        <v>15.718826405868</v>
      </c>
      <c r="AY59" s="45">
        <f t="shared" si="106"/>
        <v>5.63752455795678</v>
      </c>
      <c r="AZ59" s="45">
        <f t="shared" si="106"/>
        <v>2.64184168012924</v>
      </c>
      <c r="BA59" s="45">
        <f t="shared" si="106"/>
        <v>1.74600205742074</v>
      </c>
      <c r="BB59" s="45">
        <f t="shared" si="106"/>
        <v>1.35546419586427</v>
      </c>
      <c r="BC59" s="45">
        <f t="shared" si="106"/>
        <v>0.0405934817037592</v>
      </c>
      <c r="BD59" s="45">
        <f t="shared" si="106"/>
        <v>0.843011022830763</v>
      </c>
      <c r="BE59" s="45">
        <f t="shared" si="106"/>
        <v>0.916601976918698</v>
      </c>
      <c r="BF59" s="45">
        <f t="shared" si="106"/>
        <v>0.936773287701286</v>
      </c>
      <c r="BG59" s="45">
        <f t="shared" si="106"/>
        <v>0.98722655948056</v>
      </c>
      <c r="BH59" s="45">
        <f t="shared" si="106"/>
        <v>1.01583691348665</v>
      </c>
      <c r="BI59" s="45">
        <f t="shared" si="106"/>
        <v>1.00514602200869</v>
      </c>
      <c r="BJ59" s="45">
        <f t="shared" si="106"/>
        <v>0.837671833869553</v>
      </c>
      <c r="BK59" s="45">
        <f t="shared" si="106"/>
        <v>0.469883084208969</v>
      </c>
      <c r="BL59" s="45">
        <f t="shared" si="106"/>
        <v>0.336024486536841</v>
      </c>
      <c r="BM59" s="45">
        <f t="shared" si="106"/>
        <v>0.33916834110956</v>
      </c>
      <c r="BN59" s="45">
        <f t="shared" si="106"/>
        <v>0.207830776043973</v>
      </c>
      <c r="BO59" s="45">
        <f t="shared" si="106"/>
        <v>1.28656680551105</v>
      </c>
      <c r="BP59" s="45">
        <f t="shared" si="106"/>
        <v>0.12060592635507</v>
      </c>
      <c r="BQ59" s="45">
        <f t="shared" si="106"/>
        <v>-0.0157285774075524</v>
      </c>
      <c r="BR59" s="45">
        <f t="shared" si="106"/>
        <v>-0.091977979656102</v>
      </c>
      <c r="BS59" s="45">
        <f t="shared" si="106"/>
        <v>-0.158000680702096</v>
      </c>
      <c r="BT59" s="45">
        <f t="shared" si="106"/>
        <v>-0.227722524028416</v>
      </c>
      <c r="BU59" s="45">
        <f t="shared" si="106"/>
        <v>-0.270357267138383</v>
      </c>
      <c r="BV59" s="45">
        <v>-0.6272</v>
      </c>
      <c r="BW59" s="45">
        <f t="shared" ref="BW59:CB59" si="107">IF(BK53&lt;&gt;0,BW53/BK53-1,"-")</f>
        <v>-0.715666532420459</v>
      </c>
      <c r="BX59" s="45">
        <f t="shared" si="107"/>
        <v>-0.637459326648516</v>
      </c>
      <c r="BY59" s="45">
        <f t="shared" si="107"/>
        <v>-0.430700371293424</v>
      </c>
      <c r="BZ59" s="45">
        <f t="shared" si="107"/>
        <v>-0.301628383478917</v>
      </c>
      <c r="CA59" s="45">
        <f t="shared" si="107"/>
        <v>-0.196738540225254</v>
      </c>
      <c r="CB59" s="45">
        <f t="shared" si="107"/>
        <v>-0.142477001444537</v>
      </c>
      <c r="CC59" s="45">
        <v>-0.0702</v>
      </c>
      <c r="CD59" s="45">
        <v>0.013</v>
      </c>
      <c r="CE59" s="45">
        <v>0.1127</v>
      </c>
      <c r="CF59" s="45">
        <v>0.2373</v>
      </c>
      <c r="CG59" s="45">
        <v>0.3526</v>
      </c>
      <c r="CH59" s="45">
        <v>1.4058</v>
      </c>
      <c r="CI59" s="46">
        <f t="shared" ref="CI59:CL59" si="108">CI53/BW53-1</f>
        <v>3.61260623229462</v>
      </c>
      <c r="CJ59" s="46">
        <f t="shared" si="108"/>
        <v>3.11466251488232</v>
      </c>
      <c r="CK59" s="46">
        <f t="shared" si="108"/>
        <v>1.82797284016796</v>
      </c>
      <c r="CL59" s="82">
        <f t="shared" si="108"/>
        <v>1.59894996911674</v>
      </c>
    </row>
    <row r="60" spans="1:90">
      <c r="A60" s="21" t="s">
        <v>8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45" t="str">
        <f t="shared" ref="Z60:BU60" si="109">IF(N54&lt;&gt;0,Z54/N54-1,"-")</f>
        <v>-</v>
      </c>
      <c r="AA60" s="45" t="str">
        <f t="shared" si="109"/>
        <v>-</v>
      </c>
      <c r="AB60" s="45" t="str">
        <f t="shared" si="109"/>
        <v>-</v>
      </c>
      <c r="AC60" s="45" t="str">
        <f t="shared" si="109"/>
        <v>-</v>
      </c>
      <c r="AD60" s="45" t="str">
        <f t="shared" si="109"/>
        <v>-</v>
      </c>
      <c r="AE60" s="45" t="str">
        <f t="shared" si="109"/>
        <v>-</v>
      </c>
      <c r="AF60" s="45" t="str">
        <f t="shared" si="109"/>
        <v>-</v>
      </c>
      <c r="AG60" s="45" t="str">
        <f t="shared" si="109"/>
        <v>-</v>
      </c>
      <c r="AH60" s="45" t="str">
        <f t="shared" si="109"/>
        <v>-</v>
      </c>
      <c r="AI60" s="45" t="str">
        <f t="shared" si="109"/>
        <v>-</v>
      </c>
      <c r="AJ60" s="45" t="str">
        <f t="shared" si="109"/>
        <v>-</v>
      </c>
      <c r="AK60" s="45" t="str">
        <f t="shared" si="109"/>
        <v>-</v>
      </c>
      <c r="AL60" s="45" t="str">
        <f t="shared" si="109"/>
        <v>-</v>
      </c>
      <c r="AM60" s="45" t="str">
        <f t="shared" si="109"/>
        <v>-</v>
      </c>
      <c r="AN60" s="45" t="str">
        <f t="shared" si="109"/>
        <v>-</v>
      </c>
      <c r="AO60" s="45" t="str">
        <f t="shared" si="109"/>
        <v>-</v>
      </c>
      <c r="AP60" s="45" t="str">
        <f t="shared" si="109"/>
        <v>-</v>
      </c>
      <c r="AQ60" s="45" t="str">
        <f t="shared" si="109"/>
        <v>-</v>
      </c>
      <c r="AR60" s="45" t="str">
        <f t="shared" si="109"/>
        <v>-</v>
      </c>
      <c r="AS60" s="45" t="str">
        <f t="shared" si="109"/>
        <v>-</v>
      </c>
      <c r="AT60" s="45" t="str">
        <f t="shared" si="109"/>
        <v>-</v>
      </c>
      <c r="AU60" s="45" t="str">
        <f t="shared" si="109"/>
        <v>-</v>
      </c>
      <c r="AV60" s="45" t="str">
        <f t="shared" si="109"/>
        <v>-</v>
      </c>
      <c r="AW60" s="45" t="str">
        <f t="shared" si="109"/>
        <v>-</v>
      </c>
      <c r="AX60" s="45" t="str">
        <f t="shared" si="109"/>
        <v>-</v>
      </c>
      <c r="AY60" s="45" t="str">
        <f t="shared" si="109"/>
        <v>-</v>
      </c>
      <c r="AZ60" s="45">
        <f t="shared" si="109"/>
        <v>-1</v>
      </c>
      <c r="BA60" s="45">
        <f t="shared" si="109"/>
        <v>-1</v>
      </c>
      <c r="BB60" s="45">
        <f t="shared" si="109"/>
        <v>-1</v>
      </c>
      <c r="BC60" s="45">
        <f t="shared" si="109"/>
        <v>-1</v>
      </c>
      <c r="BD60" s="45">
        <f t="shared" si="109"/>
        <v>-1</v>
      </c>
      <c r="BE60" s="45">
        <f t="shared" si="109"/>
        <v>-1</v>
      </c>
      <c r="BF60" s="45">
        <f t="shared" si="109"/>
        <v>-1</v>
      </c>
      <c r="BG60" s="45">
        <f t="shared" si="109"/>
        <v>-1</v>
      </c>
      <c r="BH60" s="45">
        <f t="shared" si="109"/>
        <v>-1</v>
      </c>
      <c r="BI60" s="45">
        <f t="shared" si="109"/>
        <v>-1</v>
      </c>
      <c r="BJ60" s="45" t="str">
        <f t="shared" si="109"/>
        <v>-</v>
      </c>
      <c r="BK60" s="45" t="str">
        <f t="shared" si="109"/>
        <v>-</v>
      </c>
      <c r="BL60" s="45" t="str">
        <f t="shared" si="109"/>
        <v>-</v>
      </c>
      <c r="BM60" s="45" t="str">
        <f t="shared" si="109"/>
        <v>-</v>
      </c>
      <c r="BN60" s="45" t="str">
        <f t="shared" si="109"/>
        <v>-</v>
      </c>
      <c r="BO60" s="45" t="str">
        <f t="shared" si="109"/>
        <v>-</v>
      </c>
      <c r="BP60" s="45" t="str">
        <f t="shared" si="109"/>
        <v>-</v>
      </c>
      <c r="BQ60" s="45" t="str">
        <f t="shared" si="109"/>
        <v>-</v>
      </c>
      <c r="BR60" s="45" t="str">
        <f t="shared" si="109"/>
        <v>-</v>
      </c>
      <c r="BS60" s="45" t="str">
        <f t="shared" si="109"/>
        <v>-</v>
      </c>
      <c r="BT60" s="45" t="str">
        <f t="shared" si="109"/>
        <v>-</v>
      </c>
      <c r="BU60" s="45" t="str">
        <f t="shared" si="109"/>
        <v>-</v>
      </c>
      <c r="BV60" s="45">
        <v>0</v>
      </c>
      <c r="BW60" s="45" t="str">
        <f t="shared" ref="BW60:BZ60" si="110">IF(BK54&lt;&gt;0,BW54/BK54-1,"-")</f>
        <v>-</v>
      </c>
      <c r="BX60" s="45" t="str">
        <f t="shared" si="110"/>
        <v>-</v>
      </c>
      <c r="BY60" s="45" t="str">
        <f t="shared" si="110"/>
        <v>-</v>
      </c>
      <c r="BZ60" s="45" t="str">
        <f t="shared" si="110"/>
        <v>-</v>
      </c>
      <c r="CA60" s="45" t="s">
        <v>11</v>
      </c>
      <c r="CB60" s="45">
        <v>-0.7602</v>
      </c>
      <c r="CC60" s="45">
        <v>-0.6967</v>
      </c>
      <c r="CD60" s="45">
        <v>-0.6595</v>
      </c>
      <c r="CE60" s="45">
        <v>-0.6431</v>
      </c>
      <c r="CF60" s="45">
        <v>-0.5631</v>
      </c>
      <c r="CG60" s="45">
        <v>-0.4678</v>
      </c>
      <c r="CH60" s="45">
        <v>4.6885</v>
      </c>
      <c r="CI60" s="46">
        <f t="shared" ref="CI60:CL60" si="111">CI54/BW54-1</f>
        <v>8.5655737704918</v>
      </c>
      <c r="CJ60" s="46">
        <f t="shared" si="111"/>
        <v>6.20600858369099</v>
      </c>
      <c r="CK60" s="46">
        <f t="shared" si="111"/>
        <v>5.29367088607595</v>
      </c>
      <c r="CL60" s="82">
        <f t="shared" si="111"/>
        <v>3.9445324881141</v>
      </c>
    </row>
    <row r="61" spans="1:90">
      <c r="A61" s="36" t="s">
        <v>9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48"/>
      <c r="W61" s="48"/>
      <c r="X61" s="48"/>
      <c r="Y61" s="48"/>
      <c r="Z61" s="48" t="str">
        <f t="shared" ref="Z61:BU61" si="112">IF(N55&lt;&gt;0,Z55/N55-1,"-")</f>
        <v>-</v>
      </c>
      <c r="AA61" s="48" t="str">
        <f t="shared" si="112"/>
        <v>-</v>
      </c>
      <c r="AB61" s="48" t="str">
        <f t="shared" si="112"/>
        <v>-</v>
      </c>
      <c r="AC61" s="48" t="str">
        <f t="shared" si="112"/>
        <v>-</v>
      </c>
      <c r="AD61" s="48" t="str">
        <f t="shared" si="112"/>
        <v>-</v>
      </c>
      <c r="AE61" s="48" t="str">
        <f t="shared" si="112"/>
        <v>-</v>
      </c>
      <c r="AF61" s="48" t="str">
        <f t="shared" si="112"/>
        <v>-</v>
      </c>
      <c r="AG61" s="48" t="str">
        <f t="shared" si="112"/>
        <v>-</v>
      </c>
      <c r="AH61" s="48" t="str">
        <f t="shared" si="112"/>
        <v>-</v>
      </c>
      <c r="AI61" s="48" t="str">
        <f t="shared" si="112"/>
        <v>-</v>
      </c>
      <c r="AJ61" s="48" t="str">
        <f t="shared" si="112"/>
        <v>-</v>
      </c>
      <c r="AK61" s="48" t="str">
        <f t="shared" si="112"/>
        <v>-</v>
      </c>
      <c r="AL61" s="48" t="str">
        <f t="shared" si="112"/>
        <v>-</v>
      </c>
      <c r="AM61" s="48" t="str">
        <f t="shared" si="112"/>
        <v>-</v>
      </c>
      <c r="AN61" s="48" t="str">
        <f t="shared" si="112"/>
        <v>-</v>
      </c>
      <c r="AO61" s="48" t="str">
        <f t="shared" si="112"/>
        <v>-</v>
      </c>
      <c r="AP61" s="48" t="str">
        <f t="shared" si="112"/>
        <v>-</v>
      </c>
      <c r="AQ61" s="48" t="str">
        <f t="shared" si="112"/>
        <v>-</v>
      </c>
      <c r="AR61" s="48" t="str">
        <f t="shared" si="112"/>
        <v>-</v>
      </c>
      <c r="AS61" s="48" t="str">
        <f t="shared" si="112"/>
        <v>-</v>
      </c>
      <c r="AT61" s="48" t="str">
        <f t="shared" si="112"/>
        <v>-</v>
      </c>
      <c r="AU61" s="48" t="str">
        <f t="shared" si="112"/>
        <v>-</v>
      </c>
      <c r="AV61" s="48" t="str">
        <f t="shared" si="112"/>
        <v>-</v>
      </c>
      <c r="AW61" s="48" t="str">
        <f t="shared" si="112"/>
        <v>-</v>
      </c>
      <c r="AX61" s="48" t="str">
        <f t="shared" si="112"/>
        <v>-</v>
      </c>
      <c r="AY61" s="48" t="str">
        <f t="shared" si="112"/>
        <v>-</v>
      </c>
      <c r="AZ61" s="48" t="str">
        <f t="shared" si="112"/>
        <v>-</v>
      </c>
      <c r="BA61" s="48" t="str">
        <f t="shared" si="112"/>
        <v>-</v>
      </c>
      <c r="BB61" s="48" t="str">
        <f t="shared" si="112"/>
        <v>-</v>
      </c>
      <c r="BC61" s="48" t="str">
        <f t="shared" si="112"/>
        <v>-</v>
      </c>
      <c r="BD61" s="48" t="str">
        <f t="shared" si="112"/>
        <v>-</v>
      </c>
      <c r="BE61" s="48" t="str">
        <f t="shared" si="112"/>
        <v>-</v>
      </c>
      <c r="BF61" s="48" t="str">
        <f t="shared" si="112"/>
        <v>-</v>
      </c>
      <c r="BG61" s="48" t="str">
        <f t="shared" si="112"/>
        <v>-</v>
      </c>
      <c r="BH61" s="48" t="str">
        <f t="shared" si="112"/>
        <v>-</v>
      </c>
      <c r="BI61" s="48" t="str">
        <f t="shared" si="112"/>
        <v>-</v>
      </c>
      <c r="BJ61" s="48" t="str">
        <f t="shared" si="112"/>
        <v>-</v>
      </c>
      <c r="BK61" s="48" t="str">
        <f t="shared" si="112"/>
        <v>-</v>
      </c>
      <c r="BL61" s="48" t="str">
        <f t="shared" si="112"/>
        <v>-</v>
      </c>
      <c r="BM61" s="48" t="str">
        <f t="shared" si="112"/>
        <v>-</v>
      </c>
      <c r="BN61" s="48" t="str">
        <f t="shared" si="112"/>
        <v>-</v>
      </c>
      <c r="BO61" s="48" t="str">
        <f t="shared" si="112"/>
        <v>-</v>
      </c>
      <c r="BP61" s="48" t="str">
        <f t="shared" si="112"/>
        <v>-</v>
      </c>
      <c r="BQ61" s="48" t="str">
        <f t="shared" si="112"/>
        <v>-</v>
      </c>
      <c r="BR61" s="48" t="str">
        <f t="shared" si="112"/>
        <v>-</v>
      </c>
      <c r="BS61" s="48" t="str">
        <f t="shared" si="112"/>
        <v>-</v>
      </c>
      <c r="BT61" s="48" t="str">
        <f t="shared" si="112"/>
        <v>-</v>
      </c>
      <c r="BU61" s="48" t="str">
        <f t="shared" si="112"/>
        <v>-</v>
      </c>
      <c r="BV61" s="48">
        <v>0</v>
      </c>
      <c r="BW61" s="48" t="str">
        <f t="shared" ref="BW61:BZ61" si="113">IF(BK55&lt;&gt;0,BW55/BK55-1,"-")</f>
        <v>-</v>
      </c>
      <c r="BX61" s="48" t="str">
        <f t="shared" si="113"/>
        <v>-</v>
      </c>
      <c r="BY61" s="48" t="str">
        <f t="shared" si="113"/>
        <v>-</v>
      </c>
      <c r="BZ61" s="48" t="str">
        <f t="shared" si="113"/>
        <v>-</v>
      </c>
      <c r="CA61" s="48" t="s">
        <v>11</v>
      </c>
      <c r="CB61" s="48" t="s">
        <v>11</v>
      </c>
      <c r="CC61" s="48" t="s">
        <v>11</v>
      </c>
      <c r="CD61" s="48" t="s">
        <v>11</v>
      </c>
      <c r="CE61" s="48" t="s">
        <v>11</v>
      </c>
      <c r="CF61" s="48" t="s">
        <v>11</v>
      </c>
      <c r="CG61" s="48" t="s">
        <v>11</v>
      </c>
      <c r="CH61" s="48" t="str">
        <f t="shared" ref="CH61:CL61" si="114">IF(BV55&lt;&gt;0,CH55/BV55-1,"-")</f>
        <v>-</v>
      </c>
      <c r="CI61" s="48" t="str">
        <f t="shared" si="114"/>
        <v>-</v>
      </c>
      <c r="CJ61" s="48" t="str">
        <f t="shared" si="114"/>
        <v>-</v>
      </c>
      <c r="CK61" s="48" t="str">
        <f t="shared" si="114"/>
        <v>-</v>
      </c>
      <c r="CL61" s="90" t="str">
        <f t="shared" si="114"/>
        <v>-</v>
      </c>
    </row>
    <row r="62" spans="1:90">
      <c r="A62" s="38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</row>
    <row r="63" spans="1:90">
      <c r="A63" s="40" t="s">
        <v>16</v>
      </c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</row>
    <row r="64" spans="1:90">
      <c r="A64" s="42"/>
      <c r="B64" s="43">
        <v>41640</v>
      </c>
      <c r="C64" s="43">
        <v>41671</v>
      </c>
      <c r="D64" s="43">
        <v>41699</v>
      </c>
      <c r="E64" s="43">
        <v>41730</v>
      </c>
      <c r="F64" s="43">
        <v>41760</v>
      </c>
      <c r="G64" s="43">
        <v>41791</v>
      </c>
      <c r="H64" s="43">
        <v>41821</v>
      </c>
      <c r="I64" s="43">
        <v>41852</v>
      </c>
      <c r="J64" s="43">
        <v>41883</v>
      </c>
      <c r="K64" s="43">
        <v>41913</v>
      </c>
      <c r="L64" s="43">
        <v>41944</v>
      </c>
      <c r="M64" s="43">
        <v>41974</v>
      </c>
      <c r="N64" s="43">
        <v>42005</v>
      </c>
      <c r="O64" s="43">
        <v>42036</v>
      </c>
      <c r="P64" s="43">
        <v>42064</v>
      </c>
      <c r="Q64" s="43">
        <v>42095</v>
      </c>
      <c r="R64" s="43">
        <v>42125</v>
      </c>
      <c r="S64" s="43">
        <v>42156</v>
      </c>
      <c r="T64" s="43">
        <v>42186</v>
      </c>
      <c r="U64" s="43">
        <v>42217</v>
      </c>
      <c r="V64" s="43">
        <v>42248</v>
      </c>
      <c r="W64" s="43">
        <v>42278</v>
      </c>
      <c r="X64" s="43">
        <v>42309</v>
      </c>
      <c r="Y64" s="43">
        <v>42339</v>
      </c>
      <c r="Z64" s="43">
        <v>42370</v>
      </c>
      <c r="AA64" s="43">
        <v>42401</v>
      </c>
      <c r="AB64" s="43">
        <v>42430</v>
      </c>
      <c r="AC64" s="43">
        <v>42461</v>
      </c>
      <c r="AD64" s="43">
        <v>42491</v>
      </c>
      <c r="AE64" s="43">
        <v>42522</v>
      </c>
      <c r="AF64" s="43">
        <v>42552</v>
      </c>
      <c r="AG64" s="43">
        <v>42583</v>
      </c>
      <c r="AH64" s="43">
        <v>42614</v>
      </c>
      <c r="AI64" s="43">
        <v>42644</v>
      </c>
      <c r="AJ64" s="43">
        <v>42675</v>
      </c>
      <c r="AK64" s="43">
        <v>42705</v>
      </c>
      <c r="AL64" s="43">
        <v>42736</v>
      </c>
      <c r="AM64" s="43">
        <v>42767</v>
      </c>
      <c r="AN64" s="43">
        <v>42795</v>
      </c>
      <c r="AO64" s="43">
        <v>42826</v>
      </c>
      <c r="AP64" s="43">
        <v>42856</v>
      </c>
      <c r="AQ64" s="43">
        <v>42887</v>
      </c>
      <c r="AR64" s="43">
        <v>42917</v>
      </c>
      <c r="AS64" s="43">
        <v>42948</v>
      </c>
      <c r="AT64" s="43">
        <v>42979</v>
      </c>
      <c r="AU64" s="43">
        <v>43009</v>
      </c>
      <c r="AV64" s="43">
        <v>43040</v>
      </c>
      <c r="AW64" s="43">
        <v>43070</v>
      </c>
      <c r="AX64" s="43">
        <v>43101</v>
      </c>
      <c r="AY64" s="43">
        <v>43132</v>
      </c>
      <c r="AZ64" s="43">
        <v>43160</v>
      </c>
      <c r="BA64" s="43">
        <v>43191</v>
      </c>
      <c r="BB64" s="43">
        <v>43221</v>
      </c>
      <c r="BC64" s="2">
        <v>43252</v>
      </c>
      <c r="BD64" s="2">
        <v>43282</v>
      </c>
      <c r="BE64" s="2">
        <v>43313</v>
      </c>
      <c r="BF64" s="2">
        <v>43344</v>
      </c>
      <c r="BG64" s="2">
        <v>43374</v>
      </c>
      <c r="BH64" s="2">
        <v>43405</v>
      </c>
      <c r="BI64" s="2">
        <v>43435</v>
      </c>
      <c r="BJ64" s="2">
        <v>43466</v>
      </c>
      <c r="BK64" s="2">
        <v>43497</v>
      </c>
      <c r="BL64" s="2">
        <v>43525</v>
      </c>
      <c r="BM64" s="2">
        <v>43556</v>
      </c>
      <c r="BN64" s="2">
        <v>43586</v>
      </c>
      <c r="BO64" s="2">
        <v>43617</v>
      </c>
      <c r="BP64" s="2">
        <v>43647</v>
      </c>
      <c r="BQ64" s="2">
        <v>43678</v>
      </c>
      <c r="BR64" s="2">
        <f t="shared" ref="BR64:BZ64" si="115">BR1</f>
        <v>43709</v>
      </c>
      <c r="BS64" s="2">
        <f t="shared" si="115"/>
        <v>43739</v>
      </c>
      <c r="BT64" s="2">
        <f t="shared" si="115"/>
        <v>43770</v>
      </c>
      <c r="BU64" s="2">
        <f t="shared" si="115"/>
        <v>43800</v>
      </c>
      <c r="BV64" s="2">
        <f t="shared" si="115"/>
        <v>43831</v>
      </c>
      <c r="BW64" s="2">
        <f t="shared" si="115"/>
        <v>43862</v>
      </c>
      <c r="BX64" s="2">
        <f t="shared" si="115"/>
        <v>43891</v>
      </c>
      <c r="BY64" s="2">
        <f t="shared" si="115"/>
        <v>43922</v>
      </c>
      <c r="BZ64" s="2">
        <f t="shared" si="115"/>
        <v>43952</v>
      </c>
      <c r="CA64" s="2">
        <v>43983</v>
      </c>
      <c r="CB64" s="2">
        <f>CB1</f>
        <v>44013</v>
      </c>
      <c r="CC64" s="2">
        <v>44044</v>
      </c>
      <c r="CD64" s="2">
        <v>44075</v>
      </c>
      <c r="CE64" s="2">
        <f>CE1</f>
        <v>44105</v>
      </c>
      <c r="CF64" s="2">
        <v>44136</v>
      </c>
      <c r="CG64" s="2">
        <v>44166</v>
      </c>
      <c r="CH64" s="2">
        <v>44197</v>
      </c>
      <c r="CI64" s="2">
        <v>44228</v>
      </c>
      <c r="CJ64" s="2">
        <v>44256</v>
      </c>
      <c r="CK64" s="2">
        <v>44287</v>
      </c>
      <c r="CL64" s="72">
        <v>44317</v>
      </c>
    </row>
    <row r="65" spans="1:90">
      <c r="A65" s="91" t="s">
        <v>17</v>
      </c>
      <c r="B65" s="11">
        <v>666</v>
      </c>
      <c r="C65" s="11">
        <f t="shared" ref="C65:M65" si="116">C71-B65</f>
        <v>208</v>
      </c>
      <c r="D65" s="11">
        <f t="shared" si="116"/>
        <v>1371</v>
      </c>
      <c r="E65" s="11">
        <f t="shared" si="116"/>
        <v>1217</v>
      </c>
      <c r="F65" s="11">
        <f t="shared" si="116"/>
        <v>2091</v>
      </c>
      <c r="G65" s="11">
        <f t="shared" si="116"/>
        <v>2108</v>
      </c>
      <c r="H65" s="11">
        <f t="shared" si="116"/>
        <v>2884</v>
      </c>
      <c r="I65" s="11">
        <f t="shared" si="116"/>
        <v>2543</v>
      </c>
      <c r="J65" s="11">
        <f t="shared" si="116"/>
        <v>6114</v>
      </c>
      <c r="K65" s="11">
        <f t="shared" si="116"/>
        <v>3644</v>
      </c>
      <c r="L65" s="11">
        <f t="shared" si="116"/>
        <v>8310</v>
      </c>
      <c r="M65" s="11">
        <f t="shared" si="116"/>
        <v>9155</v>
      </c>
      <c r="N65" s="11">
        <f t="shared" ref="N65:BY65" si="117">SUM(N66:N67)</f>
        <v>1567</v>
      </c>
      <c r="O65" s="11">
        <f t="shared" si="117"/>
        <v>1415</v>
      </c>
      <c r="P65" s="11">
        <f t="shared" si="117"/>
        <v>3042</v>
      </c>
      <c r="Q65" s="11">
        <f t="shared" si="117"/>
        <v>2097</v>
      </c>
      <c r="R65" s="11">
        <f t="shared" si="117"/>
        <v>2940</v>
      </c>
      <c r="S65" s="11">
        <f t="shared" si="117"/>
        <v>5012</v>
      </c>
      <c r="T65" s="11">
        <f t="shared" si="117"/>
        <v>4961</v>
      </c>
      <c r="U65" s="11">
        <f t="shared" si="117"/>
        <v>5643</v>
      </c>
      <c r="V65" s="11">
        <f t="shared" si="117"/>
        <v>7396</v>
      </c>
      <c r="W65" s="11">
        <f t="shared" si="117"/>
        <v>10141</v>
      </c>
      <c r="X65" s="11">
        <f t="shared" si="117"/>
        <v>16310</v>
      </c>
      <c r="Y65" s="11">
        <f t="shared" si="117"/>
        <v>26817</v>
      </c>
      <c r="Z65" s="11">
        <f t="shared" si="117"/>
        <v>7803</v>
      </c>
      <c r="AA65" s="11">
        <f t="shared" si="117"/>
        <v>2737</v>
      </c>
      <c r="AB65" s="11">
        <f t="shared" si="117"/>
        <v>5956</v>
      </c>
      <c r="AC65" s="11">
        <f t="shared" si="117"/>
        <v>8243</v>
      </c>
      <c r="AD65" s="11">
        <f t="shared" si="117"/>
        <v>6574</v>
      </c>
      <c r="AE65" s="11">
        <f t="shared" si="117"/>
        <v>7008</v>
      </c>
      <c r="AF65" s="11">
        <f t="shared" si="117"/>
        <v>5828</v>
      </c>
      <c r="AG65" s="11">
        <f t="shared" si="117"/>
        <v>7638</v>
      </c>
      <c r="AH65" s="11">
        <f t="shared" si="117"/>
        <v>11275</v>
      </c>
      <c r="AI65" s="11">
        <f t="shared" si="117"/>
        <v>10132</v>
      </c>
      <c r="AJ65" s="11">
        <f t="shared" si="117"/>
        <v>16418</v>
      </c>
      <c r="AK65" s="11">
        <f t="shared" si="117"/>
        <v>43993</v>
      </c>
      <c r="AL65" s="11">
        <f t="shared" si="117"/>
        <v>1368</v>
      </c>
      <c r="AM65" s="11">
        <f t="shared" si="117"/>
        <v>967</v>
      </c>
      <c r="AN65" s="11">
        <f t="shared" si="117"/>
        <v>2749</v>
      </c>
      <c r="AO65" s="11">
        <f t="shared" si="117"/>
        <v>3608</v>
      </c>
      <c r="AP65" s="11">
        <f t="shared" si="117"/>
        <v>4618</v>
      </c>
      <c r="AQ65" s="11">
        <f t="shared" si="117"/>
        <v>12876</v>
      </c>
      <c r="AR65" s="11">
        <f t="shared" si="117"/>
        <v>10666</v>
      </c>
      <c r="AS65" s="11">
        <f t="shared" si="117"/>
        <v>10410</v>
      </c>
      <c r="AT65" s="11">
        <f t="shared" si="117"/>
        <v>14393</v>
      </c>
      <c r="AU65" s="11">
        <f t="shared" si="117"/>
        <v>20812</v>
      </c>
      <c r="AV65" s="11">
        <f t="shared" si="117"/>
        <v>33040</v>
      </c>
      <c r="AW65" s="11">
        <f t="shared" si="117"/>
        <v>56069</v>
      </c>
      <c r="AX65" s="11">
        <f t="shared" si="117"/>
        <v>4510</v>
      </c>
      <c r="AY65" s="11">
        <f t="shared" si="117"/>
        <v>1851</v>
      </c>
      <c r="AZ65" s="11">
        <f t="shared" si="117"/>
        <v>6322</v>
      </c>
      <c r="BA65" s="11">
        <f t="shared" si="117"/>
        <v>8859</v>
      </c>
      <c r="BB65" s="11">
        <f t="shared" si="117"/>
        <v>17132</v>
      </c>
      <c r="BC65" s="11">
        <f t="shared" si="117"/>
        <v>9911</v>
      </c>
      <c r="BD65" s="11">
        <f t="shared" si="117"/>
        <v>8464</v>
      </c>
      <c r="BE65" s="11">
        <f t="shared" si="117"/>
        <v>10389</v>
      </c>
      <c r="BF65" s="11">
        <f t="shared" si="117"/>
        <v>13759</v>
      </c>
      <c r="BG65" s="11">
        <f t="shared" si="117"/>
        <v>16605</v>
      </c>
      <c r="BH65" s="11">
        <f t="shared" si="117"/>
        <v>29616</v>
      </c>
      <c r="BI65" s="11">
        <f t="shared" si="117"/>
        <v>54018</v>
      </c>
      <c r="BJ65" s="11">
        <f t="shared" si="117"/>
        <v>10808</v>
      </c>
      <c r="BK65" s="11">
        <f t="shared" si="117"/>
        <v>4095</v>
      </c>
      <c r="BL65" s="11">
        <f t="shared" si="117"/>
        <v>6680</v>
      </c>
      <c r="BM65" s="11">
        <f t="shared" si="117"/>
        <v>7619</v>
      </c>
      <c r="BN65" s="11">
        <f t="shared" si="117"/>
        <v>8238</v>
      </c>
      <c r="BO65" s="11">
        <f t="shared" si="117"/>
        <v>13526</v>
      </c>
      <c r="BP65" s="11">
        <f t="shared" si="117"/>
        <v>13278</v>
      </c>
      <c r="BQ65" s="11">
        <f t="shared" si="117"/>
        <v>5736</v>
      </c>
      <c r="BR65" s="11">
        <f t="shared" si="117"/>
        <v>6917</v>
      </c>
      <c r="BS65" s="11">
        <f t="shared" si="117"/>
        <v>10142</v>
      </c>
      <c r="BT65" s="11">
        <f t="shared" si="117"/>
        <v>17501</v>
      </c>
      <c r="BU65" s="11">
        <f t="shared" si="117"/>
        <v>36445</v>
      </c>
      <c r="BV65" s="11">
        <f t="shared" si="117"/>
        <v>4446</v>
      </c>
      <c r="BW65" s="11">
        <f t="shared" si="117"/>
        <v>1427</v>
      </c>
      <c r="BX65" s="11">
        <f t="shared" si="117"/>
        <v>6000</v>
      </c>
      <c r="BY65" s="11">
        <f t="shared" si="117"/>
        <v>8723</v>
      </c>
      <c r="BZ65" s="11">
        <v>7590</v>
      </c>
      <c r="CA65" s="11">
        <v>11567</v>
      </c>
      <c r="CB65" s="11">
        <f t="shared" ref="CB65:CH65" si="118">CB66+CB67</f>
        <v>9167</v>
      </c>
      <c r="CC65" s="11">
        <f t="shared" si="118"/>
        <v>9024</v>
      </c>
      <c r="CD65" s="11">
        <f t="shared" si="118"/>
        <v>12553</v>
      </c>
      <c r="CE65" s="11">
        <f t="shared" si="118"/>
        <v>12113</v>
      </c>
      <c r="CF65" s="11">
        <f t="shared" si="118"/>
        <v>13392</v>
      </c>
      <c r="CG65" s="11">
        <f t="shared" si="118"/>
        <v>22243</v>
      </c>
      <c r="CH65" s="11">
        <f t="shared" si="118"/>
        <v>7331</v>
      </c>
      <c r="CI65" s="11">
        <f t="shared" ref="CI65:CL65" si="119">SUM(CI66:CI67)</f>
        <v>3546</v>
      </c>
      <c r="CJ65" s="11">
        <f t="shared" si="119"/>
        <v>13782</v>
      </c>
      <c r="CK65" s="11">
        <f t="shared" si="119"/>
        <v>13432</v>
      </c>
      <c r="CL65" s="77">
        <f t="shared" si="119"/>
        <v>11333</v>
      </c>
    </row>
    <row r="66" spans="1:90">
      <c r="A66" s="14" t="s">
        <v>18</v>
      </c>
      <c r="B66" s="13">
        <v>347</v>
      </c>
      <c r="C66" s="13">
        <f t="shared" ref="C66:M66" si="120">C72-B66</f>
        <v>90</v>
      </c>
      <c r="D66" s="13">
        <f t="shared" si="120"/>
        <v>389</v>
      </c>
      <c r="E66" s="13">
        <f t="shared" si="120"/>
        <v>596</v>
      </c>
      <c r="F66" s="13">
        <f t="shared" si="120"/>
        <v>555</v>
      </c>
      <c r="G66" s="13">
        <f t="shared" si="120"/>
        <v>804</v>
      </c>
      <c r="H66" s="13">
        <f t="shared" si="120"/>
        <v>918</v>
      </c>
      <c r="I66" s="13">
        <f t="shared" si="120"/>
        <v>973</v>
      </c>
      <c r="J66" s="13">
        <f t="shared" si="120"/>
        <v>1879</v>
      </c>
      <c r="K66" s="13">
        <f t="shared" si="120"/>
        <v>1252</v>
      </c>
      <c r="L66" s="13">
        <f t="shared" si="120"/>
        <v>2787</v>
      </c>
      <c r="M66" s="13">
        <f t="shared" si="120"/>
        <v>4338</v>
      </c>
      <c r="N66" s="13">
        <v>962</v>
      </c>
      <c r="O66" s="13">
        <v>804</v>
      </c>
      <c r="P66" s="13">
        <v>1762</v>
      </c>
      <c r="Q66" s="13">
        <v>1313</v>
      </c>
      <c r="R66" s="13">
        <v>1919</v>
      </c>
      <c r="S66" s="13">
        <v>4142</v>
      </c>
      <c r="T66" s="13">
        <v>3557</v>
      </c>
      <c r="U66" s="13">
        <v>4469</v>
      </c>
      <c r="V66" s="13">
        <v>5423</v>
      </c>
      <c r="W66" s="13">
        <v>8736</v>
      </c>
      <c r="X66" s="13">
        <v>13500</v>
      </c>
      <c r="Y66" s="13">
        <v>22037</v>
      </c>
      <c r="Z66" s="13">
        <v>6857</v>
      </c>
      <c r="AA66" s="13">
        <v>2281</v>
      </c>
      <c r="AB66" s="13">
        <v>5710</v>
      </c>
      <c r="AC66" s="13">
        <v>7205</v>
      </c>
      <c r="AD66" s="13">
        <v>5982</v>
      </c>
      <c r="AE66" s="13">
        <v>6187</v>
      </c>
      <c r="AF66" s="13">
        <v>4974</v>
      </c>
      <c r="AG66" s="13">
        <v>6093</v>
      </c>
      <c r="AH66" s="13">
        <v>9902</v>
      </c>
      <c r="AI66" s="13">
        <v>9161</v>
      </c>
      <c r="AJ66" s="13">
        <v>14581</v>
      </c>
      <c r="AK66" s="13">
        <v>39072</v>
      </c>
      <c r="AL66" s="13">
        <v>1364</v>
      </c>
      <c r="AM66" s="13">
        <v>687</v>
      </c>
      <c r="AN66" s="13">
        <v>1788</v>
      </c>
      <c r="AO66" s="13">
        <v>2968</v>
      </c>
      <c r="AP66" s="13">
        <v>4317</v>
      </c>
      <c r="AQ66" s="13">
        <v>11632</v>
      </c>
      <c r="AR66" s="13">
        <v>9552</v>
      </c>
      <c r="AS66" s="13">
        <v>9554</v>
      </c>
      <c r="AT66" s="13">
        <v>13402</v>
      </c>
      <c r="AU66" s="13">
        <v>19438</v>
      </c>
      <c r="AV66" s="13">
        <v>30973</v>
      </c>
      <c r="AW66" s="13">
        <v>53702</v>
      </c>
      <c r="AX66" s="13">
        <v>4179</v>
      </c>
      <c r="AY66" s="52">
        <v>1828</v>
      </c>
      <c r="AZ66" s="52">
        <v>5896</v>
      </c>
      <c r="BA66" s="52">
        <v>8308</v>
      </c>
      <c r="BB66" s="52">
        <v>15224</v>
      </c>
      <c r="BC66" s="52">
        <v>9766</v>
      </c>
      <c r="BD66" s="52">
        <v>8037</v>
      </c>
      <c r="BE66" s="52">
        <v>9992</v>
      </c>
      <c r="BF66" s="52">
        <v>13485</v>
      </c>
      <c r="BG66" s="52">
        <v>16479</v>
      </c>
      <c r="BH66" s="52">
        <v>29268</v>
      </c>
      <c r="BI66" s="52">
        <v>53413</v>
      </c>
      <c r="BJ66" s="52">
        <v>10021</v>
      </c>
      <c r="BK66" s="52">
        <v>3695</v>
      </c>
      <c r="BL66" s="52">
        <v>6164</v>
      </c>
      <c r="BM66" s="52">
        <v>7363</v>
      </c>
      <c r="BN66" s="52">
        <v>8149</v>
      </c>
      <c r="BO66" s="52">
        <v>13009</v>
      </c>
      <c r="BP66" s="52">
        <v>12928</v>
      </c>
      <c r="BQ66" s="52">
        <v>5726</v>
      </c>
      <c r="BR66" s="52">
        <v>6647</v>
      </c>
      <c r="BS66" s="52">
        <v>10061</v>
      </c>
      <c r="BT66" s="52">
        <v>16801</v>
      </c>
      <c r="BU66" s="52">
        <v>35085</v>
      </c>
      <c r="BV66" s="52">
        <v>4184</v>
      </c>
      <c r="BW66" s="52">
        <v>1389</v>
      </c>
      <c r="BX66" s="52">
        <v>5672</v>
      </c>
      <c r="BY66" s="58">
        <v>8357</v>
      </c>
      <c r="BZ66" s="58">
        <v>6868</v>
      </c>
      <c r="CA66" s="58">
        <v>10597</v>
      </c>
      <c r="CB66" s="58">
        <v>8888</v>
      </c>
      <c r="CC66" s="58">
        <v>8755</v>
      </c>
      <c r="CD66" s="58">
        <v>12440</v>
      </c>
      <c r="CE66" s="58">
        <v>11807</v>
      </c>
      <c r="CF66" s="58">
        <v>12978</v>
      </c>
      <c r="CG66" s="58">
        <v>21910</v>
      </c>
      <c r="CH66" s="58">
        <v>7168</v>
      </c>
      <c r="CI66" s="58">
        <v>3403</v>
      </c>
      <c r="CJ66" s="58">
        <v>13691</v>
      </c>
      <c r="CK66" s="58">
        <v>13393</v>
      </c>
      <c r="CL66" s="79">
        <v>10961</v>
      </c>
    </row>
    <row r="67" spans="1:90">
      <c r="A67" s="14" t="s">
        <v>19</v>
      </c>
      <c r="B67" s="13">
        <v>319</v>
      </c>
      <c r="C67" s="13">
        <f t="shared" ref="C67:M67" si="121">C73-B67</f>
        <v>118</v>
      </c>
      <c r="D67" s="13">
        <f t="shared" si="121"/>
        <v>982</v>
      </c>
      <c r="E67" s="13">
        <f t="shared" si="121"/>
        <v>621</v>
      </c>
      <c r="F67" s="13">
        <f t="shared" si="121"/>
        <v>1536</v>
      </c>
      <c r="G67" s="13">
        <f t="shared" si="121"/>
        <v>1304</v>
      </c>
      <c r="H67" s="13">
        <f t="shared" si="121"/>
        <v>1966</v>
      </c>
      <c r="I67" s="13">
        <f t="shared" si="121"/>
        <v>1570</v>
      </c>
      <c r="J67" s="13">
        <f t="shared" si="121"/>
        <v>4235</v>
      </c>
      <c r="K67" s="13">
        <f t="shared" si="121"/>
        <v>2392</v>
      </c>
      <c r="L67" s="13">
        <f t="shared" si="121"/>
        <v>5523</v>
      </c>
      <c r="M67" s="13">
        <f t="shared" si="121"/>
        <v>4817</v>
      </c>
      <c r="N67" s="13">
        <v>605</v>
      </c>
      <c r="O67" s="13">
        <v>611</v>
      </c>
      <c r="P67" s="13">
        <v>1280</v>
      </c>
      <c r="Q67" s="13">
        <v>784</v>
      </c>
      <c r="R67" s="13">
        <v>1021</v>
      </c>
      <c r="S67" s="13">
        <v>870</v>
      </c>
      <c r="T67" s="13">
        <v>1404</v>
      </c>
      <c r="U67" s="13">
        <v>1174</v>
      </c>
      <c r="V67" s="13">
        <v>1973</v>
      </c>
      <c r="W67" s="13">
        <v>1405</v>
      </c>
      <c r="X67" s="13">
        <v>2810</v>
      </c>
      <c r="Y67" s="13">
        <v>4780</v>
      </c>
      <c r="Z67" s="13">
        <v>946</v>
      </c>
      <c r="AA67" s="13">
        <v>456</v>
      </c>
      <c r="AB67" s="13">
        <v>246</v>
      </c>
      <c r="AC67" s="13">
        <v>1038</v>
      </c>
      <c r="AD67" s="13">
        <v>592</v>
      </c>
      <c r="AE67" s="13">
        <v>821</v>
      </c>
      <c r="AF67" s="13">
        <v>854</v>
      </c>
      <c r="AG67" s="13">
        <v>1545</v>
      </c>
      <c r="AH67" s="13">
        <v>1373</v>
      </c>
      <c r="AI67" s="13">
        <v>971</v>
      </c>
      <c r="AJ67" s="13">
        <v>1837</v>
      </c>
      <c r="AK67" s="13">
        <v>4921</v>
      </c>
      <c r="AL67" s="13">
        <v>4</v>
      </c>
      <c r="AM67" s="13">
        <v>280</v>
      </c>
      <c r="AN67" s="13">
        <v>961</v>
      </c>
      <c r="AO67" s="13">
        <v>640</v>
      </c>
      <c r="AP67" s="13">
        <v>301</v>
      </c>
      <c r="AQ67" s="13">
        <v>1244</v>
      </c>
      <c r="AR67" s="13">
        <v>1114</v>
      </c>
      <c r="AS67" s="13">
        <v>856</v>
      </c>
      <c r="AT67" s="13">
        <v>991</v>
      </c>
      <c r="AU67" s="13">
        <v>1374</v>
      </c>
      <c r="AV67" s="13">
        <v>2067</v>
      </c>
      <c r="AW67" s="13">
        <v>2367</v>
      </c>
      <c r="AX67" s="13">
        <v>331</v>
      </c>
      <c r="AY67" s="51">
        <v>23</v>
      </c>
      <c r="AZ67" s="51">
        <v>426</v>
      </c>
      <c r="BA67" s="51">
        <v>551</v>
      </c>
      <c r="BB67" s="51">
        <v>1908</v>
      </c>
      <c r="BC67" s="51">
        <v>145</v>
      </c>
      <c r="BD67" s="51">
        <v>427</v>
      </c>
      <c r="BE67" s="51">
        <v>397</v>
      </c>
      <c r="BF67" s="51">
        <v>274</v>
      </c>
      <c r="BG67" s="51">
        <v>126</v>
      </c>
      <c r="BH67" s="51">
        <v>348</v>
      </c>
      <c r="BI67" s="51">
        <v>605</v>
      </c>
      <c r="BJ67" s="51">
        <v>787</v>
      </c>
      <c r="BK67" s="51">
        <v>400</v>
      </c>
      <c r="BL67" s="51">
        <v>516</v>
      </c>
      <c r="BM67" s="51">
        <v>256</v>
      </c>
      <c r="BN67" s="51">
        <v>89</v>
      </c>
      <c r="BO67" s="51">
        <v>517</v>
      </c>
      <c r="BP67" s="52">
        <v>350</v>
      </c>
      <c r="BQ67" s="52">
        <v>10</v>
      </c>
      <c r="BR67" s="52">
        <v>270</v>
      </c>
      <c r="BS67" s="52">
        <v>81</v>
      </c>
      <c r="BT67" s="52">
        <v>700</v>
      </c>
      <c r="BU67" s="52">
        <v>1360</v>
      </c>
      <c r="BV67" s="52">
        <v>262</v>
      </c>
      <c r="BW67" s="52">
        <v>38</v>
      </c>
      <c r="BX67" s="52">
        <v>328</v>
      </c>
      <c r="BY67" s="58">
        <v>366</v>
      </c>
      <c r="BZ67" s="58">
        <v>680</v>
      </c>
      <c r="CA67" s="58">
        <v>889</v>
      </c>
      <c r="CB67" s="58">
        <v>279</v>
      </c>
      <c r="CC67" s="58">
        <v>269</v>
      </c>
      <c r="CD67" s="58">
        <v>113</v>
      </c>
      <c r="CE67" s="58">
        <v>306</v>
      </c>
      <c r="CF67" s="58">
        <v>414</v>
      </c>
      <c r="CG67" s="58">
        <v>333</v>
      </c>
      <c r="CH67" s="58">
        <v>163</v>
      </c>
      <c r="CI67" s="58">
        <v>143</v>
      </c>
      <c r="CJ67" s="58">
        <v>91</v>
      </c>
      <c r="CK67" s="58">
        <v>39</v>
      </c>
      <c r="CL67" s="79">
        <v>372</v>
      </c>
    </row>
    <row r="68" spans="1:90">
      <c r="A68" s="92" t="s">
        <v>10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45">
        <f t="shared" ref="Z68:CH68" si="122">IF(N65&lt;&gt;0,Z65/N65-1,"-")</f>
        <v>3.97957881301851</v>
      </c>
      <c r="AA68" s="45">
        <f t="shared" si="122"/>
        <v>0.934275618374558</v>
      </c>
      <c r="AB68" s="45">
        <f t="shared" si="122"/>
        <v>0.957922419460881</v>
      </c>
      <c r="AC68" s="45">
        <f t="shared" si="122"/>
        <v>2.9308536003815</v>
      </c>
      <c r="AD68" s="45">
        <f t="shared" si="122"/>
        <v>1.23605442176871</v>
      </c>
      <c r="AE68" s="45">
        <f t="shared" si="122"/>
        <v>0.398244213886672</v>
      </c>
      <c r="AF68" s="45">
        <f t="shared" si="122"/>
        <v>0.174763152590204</v>
      </c>
      <c r="AG68" s="45">
        <f t="shared" si="122"/>
        <v>0.353535353535354</v>
      </c>
      <c r="AH68" s="45">
        <f t="shared" si="122"/>
        <v>0.524472687939427</v>
      </c>
      <c r="AI68" s="45">
        <f t="shared" si="122"/>
        <v>-0.000887486441179419</v>
      </c>
      <c r="AJ68" s="45">
        <f t="shared" si="122"/>
        <v>0.0066217044757817</v>
      </c>
      <c r="AK68" s="45">
        <f t="shared" si="122"/>
        <v>0.640489241898796</v>
      </c>
      <c r="AL68" s="45">
        <f t="shared" si="122"/>
        <v>-0.824682814302191</v>
      </c>
      <c r="AM68" s="45">
        <f t="shared" si="122"/>
        <v>-0.646693459992693</v>
      </c>
      <c r="AN68" s="45">
        <f t="shared" si="122"/>
        <v>-0.538448623237072</v>
      </c>
      <c r="AO68" s="45">
        <f t="shared" si="122"/>
        <v>-0.562295280844353</v>
      </c>
      <c r="AP68" s="45">
        <f t="shared" si="122"/>
        <v>-0.297535746881655</v>
      </c>
      <c r="AQ68" s="45">
        <f t="shared" si="122"/>
        <v>0.837328767123288</v>
      </c>
      <c r="AR68" s="45">
        <f t="shared" si="122"/>
        <v>0.830130404941661</v>
      </c>
      <c r="AS68" s="45">
        <f t="shared" si="122"/>
        <v>0.362922230950511</v>
      </c>
      <c r="AT68" s="45">
        <f t="shared" si="122"/>
        <v>0.276541019955654</v>
      </c>
      <c r="AU68" s="45">
        <f t="shared" si="122"/>
        <v>1.05408606395578</v>
      </c>
      <c r="AV68" s="45">
        <f t="shared" si="122"/>
        <v>1.01242538677062</v>
      </c>
      <c r="AW68" s="45">
        <f t="shared" si="122"/>
        <v>0.274498215625213</v>
      </c>
      <c r="AX68" s="45">
        <f t="shared" si="122"/>
        <v>2.29678362573099</v>
      </c>
      <c r="AY68" s="45">
        <f t="shared" si="122"/>
        <v>0.91416752843847</v>
      </c>
      <c r="AZ68" s="45">
        <f t="shared" si="122"/>
        <v>1.2997453619498</v>
      </c>
      <c r="BA68" s="45">
        <f t="shared" si="122"/>
        <v>1.45537694013304</v>
      </c>
      <c r="BB68" s="45">
        <f t="shared" si="122"/>
        <v>2.70983109571243</v>
      </c>
      <c r="BC68" s="45">
        <f t="shared" si="122"/>
        <v>-0.230273376825101</v>
      </c>
      <c r="BD68" s="45">
        <f t="shared" si="122"/>
        <v>-0.206450403150197</v>
      </c>
      <c r="BE68" s="45">
        <f t="shared" si="122"/>
        <v>-0.00201729106628246</v>
      </c>
      <c r="BF68" s="45">
        <f t="shared" si="122"/>
        <v>-0.0440491905787536</v>
      </c>
      <c r="BG68" s="45">
        <f t="shared" si="122"/>
        <v>-0.202142994426293</v>
      </c>
      <c r="BH68" s="45">
        <f t="shared" si="122"/>
        <v>-0.10363196125908</v>
      </c>
      <c r="BI68" s="45">
        <f t="shared" si="122"/>
        <v>-0.0365799283026271</v>
      </c>
      <c r="BJ68" s="45">
        <f t="shared" si="122"/>
        <v>1.39645232815965</v>
      </c>
      <c r="BK68" s="45">
        <f t="shared" si="122"/>
        <v>1.21231766612642</v>
      </c>
      <c r="BL68" s="45">
        <f t="shared" si="122"/>
        <v>0.0566276494780134</v>
      </c>
      <c r="BM68" s="45">
        <f t="shared" si="122"/>
        <v>-0.139970651315047</v>
      </c>
      <c r="BN68" s="45">
        <f t="shared" si="122"/>
        <v>-0.519145458790567</v>
      </c>
      <c r="BO68" s="45">
        <f t="shared" si="122"/>
        <v>0.364746241549793</v>
      </c>
      <c r="BP68" s="45">
        <f t="shared" si="122"/>
        <v>0.568761814744801</v>
      </c>
      <c r="BQ68" s="45">
        <f t="shared" si="122"/>
        <v>-0.447877562806815</v>
      </c>
      <c r="BR68" s="45">
        <f t="shared" si="122"/>
        <v>-0.497274511229014</v>
      </c>
      <c r="BS68" s="45">
        <f t="shared" si="122"/>
        <v>-0.389220114423366</v>
      </c>
      <c r="BT68" s="45">
        <f t="shared" si="122"/>
        <v>-0.40906942193409</v>
      </c>
      <c r="BU68" s="45">
        <f t="shared" si="122"/>
        <v>-0.325317486763671</v>
      </c>
      <c r="BV68" s="45">
        <f t="shared" si="122"/>
        <v>-0.588638045891932</v>
      </c>
      <c r="BW68" s="45">
        <f t="shared" si="122"/>
        <v>-0.651526251526252</v>
      </c>
      <c r="BX68" s="45">
        <f t="shared" si="122"/>
        <v>-0.101796407185629</v>
      </c>
      <c r="BY68" s="45">
        <f t="shared" si="122"/>
        <v>0.14490090563066</v>
      </c>
      <c r="BZ68" s="45">
        <f t="shared" si="122"/>
        <v>-0.0786598689002185</v>
      </c>
      <c r="CA68" s="45">
        <f t="shared" si="122"/>
        <v>-0.144832175070235</v>
      </c>
      <c r="CB68" s="45">
        <f t="shared" si="122"/>
        <v>-0.309609881006176</v>
      </c>
      <c r="CC68" s="45">
        <f t="shared" si="122"/>
        <v>0.573221757322176</v>
      </c>
      <c r="CD68" s="45">
        <f t="shared" si="122"/>
        <v>0.814804105826225</v>
      </c>
      <c r="CE68" s="45">
        <f t="shared" si="122"/>
        <v>0.19434036679156</v>
      </c>
      <c r="CF68" s="45">
        <f t="shared" si="122"/>
        <v>-0.234786583623793</v>
      </c>
      <c r="CG68" s="45">
        <f t="shared" si="122"/>
        <v>-0.389683084099328</v>
      </c>
      <c r="CH68" s="45">
        <f t="shared" si="122"/>
        <v>0.648897885739991</v>
      </c>
      <c r="CI68" s="45">
        <f t="shared" ref="CI68:CL68" si="123">CI65/BW65-1</f>
        <v>1.48493342676945</v>
      </c>
      <c r="CJ68" s="45">
        <f t="shared" si="123"/>
        <v>1.297</v>
      </c>
      <c r="CK68" s="45">
        <f t="shared" si="123"/>
        <v>0.539837211968359</v>
      </c>
      <c r="CL68" s="86">
        <f t="shared" si="123"/>
        <v>0.493148880105402</v>
      </c>
    </row>
    <row r="69" spans="1:90">
      <c r="A69" s="21" t="s">
        <v>18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45">
        <f t="shared" ref="Z69:CC69" si="124">IF(N66&lt;&gt;0,Z66/N66-1,"-")</f>
        <v>6.12785862785863</v>
      </c>
      <c r="AA69" s="45">
        <f t="shared" si="124"/>
        <v>1.83706467661692</v>
      </c>
      <c r="AB69" s="45">
        <f t="shared" si="124"/>
        <v>2.24063564131669</v>
      </c>
      <c r="AC69" s="45">
        <f t="shared" si="124"/>
        <v>4.48743335872049</v>
      </c>
      <c r="AD69" s="45">
        <f t="shared" si="124"/>
        <v>2.11724856696196</v>
      </c>
      <c r="AE69" s="45">
        <f t="shared" si="124"/>
        <v>0.493722839208112</v>
      </c>
      <c r="AF69" s="45">
        <f t="shared" si="124"/>
        <v>0.398369412426202</v>
      </c>
      <c r="AG69" s="45">
        <f t="shared" si="124"/>
        <v>0.363392257775789</v>
      </c>
      <c r="AH69" s="45">
        <f t="shared" si="124"/>
        <v>0.825926608888069</v>
      </c>
      <c r="AI69" s="45">
        <f t="shared" si="124"/>
        <v>0.0486492673992673</v>
      </c>
      <c r="AJ69" s="45">
        <f t="shared" si="124"/>
        <v>0.080074074074074</v>
      </c>
      <c r="AK69" s="45">
        <f t="shared" si="124"/>
        <v>0.773018105912783</v>
      </c>
      <c r="AL69" s="45">
        <f t="shared" si="124"/>
        <v>-0.801079189149774</v>
      </c>
      <c r="AM69" s="45">
        <f t="shared" si="124"/>
        <v>-0.698816308636563</v>
      </c>
      <c r="AN69" s="45">
        <f t="shared" si="124"/>
        <v>-0.686865148861646</v>
      </c>
      <c r="AO69" s="45">
        <f t="shared" si="124"/>
        <v>-0.588063844552394</v>
      </c>
      <c r="AP69" s="45">
        <f t="shared" si="124"/>
        <v>-0.278335005015045</v>
      </c>
      <c r="AQ69" s="45">
        <f t="shared" si="124"/>
        <v>0.880071116857928</v>
      </c>
      <c r="AR69" s="45">
        <f t="shared" si="124"/>
        <v>0.920386007237636</v>
      </c>
      <c r="AS69" s="45">
        <f t="shared" si="124"/>
        <v>0.568028885606434</v>
      </c>
      <c r="AT69" s="45">
        <f t="shared" si="124"/>
        <v>0.353463946677439</v>
      </c>
      <c r="AU69" s="45">
        <f t="shared" si="124"/>
        <v>1.12182076192555</v>
      </c>
      <c r="AV69" s="45">
        <f t="shared" si="124"/>
        <v>1.12420272957959</v>
      </c>
      <c r="AW69" s="45">
        <f t="shared" si="124"/>
        <v>0.374436936936937</v>
      </c>
      <c r="AX69" s="45">
        <f t="shared" si="124"/>
        <v>2.06378299120235</v>
      </c>
      <c r="AY69" s="45">
        <f t="shared" si="124"/>
        <v>1.6608442503639</v>
      </c>
      <c r="AZ69" s="45">
        <f t="shared" si="124"/>
        <v>2.29753914988814</v>
      </c>
      <c r="BA69" s="45">
        <f t="shared" si="124"/>
        <v>1.79919137466307</v>
      </c>
      <c r="BB69" s="45">
        <f t="shared" si="124"/>
        <v>2.52652304841325</v>
      </c>
      <c r="BC69" s="45">
        <f t="shared" si="124"/>
        <v>-0.160419532324622</v>
      </c>
      <c r="BD69" s="45">
        <f t="shared" si="124"/>
        <v>-0.158605527638191</v>
      </c>
      <c r="BE69" s="45">
        <f t="shared" si="124"/>
        <v>0.0458446723885284</v>
      </c>
      <c r="BF69" s="45">
        <f t="shared" si="124"/>
        <v>0.00619310550664087</v>
      </c>
      <c r="BG69" s="45">
        <f t="shared" si="124"/>
        <v>-0.152227595431629</v>
      </c>
      <c r="BH69" s="45">
        <f t="shared" si="124"/>
        <v>-0.0550479449843412</v>
      </c>
      <c r="BI69" s="45">
        <f t="shared" si="124"/>
        <v>-0.00538155003538043</v>
      </c>
      <c r="BJ69" s="45">
        <f t="shared" si="124"/>
        <v>1.39794209140943</v>
      </c>
      <c r="BK69" s="45">
        <f t="shared" si="124"/>
        <v>1.02133479212254</v>
      </c>
      <c r="BL69" s="45">
        <f t="shared" si="124"/>
        <v>0.0454545454545454</v>
      </c>
      <c r="BM69" s="45">
        <f t="shared" si="124"/>
        <v>-0.113745787193067</v>
      </c>
      <c r="BN69" s="45">
        <f t="shared" si="124"/>
        <v>-0.464726747241198</v>
      </c>
      <c r="BO69" s="45">
        <f t="shared" si="124"/>
        <v>0.332070448494778</v>
      </c>
      <c r="BP69" s="45">
        <f t="shared" si="124"/>
        <v>0.60856040811248</v>
      </c>
      <c r="BQ69" s="45">
        <f t="shared" si="124"/>
        <v>-0.426941553242594</v>
      </c>
      <c r="BR69" s="45">
        <f t="shared" si="124"/>
        <v>-0.507081942899518</v>
      </c>
      <c r="BS69" s="45">
        <f t="shared" si="124"/>
        <v>-0.389465380180836</v>
      </c>
      <c r="BT69" s="45">
        <f t="shared" si="124"/>
        <v>-0.425960092934263</v>
      </c>
      <c r="BU69" s="45">
        <f t="shared" si="124"/>
        <v>-0.343137438451313</v>
      </c>
      <c r="BV69" s="45">
        <f t="shared" si="124"/>
        <v>-0.582476798722682</v>
      </c>
      <c r="BW69" s="45">
        <f t="shared" si="124"/>
        <v>-0.624086603518268</v>
      </c>
      <c r="BX69" s="45">
        <f t="shared" si="124"/>
        <v>-0.0798182998053212</v>
      </c>
      <c r="BY69" s="45">
        <f t="shared" si="124"/>
        <v>0.134999320928969</v>
      </c>
      <c r="BZ69" s="45">
        <f t="shared" si="124"/>
        <v>-0.157197202110688</v>
      </c>
      <c r="CA69" s="45">
        <f t="shared" si="124"/>
        <v>-0.185410100699516</v>
      </c>
      <c r="CB69" s="45">
        <f t="shared" si="124"/>
        <v>-0.3125</v>
      </c>
      <c r="CC69" s="45">
        <f t="shared" si="124"/>
        <v>0.528990569332868</v>
      </c>
      <c r="CD69" s="45">
        <v>0.8267</v>
      </c>
      <c r="CE69" s="45">
        <v>0.3451</v>
      </c>
      <c r="CF69" s="45">
        <v>-0.2907</v>
      </c>
      <c r="CG69" s="45">
        <v>-0.3847</v>
      </c>
      <c r="CH69" s="45">
        <v>0.5356</v>
      </c>
      <c r="CI69" s="45">
        <f t="shared" ref="CI69:CL69" si="125">CI66/BW66-1</f>
        <v>1.44996400287977</v>
      </c>
      <c r="CJ69" s="45">
        <f t="shared" si="125"/>
        <v>1.41378702397743</v>
      </c>
      <c r="CK69" s="45">
        <f t="shared" si="125"/>
        <v>0.602608591599856</v>
      </c>
      <c r="CL69" s="86">
        <f t="shared" si="125"/>
        <v>0.595952242283052</v>
      </c>
    </row>
    <row r="70" spans="1:90">
      <c r="A70" s="21" t="s">
        <v>19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45">
        <f t="shared" ref="Z70:CC70" si="126">IF(N67&lt;&gt;0,Z67/N67-1,"-")</f>
        <v>0.563636363636364</v>
      </c>
      <c r="AA70" s="45">
        <f t="shared" si="126"/>
        <v>-0.253682487725041</v>
      </c>
      <c r="AB70" s="45">
        <f t="shared" si="126"/>
        <v>-0.8078125</v>
      </c>
      <c r="AC70" s="45">
        <f t="shared" si="126"/>
        <v>0.323979591836735</v>
      </c>
      <c r="AD70" s="45">
        <f t="shared" si="126"/>
        <v>-0.420176297747307</v>
      </c>
      <c r="AE70" s="45">
        <f t="shared" si="126"/>
        <v>-0.0563218390804597</v>
      </c>
      <c r="AF70" s="45">
        <f t="shared" si="126"/>
        <v>-0.391737891737892</v>
      </c>
      <c r="AG70" s="45">
        <f t="shared" si="126"/>
        <v>0.316013628620102</v>
      </c>
      <c r="AH70" s="45">
        <f t="shared" si="126"/>
        <v>-0.304105423213381</v>
      </c>
      <c r="AI70" s="45">
        <f t="shared" si="126"/>
        <v>-0.308896797153025</v>
      </c>
      <c r="AJ70" s="45">
        <f t="shared" si="126"/>
        <v>-0.34626334519573</v>
      </c>
      <c r="AK70" s="45">
        <f t="shared" si="126"/>
        <v>0.0294979079497908</v>
      </c>
      <c r="AL70" s="45">
        <f t="shared" si="126"/>
        <v>-0.995771670190275</v>
      </c>
      <c r="AM70" s="45">
        <f t="shared" si="126"/>
        <v>-0.385964912280702</v>
      </c>
      <c r="AN70" s="45">
        <f t="shared" si="126"/>
        <v>2.90650406504065</v>
      </c>
      <c r="AO70" s="45">
        <f t="shared" si="126"/>
        <v>-0.383429672447014</v>
      </c>
      <c r="AP70" s="45">
        <f t="shared" si="126"/>
        <v>-0.491554054054054</v>
      </c>
      <c r="AQ70" s="45">
        <f t="shared" si="126"/>
        <v>0.515225334957369</v>
      </c>
      <c r="AR70" s="45">
        <f t="shared" si="126"/>
        <v>0.304449648711944</v>
      </c>
      <c r="AS70" s="45">
        <f t="shared" si="126"/>
        <v>-0.445954692556634</v>
      </c>
      <c r="AT70" s="45">
        <f t="shared" si="126"/>
        <v>-0.278222869628551</v>
      </c>
      <c r="AU70" s="45">
        <f t="shared" si="126"/>
        <v>0.415036045314109</v>
      </c>
      <c r="AV70" s="45">
        <f t="shared" si="126"/>
        <v>0.125204137180185</v>
      </c>
      <c r="AW70" s="45">
        <f t="shared" si="126"/>
        <v>-0.519000203210729</v>
      </c>
      <c r="AX70" s="45">
        <f t="shared" si="126"/>
        <v>81.75</v>
      </c>
      <c r="AY70" s="45">
        <f t="shared" si="126"/>
        <v>-0.917857142857143</v>
      </c>
      <c r="AZ70" s="45">
        <f t="shared" si="126"/>
        <v>-0.556711758584807</v>
      </c>
      <c r="BA70" s="45">
        <f t="shared" si="126"/>
        <v>-0.1390625</v>
      </c>
      <c r="BB70" s="45">
        <f t="shared" si="126"/>
        <v>5.33887043189369</v>
      </c>
      <c r="BC70" s="45">
        <f t="shared" si="126"/>
        <v>-0.883440514469453</v>
      </c>
      <c r="BD70" s="45">
        <f t="shared" si="126"/>
        <v>-0.616696588868941</v>
      </c>
      <c r="BE70" s="45">
        <f t="shared" si="126"/>
        <v>-0.536214953271028</v>
      </c>
      <c r="BF70" s="45">
        <f t="shared" si="126"/>
        <v>-0.72351160443996</v>
      </c>
      <c r="BG70" s="45">
        <f t="shared" si="126"/>
        <v>-0.908296943231441</v>
      </c>
      <c r="BH70" s="45">
        <f t="shared" si="126"/>
        <v>-0.831640058055152</v>
      </c>
      <c r="BI70" s="45">
        <f t="shared" si="126"/>
        <v>-0.74440219687368</v>
      </c>
      <c r="BJ70" s="45">
        <f t="shared" si="126"/>
        <v>1.37764350453172</v>
      </c>
      <c r="BK70" s="45">
        <f t="shared" si="126"/>
        <v>16.3913043478261</v>
      </c>
      <c r="BL70" s="45">
        <f t="shared" si="126"/>
        <v>0.211267605633803</v>
      </c>
      <c r="BM70" s="45">
        <f t="shared" si="126"/>
        <v>-0.535390199637024</v>
      </c>
      <c r="BN70" s="45">
        <f t="shared" si="126"/>
        <v>-0.95335429769392</v>
      </c>
      <c r="BO70" s="45">
        <f t="shared" si="126"/>
        <v>2.56551724137931</v>
      </c>
      <c r="BP70" s="45">
        <f t="shared" si="126"/>
        <v>-0.180327868852459</v>
      </c>
      <c r="BQ70" s="45">
        <f t="shared" si="126"/>
        <v>-0.974811083123426</v>
      </c>
      <c r="BR70" s="45">
        <f t="shared" si="126"/>
        <v>-0.0145985401459854</v>
      </c>
      <c r="BS70" s="45">
        <f t="shared" si="126"/>
        <v>-0.357142857142857</v>
      </c>
      <c r="BT70" s="45">
        <f t="shared" si="126"/>
        <v>1.01149425287356</v>
      </c>
      <c r="BU70" s="45">
        <f t="shared" si="126"/>
        <v>1.24793388429752</v>
      </c>
      <c r="BV70" s="45">
        <f t="shared" si="126"/>
        <v>-0.667090216010165</v>
      </c>
      <c r="BW70" s="45">
        <f t="shared" si="126"/>
        <v>-0.905</v>
      </c>
      <c r="BX70" s="45">
        <f t="shared" si="126"/>
        <v>-0.364341085271318</v>
      </c>
      <c r="BY70" s="45">
        <f t="shared" si="126"/>
        <v>0.4296875</v>
      </c>
      <c r="BZ70" s="45">
        <f t="shared" si="126"/>
        <v>6.64044943820225</v>
      </c>
      <c r="CA70" s="45">
        <f t="shared" si="126"/>
        <v>0.719535783365571</v>
      </c>
      <c r="CB70" s="45">
        <f t="shared" si="126"/>
        <v>-0.202857142857143</v>
      </c>
      <c r="CC70" s="45">
        <f t="shared" si="126"/>
        <v>25.9</v>
      </c>
      <c r="CD70" s="45">
        <v>-0.5815</v>
      </c>
      <c r="CE70" s="45">
        <v>2.5581</v>
      </c>
      <c r="CF70" s="45">
        <v>-0.4086</v>
      </c>
      <c r="CG70" s="45">
        <v>-0.7551</v>
      </c>
      <c r="CH70" s="45">
        <v>-0.3779</v>
      </c>
      <c r="CI70" s="46">
        <f t="shared" ref="CI70:CL70" si="127">CI67/BW67-1</f>
        <v>2.76315789473684</v>
      </c>
      <c r="CJ70" s="46">
        <f t="shared" si="127"/>
        <v>-0.722560975609756</v>
      </c>
      <c r="CK70" s="46">
        <f t="shared" si="127"/>
        <v>-0.89344262295082</v>
      </c>
      <c r="CL70" s="82">
        <f t="shared" si="127"/>
        <v>-0.452941176470588</v>
      </c>
    </row>
    <row r="71" spans="1:90">
      <c r="A71" s="22" t="s">
        <v>12</v>
      </c>
      <c r="B71" s="23">
        <f t="shared" ref="B71:BI71" si="128">SUM(B72:B73)</f>
        <v>666</v>
      </c>
      <c r="C71" s="23">
        <f t="shared" si="128"/>
        <v>874</v>
      </c>
      <c r="D71" s="23">
        <f t="shared" si="128"/>
        <v>1579</v>
      </c>
      <c r="E71" s="23">
        <f t="shared" si="128"/>
        <v>2588</v>
      </c>
      <c r="F71" s="23">
        <f t="shared" si="128"/>
        <v>3308</v>
      </c>
      <c r="G71" s="23">
        <f t="shared" si="128"/>
        <v>4199</v>
      </c>
      <c r="H71" s="23">
        <f t="shared" si="128"/>
        <v>4992</v>
      </c>
      <c r="I71" s="23">
        <f t="shared" si="128"/>
        <v>5427</v>
      </c>
      <c r="J71" s="23">
        <f t="shared" si="128"/>
        <v>8657</v>
      </c>
      <c r="K71" s="23">
        <f t="shared" si="128"/>
        <v>9758</v>
      </c>
      <c r="L71" s="23">
        <f t="shared" si="128"/>
        <v>11954</v>
      </c>
      <c r="M71" s="23">
        <f t="shared" si="128"/>
        <v>17465</v>
      </c>
      <c r="N71" s="23">
        <f t="shared" si="128"/>
        <v>1567</v>
      </c>
      <c r="O71" s="23">
        <f t="shared" si="128"/>
        <v>2982</v>
      </c>
      <c r="P71" s="23">
        <f t="shared" si="128"/>
        <v>6024</v>
      </c>
      <c r="Q71" s="23">
        <f t="shared" si="128"/>
        <v>7470</v>
      </c>
      <c r="R71" s="23">
        <f t="shared" si="128"/>
        <v>10440</v>
      </c>
      <c r="S71" s="23">
        <f t="shared" si="128"/>
        <v>15452</v>
      </c>
      <c r="T71" s="23">
        <f t="shared" si="128"/>
        <v>20413</v>
      </c>
      <c r="U71" s="23">
        <f t="shared" si="128"/>
        <v>26043</v>
      </c>
      <c r="V71" s="23">
        <f t="shared" si="128"/>
        <v>33444</v>
      </c>
      <c r="W71" s="23">
        <f t="shared" si="128"/>
        <v>43591</v>
      </c>
      <c r="X71" s="23">
        <f t="shared" si="128"/>
        <v>59901</v>
      </c>
      <c r="Y71" s="23">
        <f t="shared" si="128"/>
        <v>86813</v>
      </c>
      <c r="Z71" s="23">
        <f t="shared" si="128"/>
        <v>6609</v>
      </c>
      <c r="AA71" s="23">
        <f t="shared" si="128"/>
        <v>9346</v>
      </c>
      <c r="AB71" s="23">
        <f t="shared" si="128"/>
        <v>15658</v>
      </c>
      <c r="AC71" s="23">
        <f t="shared" si="128"/>
        <v>24653</v>
      </c>
      <c r="AD71" s="23">
        <f t="shared" si="128"/>
        <v>31781</v>
      </c>
      <c r="AE71" s="23">
        <f t="shared" si="128"/>
        <v>39602</v>
      </c>
      <c r="AF71" s="23">
        <f t="shared" si="128"/>
        <v>45430</v>
      </c>
      <c r="AG71" s="23">
        <f t="shared" si="128"/>
        <v>53067</v>
      </c>
      <c r="AH71" s="23">
        <f t="shared" si="128"/>
        <v>64332</v>
      </c>
      <c r="AI71" s="23">
        <f t="shared" si="128"/>
        <v>77828</v>
      </c>
      <c r="AJ71" s="23">
        <f t="shared" si="128"/>
        <v>94743</v>
      </c>
      <c r="AK71" s="23">
        <f t="shared" si="128"/>
        <v>139060</v>
      </c>
      <c r="AL71" s="23">
        <f t="shared" si="128"/>
        <v>1368</v>
      </c>
      <c r="AM71" s="23">
        <f t="shared" si="128"/>
        <v>2340</v>
      </c>
      <c r="AN71" s="23">
        <f t="shared" si="128"/>
        <v>5093</v>
      </c>
      <c r="AO71" s="23">
        <f t="shared" si="128"/>
        <v>8687</v>
      </c>
      <c r="AP71" s="23">
        <f t="shared" si="128"/>
        <v>13305</v>
      </c>
      <c r="AQ71" s="23">
        <f t="shared" si="128"/>
        <v>26181</v>
      </c>
      <c r="AR71" s="23">
        <f t="shared" si="128"/>
        <v>36898</v>
      </c>
      <c r="AS71" s="23">
        <f t="shared" si="128"/>
        <v>47306</v>
      </c>
      <c r="AT71" s="23">
        <f t="shared" si="128"/>
        <v>61974</v>
      </c>
      <c r="AU71" s="23">
        <f t="shared" si="128"/>
        <v>87138</v>
      </c>
      <c r="AV71" s="23">
        <f t="shared" si="128"/>
        <v>120178</v>
      </c>
      <c r="AW71" s="23">
        <f t="shared" si="128"/>
        <v>176331</v>
      </c>
      <c r="AX71" s="23">
        <f t="shared" si="128"/>
        <v>4510</v>
      </c>
      <c r="AY71" s="23">
        <f t="shared" si="128"/>
        <v>6355</v>
      </c>
      <c r="AZ71" s="23">
        <f t="shared" si="128"/>
        <v>12677</v>
      </c>
      <c r="BA71" s="23">
        <f t="shared" si="128"/>
        <v>24520</v>
      </c>
      <c r="BB71" s="23">
        <f t="shared" si="128"/>
        <v>41652</v>
      </c>
      <c r="BC71" s="23">
        <f t="shared" si="128"/>
        <v>51563</v>
      </c>
      <c r="BD71" s="23">
        <f t="shared" si="128"/>
        <v>59616</v>
      </c>
      <c r="BE71" s="23">
        <f t="shared" si="128"/>
        <v>70240</v>
      </c>
      <c r="BF71" s="23">
        <f t="shared" si="128"/>
        <v>84498</v>
      </c>
      <c r="BG71" s="23">
        <f t="shared" si="128"/>
        <v>103736</v>
      </c>
      <c r="BH71" s="23">
        <f t="shared" si="128"/>
        <v>143989</v>
      </c>
      <c r="BI71" s="23">
        <f t="shared" si="128"/>
        <v>186377</v>
      </c>
      <c r="BJ71" s="23">
        <v>10808</v>
      </c>
      <c r="BK71" s="23">
        <f t="shared" ref="BK71:BV71" si="129">BK72+BK73</f>
        <v>14903</v>
      </c>
      <c r="BL71" s="23">
        <f t="shared" si="129"/>
        <v>21583</v>
      </c>
      <c r="BM71" s="23">
        <f t="shared" si="129"/>
        <v>29202</v>
      </c>
      <c r="BN71" s="23">
        <f t="shared" si="129"/>
        <v>37440</v>
      </c>
      <c r="BO71" s="23">
        <f t="shared" si="129"/>
        <v>50966</v>
      </c>
      <c r="BP71" s="23">
        <f t="shared" si="129"/>
        <v>64244</v>
      </c>
      <c r="BQ71" s="23">
        <f t="shared" si="129"/>
        <v>69980</v>
      </c>
      <c r="BR71" s="23">
        <f t="shared" si="129"/>
        <v>76897</v>
      </c>
      <c r="BS71" s="23">
        <f t="shared" si="129"/>
        <v>87847</v>
      </c>
      <c r="BT71" s="23">
        <f t="shared" si="129"/>
        <v>103354</v>
      </c>
      <c r="BU71" s="23">
        <f t="shared" si="129"/>
        <v>139822</v>
      </c>
      <c r="BV71" s="23">
        <f t="shared" si="129"/>
        <v>4446</v>
      </c>
      <c r="BW71" s="23">
        <f>BW65+BV71</f>
        <v>5873</v>
      </c>
      <c r="BX71" s="23">
        <f>BX72+BX73</f>
        <v>11873</v>
      </c>
      <c r="BY71" s="23">
        <f>BY72+BY73</f>
        <v>20596</v>
      </c>
      <c r="BZ71" s="23">
        <v>28871</v>
      </c>
      <c r="CA71" s="23">
        <v>40426</v>
      </c>
      <c r="CB71" s="23">
        <f t="shared" ref="CB71:CG71" si="130">CA71+CB65</f>
        <v>49593</v>
      </c>
      <c r="CC71" s="23">
        <f t="shared" si="130"/>
        <v>58617</v>
      </c>
      <c r="CD71" s="23">
        <f t="shared" si="130"/>
        <v>71170</v>
      </c>
      <c r="CE71" s="23">
        <f t="shared" si="130"/>
        <v>83283</v>
      </c>
      <c r="CF71" s="23">
        <f t="shared" si="130"/>
        <v>96675</v>
      </c>
      <c r="CG71" s="23">
        <f t="shared" si="130"/>
        <v>118918</v>
      </c>
      <c r="CH71" s="23">
        <f>CH72+CH73</f>
        <v>7331</v>
      </c>
      <c r="CI71" s="23">
        <f t="shared" ref="CI71:CL71" si="131">CH71+CI65</f>
        <v>10877</v>
      </c>
      <c r="CJ71" s="23">
        <f t="shared" si="131"/>
        <v>24659</v>
      </c>
      <c r="CK71" s="23">
        <f t="shared" si="131"/>
        <v>38091</v>
      </c>
      <c r="CL71" s="89">
        <f t="shared" si="131"/>
        <v>49424</v>
      </c>
    </row>
    <row r="72" spans="1:90">
      <c r="A72" s="14" t="s">
        <v>18</v>
      </c>
      <c r="B72" s="13">
        <v>347</v>
      </c>
      <c r="C72" s="13">
        <v>437</v>
      </c>
      <c r="D72" s="13">
        <v>479</v>
      </c>
      <c r="E72" s="13">
        <v>985</v>
      </c>
      <c r="F72" s="13">
        <v>1151</v>
      </c>
      <c r="G72" s="13">
        <v>1359</v>
      </c>
      <c r="H72" s="13">
        <v>1722</v>
      </c>
      <c r="I72" s="13">
        <v>1891</v>
      </c>
      <c r="J72" s="13">
        <v>2852</v>
      </c>
      <c r="K72" s="13">
        <v>3131</v>
      </c>
      <c r="L72" s="13">
        <v>4039</v>
      </c>
      <c r="M72" s="13">
        <v>7125</v>
      </c>
      <c r="N72" s="13">
        <v>962</v>
      </c>
      <c r="O72" s="13">
        <v>1766</v>
      </c>
      <c r="P72" s="13">
        <v>3528</v>
      </c>
      <c r="Q72" s="13">
        <v>4674</v>
      </c>
      <c r="R72" s="13">
        <v>6579</v>
      </c>
      <c r="S72" s="13">
        <v>10721</v>
      </c>
      <c r="T72" s="13">
        <v>14278</v>
      </c>
      <c r="U72" s="13">
        <v>18734</v>
      </c>
      <c r="V72" s="13">
        <v>24162</v>
      </c>
      <c r="W72" s="13">
        <v>32904</v>
      </c>
      <c r="X72" s="13">
        <v>46404</v>
      </c>
      <c r="Y72" s="13">
        <v>68536</v>
      </c>
      <c r="Z72" s="13">
        <v>6038</v>
      </c>
      <c r="AA72" s="13">
        <v>8351</v>
      </c>
      <c r="AB72" s="13">
        <v>14417</v>
      </c>
      <c r="AC72" s="13">
        <v>22374</v>
      </c>
      <c r="AD72" s="13">
        <v>28911</v>
      </c>
      <c r="AE72" s="13">
        <v>35911</v>
      </c>
      <c r="AF72" s="13">
        <v>40885</v>
      </c>
      <c r="AG72" s="13">
        <v>46977</v>
      </c>
      <c r="AH72" s="13">
        <v>56869</v>
      </c>
      <c r="AI72" s="13">
        <v>68227</v>
      </c>
      <c r="AJ72" s="13">
        <v>82808</v>
      </c>
      <c r="AK72" s="13">
        <v>122085</v>
      </c>
      <c r="AL72" s="13">
        <v>1364</v>
      </c>
      <c r="AM72" s="13">
        <v>2056</v>
      </c>
      <c r="AN72" s="13">
        <v>3848</v>
      </c>
      <c r="AO72" s="13">
        <v>6802</v>
      </c>
      <c r="AP72" s="13">
        <v>11119</v>
      </c>
      <c r="AQ72" s="13">
        <v>22751</v>
      </c>
      <c r="AR72" s="13">
        <v>32356</v>
      </c>
      <c r="AS72" s="13">
        <v>41908</v>
      </c>
      <c r="AT72" s="13">
        <v>55585</v>
      </c>
      <c r="AU72" s="13">
        <v>78948</v>
      </c>
      <c r="AV72" s="13">
        <v>109923</v>
      </c>
      <c r="AW72" s="13">
        <v>163583</v>
      </c>
      <c r="AX72" s="13">
        <v>4179</v>
      </c>
      <c r="AY72" s="51">
        <v>6001</v>
      </c>
      <c r="AZ72" s="51">
        <v>11897</v>
      </c>
      <c r="BA72" s="51">
        <v>23189</v>
      </c>
      <c r="BB72" s="51">
        <v>38413</v>
      </c>
      <c r="BC72" s="51">
        <v>48179</v>
      </c>
      <c r="BD72" s="51">
        <v>55805</v>
      </c>
      <c r="BE72" s="51">
        <v>66032</v>
      </c>
      <c r="BF72" s="51">
        <v>80016</v>
      </c>
      <c r="BG72" s="51">
        <v>99128</v>
      </c>
      <c r="BH72" s="51">
        <v>138849</v>
      </c>
      <c r="BI72" s="51">
        <v>180711</v>
      </c>
      <c r="BJ72" s="51">
        <v>10021</v>
      </c>
      <c r="BK72" s="51">
        <v>13716</v>
      </c>
      <c r="BL72" s="51">
        <v>19880</v>
      </c>
      <c r="BM72" s="51">
        <v>27243</v>
      </c>
      <c r="BN72" s="51">
        <v>35392</v>
      </c>
      <c r="BO72" s="51">
        <v>48401</v>
      </c>
      <c r="BP72" s="51">
        <v>61329</v>
      </c>
      <c r="BQ72" s="51">
        <v>67055</v>
      </c>
      <c r="BR72" s="51">
        <v>73702</v>
      </c>
      <c r="BS72" s="51">
        <v>84565</v>
      </c>
      <c r="BT72" s="51">
        <v>99375</v>
      </c>
      <c r="BU72" s="51">
        <v>134483</v>
      </c>
      <c r="BV72" s="51">
        <v>4184</v>
      </c>
      <c r="BW72" s="51">
        <f t="shared" ref="BW72:BY72" si="132">BV72+BW66</f>
        <v>5573</v>
      </c>
      <c r="BX72" s="51">
        <f t="shared" si="132"/>
        <v>11245</v>
      </c>
      <c r="BY72" s="51">
        <f t="shared" si="132"/>
        <v>19602</v>
      </c>
      <c r="BZ72" s="51">
        <v>26875</v>
      </c>
      <c r="CA72" s="51">
        <v>37460</v>
      </c>
      <c r="CB72" s="51">
        <f>CA72+CB66</f>
        <v>46348</v>
      </c>
      <c r="CC72" s="51">
        <v>55045</v>
      </c>
      <c r="CD72" s="51">
        <v>67513</v>
      </c>
      <c r="CE72" s="51">
        <v>79292</v>
      </c>
      <c r="CF72" s="51">
        <v>92917</v>
      </c>
      <c r="CG72" s="51">
        <v>115567</v>
      </c>
      <c r="CH72" s="51">
        <v>7168</v>
      </c>
      <c r="CI72" s="17">
        <f t="shared" ref="CI72:CL72" si="133">CH72+CI66</f>
        <v>10571</v>
      </c>
      <c r="CJ72" s="17">
        <f t="shared" si="133"/>
        <v>24262</v>
      </c>
      <c r="CK72" s="17">
        <f t="shared" si="133"/>
        <v>37655</v>
      </c>
      <c r="CL72" s="123">
        <f t="shared" si="133"/>
        <v>48616</v>
      </c>
    </row>
    <row r="73" spans="1:90">
      <c r="A73" s="14" t="s">
        <v>19</v>
      </c>
      <c r="B73" s="13">
        <v>319</v>
      </c>
      <c r="C73" s="13">
        <v>437</v>
      </c>
      <c r="D73" s="13">
        <v>1100</v>
      </c>
      <c r="E73" s="13">
        <v>1603</v>
      </c>
      <c r="F73" s="13">
        <v>2157</v>
      </c>
      <c r="G73" s="13">
        <v>2840</v>
      </c>
      <c r="H73" s="13">
        <v>3270</v>
      </c>
      <c r="I73" s="13">
        <v>3536</v>
      </c>
      <c r="J73" s="13">
        <v>5805</v>
      </c>
      <c r="K73" s="13">
        <v>6627</v>
      </c>
      <c r="L73" s="13">
        <v>7915</v>
      </c>
      <c r="M73" s="13">
        <v>10340</v>
      </c>
      <c r="N73" s="13">
        <v>605</v>
      </c>
      <c r="O73" s="13">
        <v>1216</v>
      </c>
      <c r="P73" s="13">
        <v>2496</v>
      </c>
      <c r="Q73" s="13">
        <v>2796</v>
      </c>
      <c r="R73" s="13">
        <v>3861</v>
      </c>
      <c r="S73" s="13">
        <v>4731</v>
      </c>
      <c r="T73" s="13">
        <v>6135</v>
      </c>
      <c r="U73" s="13">
        <v>7309</v>
      </c>
      <c r="V73" s="13">
        <v>9282</v>
      </c>
      <c r="W73" s="13">
        <v>10687</v>
      </c>
      <c r="X73" s="13">
        <v>13497</v>
      </c>
      <c r="Y73" s="13">
        <v>18277</v>
      </c>
      <c r="Z73" s="13">
        <v>571</v>
      </c>
      <c r="AA73" s="13">
        <v>995</v>
      </c>
      <c r="AB73" s="13">
        <v>1241</v>
      </c>
      <c r="AC73" s="13">
        <v>2279</v>
      </c>
      <c r="AD73" s="13">
        <v>2870</v>
      </c>
      <c r="AE73" s="13">
        <v>3691</v>
      </c>
      <c r="AF73" s="13">
        <v>4545</v>
      </c>
      <c r="AG73" s="13">
        <v>6090</v>
      </c>
      <c r="AH73" s="13">
        <v>7463</v>
      </c>
      <c r="AI73" s="13">
        <v>9601</v>
      </c>
      <c r="AJ73" s="13">
        <v>11935</v>
      </c>
      <c r="AK73" s="13">
        <v>16975</v>
      </c>
      <c r="AL73" s="13">
        <v>4</v>
      </c>
      <c r="AM73" s="13">
        <v>284</v>
      </c>
      <c r="AN73" s="13">
        <v>1245</v>
      </c>
      <c r="AO73" s="13">
        <v>1885</v>
      </c>
      <c r="AP73" s="13">
        <v>2186</v>
      </c>
      <c r="AQ73" s="13">
        <v>3430</v>
      </c>
      <c r="AR73" s="13">
        <v>4542</v>
      </c>
      <c r="AS73" s="13">
        <v>5398</v>
      </c>
      <c r="AT73" s="13">
        <v>6389</v>
      </c>
      <c r="AU73" s="13">
        <v>8190</v>
      </c>
      <c r="AV73" s="13">
        <v>10255</v>
      </c>
      <c r="AW73" s="13">
        <v>12748</v>
      </c>
      <c r="AX73" s="13">
        <v>331</v>
      </c>
      <c r="AY73" s="51">
        <v>354</v>
      </c>
      <c r="AZ73" s="51">
        <v>780</v>
      </c>
      <c r="BA73" s="51">
        <v>1331</v>
      </c>
      <c r="BB73" s="51">
        <v>3239</v>
      </c>
      <c r="BC73" s="51">
        <v>3384</v>
      </c>
      <c r="BD73" s="51">
        <v>3811</v>
      </c>
      <c r="BE73" s="51">
        <v>4208</v>
      </c>
      <c r="BF73" s="51">
        <v>4482</v>
      </c>
      <c r="BG73" s="51">
        <v>4608</v>
      </c>
      <c r="BH73" s="51">
        <v>5140</v>
      </c>
      <c r="BI73" s="51">
        <v>5666</v>
      </c>
      <c r="BJ73" s="51">
        <v>787</v>
      </c>
      <c r="BK73" s="51">
        <v>1187</v>
      </c>
      <c r="BL73" s="51">
        <v>1703</v>
      </c>
      <c r="BM73" s="51">
        <v>1959</v>
      </c>
      <c r="BN73" s="51">
        <v>2048</v>
      </c>
      <c r="BO73" s="51">
        <v>2565</v>
      </c>
      <c r="BP73" s="51">
        <v>2915</v>
      </c>
      <c r="BQ73" s="51">
        <v>2925</v>
      </c>
      <c r="BR73" s="51">
        <v>3195</v>
      </c>
      <c r="BS73" s="51">
        <v>3282</v>
      </c>
      <c r="BT73" s="51">
        <v>3979</v>
      </c>
      <c r="BU73" s="51">
        <v>5339</v>
      </c>
      <c r="BV73" s="51">
        <v>262</v>
      </c>
      <c r="BW73" s="51">
        <f t="shared" ref="BW73:BZ73" si="134">BV73+BW67</f>
        <v>300</v>
      </c>
      <c r="BX73" s="51">
        <f t="shared" si="134"/>
        <v>628</v>
      </c>
      <c r="BY73" s="51">
        <f t="shared" si="134"/>
        <v>994</v>
      </c>
      <c r="BZ73" s="51">
        <f t="shared" si="134"/>
        <v>1674</v>
      </c>
      <c r="CA73" s="51">
        <v>2563</v>
      </c>
      <c r="CB73" s="51">
        <f>CA73+CB67</f>
        <v>2842</v>
      </c>
      <c r="CC73" s="51">
        <v>3111</v>
      </c>
      <c r="CD73" s="51">
        <v>3224</v>
      </c>
      <c r="CE73" s="51">
        <v>3530</v>
      </c>
      <c r="CF73" s="51">
        <v>3944</v>
      </c>
      <c r="CG73" s="51">
        <v>4277</v>
      </c>
      <c r="CH73" s="51">
        <v>163</v>
      </c>
      <c r="CI73" s="17">
        <f t="shared" ref="CI73:CL73" si="135">CH73+CI67</f>
        <v>306</v>
      </c>
      <c r="CJ73" s="17">
        <f t="shared" si="135"/>
        <v>397</v>
      </c>
      <c r="CK73" s="17">
        <f t="shared" si="135"/>
        <v>436</v>
      </c>
      <c r="CL73" s="123">
        <f t="shared" si="135"/>
        <v>808</v>
      </c>
    </row>
    <row r="74" spans="1:90">
      <c r="A74" s="92" t="s">
        <v>13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45">
        <f t="shared" ref="N74:BU74" si="136">IF(B71&lt;&gt;0,N71/B71-1,"-")</f>
        <v>1.35285285285285</v>
      </c>
      <c r="O74" s="45">
        <f t="shared" si="136"/>
        <v>2.41189931350114</v>
      </c>
      <c r="P74" s="45">
        <f t="shared" si="136"/>
        <v>2.81507283090564</v>
      </c>
      <c r="Q74" s="45">
        <f t="shared" si="136"/>
        <v>1.88639876352396</v>
      </c>
      <c r="R74" s="45">
        <f t="shared" si="136"/>
        <v>2.15598548972189</v>
      </c>
      <c r="S74" s="45">
        <f t="shared" si="136"/>
        <v>2.6799237913789</v>
      </c>
      <c r="T74" s="45">
        <f t="shared" si="136"/>
        <v>3.08914262820513</v>
      </c>
      <c r="U74" s="45">
        <f t="shared" si="136"/>
        <v>3.79878385848535</v>
      </c>
      <c r="V74" s="45">
        <f t="shared" si="136"/>
        <v>2.86323206653575</v>
      </c>
      <c r="W74" s="45">
        <f t="shared" si="136"/>
        <v>3.46720639475302</v>
      </c>
      <c r="X74" s="45">
        <f t="shared" si="136"/>
        <v>4.01095867492053</v>
      </c>
      <c r="Y74" s="45">
        <f t="shared" si="136"/>
        <v>3.97068422559404</v>
      </c>
      <c r="Z74" s="45">
        <f t="shared" si="136"/>
        <v>3.21761327377154</v>
      </c>
      <c r="AA74" s="45">
        <f t="shared" si="136"/>
        <v>2.13413816230718</v>
      </c>
      <c r="AB74" s="45">
        <f t="shared" si="136"/>
        <v>1.59926958831341</v>
      </c>
      <c r="AC74" s="45">
        <f t="shared" si="136"/>
        <v>2.30026773761714</v>
      </c>
      <c r="AD74" s="45">
        <f t="shared" si="136"/>
        <v>2.04415708812261</v>
      </c>
      <c r="AE74" s="45">
        <f t="shared" si="136"/>
        <v>1.56290447838468</v>
      </c>
      <c r="AF74" s="45">
        <f t="shared" si="136"/>
        <v>1.2255425464165</v>
      </c>
      <c r="AG74" s="45">
        <f t="shared" si="136"/>
        <v>1.03766847137427</v>
      </c>
      <c r="AH74" s="45">
        <f t="shared" si="136"/>
        <v>0.923573735199139</v>
      </c>
      <c r="AI74" s="45">
        <f t="shared" si="136"/>
        <v>0.785414420407882</v>
      </c>
      <c r="AJ74" s="45">
        <f t="shared" si="136"/>
        <v>0.581659738568638</v>
      </c>
      <c r="AK74" s="45">
        <f t="shared" si="136"/>
        <v>0.601833826731019</v>
      </c>
      <c r="AL74" s="45">
        <f t="shared" si="136"/>
        <v>-0.793009532455742</v>
      </c>
      <c r="AM74" s="45">
        <f t="shared" si="136"/>
        <v>-0.749625508238819</v>
      </c>
      <c r="AN74" s="45">
        <f t="shared" si="136"/>
        <v>-0.674734959764976</v>
      </c>
      <c r="AO74" s="45">
        <f t="shared" si="136"/>
        <v>-0.647629091794102</v>
      </c>
      <c r="AP74" s="45">
        <f t="shared" si="136"/>
        <v>-0.581353638966678</v>
      </c>
      <c r="AQ74" s="45">
        <f t="shared" si="136"/>
        <v>-0.338897025402757</v>
      </c>
      <c r="AR74" s="45">
        <f t="shared" si="136"/>
        <v>-0.187805414924059</v>
      </c>
      <c r="AS74" s="45">
        <f t="shared" si="136"/>
        <v>-0.108560875873895</v>
      </c>
      <c r="AT74" s="45">
        <f t="shared" si="136"/>
        <v>-0.0366536094012311</v>
      </c>
      <c r="AU74" s="45">
        <f t="shared" si="136"/>
        <v>0.119622757876343</v>
      </c>
      <c r="AV74" s="45">
        <f t="shared" si="136"/>
        <v>0.268463105453701</v>
      </c>
      <c r="AW74" s="45">
        <f t="shared" si="136"/>
        <v>0.268020998130303</v>
      </c>
      <c r="AX74" s="45">
        <f t="shared" si="136"/>
        <v>2.29678362573099</v>
      </c>
      <c r="AY74" s="45">
        <f t="shared" si="136"/>
        <v>1.71581196581197</v>
      </c>
      <c r="AZ74" s="45">
        <f t="shared" si="136"/>
        <v>1.48910268996662</v>
      </c>
      <c r="BA74" s="45">
        <f t="shared" si="136"/>
        <v>1.82260849545298</v>
      </c>
      <c r="BB74" s="45">
        <f t="shared" si="136"/>
        <v>2.13055242390079</v>
      </c>
      <c r="BC74" s="45">
        <f t="shared" si="136"/>
        <v>0.969481685191551</v>
      </c>
      <c r="BD74" s="45">
        <f t="shared" si="136"/>
        <v>0.615697327768443</v>
      </c>
      <c r="BE74" s="45">
        <f t="shared" si="136"/>
        <v>0.48480108231514</v>
      </c>
      <c r="BF74" s="45">
        <f t="shared" si="136"/>
        <v>0.363442734049763</v>
      </c>
      <c r="BG74" s="45">
        <f t="shared" si="136"/>
        <v>0.190479469347472</v>
      </c>
      <c r="BH74" s="45">
        <f t="shared" si="136"/>
        <v>0.198131105526802</v>
      </c>
      <c r="BI74" s="45">
        <f t="shared" si="136"/>
        <v>0.0569723985005472</v>
      </c>
      <c r="BJ74" s="45">
        <f t="shared" si="136"/>
        <v>1.39645232815965</v>
      </c>
      <c r="BK74" s="45">
        <f t="shared" si="136"/>
        <v>1.34508261211644</v>
      </c>
      <c r="BL74" s="45">
        <f t="shared" si="136"/>
        <v>0.702532144829218</v>
      </c>
      <c r="BM74" s="45">
        <f t="shared" si="136"/>
        <v>0.19094616639478</v>
      </c>
      <c r="BN74" s="45">
        <f t="shared" si="136"/>
        <v>-0.101123595505618</v>
      </c>
      <c r="BO74" s="45">
        <f t="shared" si="136"/>
        <v>-0.0115780695459923</v>
      </c>
      <c r="BP74" s="45">
        <f t="shared" si="136"/>
        <v>0.0776301663982824</v>
      </c>
      <c r="BQ74" s="45">
        <f t="shared" si="136"/>
        <v>-0.00370159453302965</v>
      </c>
      <c r="BR74" s="45">
        <f t="shared" si="136"/>
        <v>-0.0899547918293924</v>
      </c>
      <c r="BS74" s="45">
        <f t="shared" si="136"/>
        <v>-0.153167656358448</v>
      </c>
      <c r="BT74" s="45">
        <f t="shared" si="136"/>
        <v>-0.282209057636347</v>
      </c>
      <c r="BU74" s="45">
        <f t="shared" si="136"/>
        <v>-0.24978940534508</v>
      </c>
      <c r="BV74" s="45">
        <v>-0.6046</v>
      </c>
      <c r="BW74" s="45">
        <f t="shared" ref="BW74:CH74" si="137">IF(BK71&lt;&gt;0,BW71/BK71-1,"-")</f>
        <v>-0.605918271488962</v>
      </c>
      <c r="BX74" s="45">
        <f t="shared" si="137"/>
        <v>-0.449891118009545</v>
      </c>
      <c r="BY74" s="45">
        <f t="shared" si="137"/>
        <v>-0.294705842065612</v>
      </c>
      <c r="BZ74" s="45">
        <f t="shared" si="137"/>
        <v>-0.228872863247863</v>
      </c>
      <c r="CA74" s="45">
        <f t="shared" si="137"/>
        <v>-0.206804536357572</v>
      </c>
      <c r="CB74" s="45">
        <f t="shared" si="137"/>
        <v>-0.228052425129195</v>
      </c>
      <c r="CC74" s="45">
        <f t="shared" si="137"/>
        <v>-0.162374964275507</v>
      </c>
      <c r="CD74" s="45">
        <f t="shared" si="137"/>
        <v>-0.0744762474478848</v>
      </c>
      <c r="CE74" s="45">
        <f t="shared" si="137"/>
        <v>-0.0519539654171457</v>
      </c>
      <c r="CF74" s="45">
        <f t="shared" si="137"/>
        <v>-0.0646225593590959</v>
      </c>
      <c r="CG74" s="45">
        <f t="shared" si="137"/>
        <v>-0.149504369841656</v>
      </c>
      <c r="CH74" s="45">
        <f t="shared" si="137"/>
        <v>0.648897885739991</v>
      </c>
      <c r="CI74" s="45">
        <f t="shared" ref="CI74:CL74" si="138">CI71/BW71-1</f>
        <v>0.852034735229014</v>
      </c>
      <c r="CJ74" s="45">
        <f t="shared" si="138"/>
        <v>1.07689716162722</v>
      </c>
      <c r="CK74" s="45">
        <f t="shared" si="138"/>
        <v>0.849436783841523</v>
      </c>
      <c r="CL74" s="86">
        <f t="shared" si="138"/>
        <v>0.711890824702989</v>
      </c>
    </row>
    <row r="75" spans="1:90">
      <c r="A75" s="93" t="s">
        <v>3</v>
      </c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45">
        <f t="shared" ref="N75:BU75" si="139">IF(B72&lt;&gt;0,N72/B72-1,"-")</f>
        <v>1.77233429394813</v>
      </c>
      <c r="O75" s="45">
        <f t="shared" si="139"/>
        <v>3.04118993135011</v>
      </c>
      <c r="P75" s="45">
        <f t="shared" si="139"/>
        <v>6.36534446764092</v>
      </c>
      <c r="Q75" s="45">
        <f t="shared" si="139"/>
        <v>3.74517766497462</v>
      </c>
      <c r="R75" s="45">
        <f t="shared" si="139"/>
        <v>4.71589921807124</v>
      </c>
      <c r="S75" s="45">
        <f t="shared" si="139"/>
        <v>6.88888888888889</v>
      </c>
      <c r="T75" s="45">
        <f t="shared" si="139"/>
        <v>7.29152148664344</v>
      </c>
      <c r="U75" s="45">
        <f t="shared" si="139"/>
        <v>8.90692755156002</v>
      </c>
      <c r="V75" s="45">
        <f t="shared" si="139"/>
        <v>7.47194950911641</v>
      </c>
      <c r="W75" s="45">
        <f t="shared" si="139"/>
        <v>9.50910252315554</v>
      </c>
      <c r="X75" s="45">
        <f t="shared" si="139"/>
        <v>10.4889824213914</v>
      </c>
      <c r="Y75" s="45">
        <f t="shared" si="139"/>
        <v>8.61908771929825</v>
      </c>
      <c r="Z75" s="45">
        <f t="shared" si="139"/>
        <v>5.27650727650728</v>
      </c>
      <c r="AA75" s="45">
        <f t="shared" si="139"/>
        <v>3.72876557191393</v>
      </c>
      <c r="AB75" s="45">
        <f t="shared" si="139"/>
        <v>3.08645124716553</v>
      </c>
      <c r="AC75" s="45">
        <f t="shared" si="139"/>
        <v>3.78690629011553</v>
      </c>
      <c r="AD75" s="45">
        <f t="shared" si="139"/>
        <v>3.39443684450524</v>
      </c>
      <c r="AE75" s="45">
        <f t="shared" si="139"/>
        <v>2.34959425426733</v>
      </c>
      <c r="AF75" s="45">
        <f t="shared" si="139"/>
        <v>1.86349628799552</v>
      </c>
      <c r="AG75" s="45">
        <f t="shared" si="139"/>
        <v>1.50757980143055</v>
      </c>
      <c r="AH75" s="45">
        <f t="shared" si="139"/>
        <v>1.35365449879977</v>
      </c>
      <c r="AI75" s="45">
        <f t="shared" si="139"/>
        <v>1.07351689764162</v>
      </c>
      <c r="AJ75" s="45">
        <f t="shared" si="139"/>
        <v>0.784501336091716</v>
      </c>
      <c r="AK75" s="45">
        <f t="shared" si="139"/>
        <v>0.78132660207774</v>
      </c>
      <c r="AL75" s="45">
        <f t="shared" si="139"/>
        <v>-0.774097383239483</v>
      </c>
      <c r="AM75" s="45">
        <f t="shared" si="139"/>
        <v>-0.753801939887439</v>
      </c>
      <c r="AN75" s="45">
        <f t="shared" si="139"/>
        <v>-0.733092876465284</v>
      </c>
      <c r="AO75" s="45">
        <f t="shared" si="139"/>
        <v>-0.695986412800572</v>
      </c>
      <c r="AP75" s="45">
        <f t="shared" si="139"/>
        <v>-0.615405900868182</v>
      </c>
      <c r="AQ75" s="45">
        <f t="shared" si="139"/>
        <v>-0.366461529893347</v>
      </c>
      <c r="AR75" s="45">
        <f t="shared" si="139"/>
        <v>-0.208609514491867</v>
      </c>
      <c r="AS75" s="45">
        <f t="shared" si="139"/>
        <v>-0.107903867850225</v>
      </c>
      <c r="AT75" s="45">
        <f t="shared" si="139"/>
        <v>-0.0225782060525066</v>
      </c>
      <c r="AU75" s="45">
        <f t="shared" si="139"/>
        <v>0.157137203746317</v>
      </c>
      <c r="AV75" s="45">
        <f t="shared" si="139"/>
        <v>0.327444208289054</v>
      </c>
      <c r="AW75" s="45">
        <f t="shared" si="139"/>
        <v>0.339910717942417</v>
      </c>
      <c r="AX75" s="45">
        <f t="shared" si="139"/>
        <v>2.06378299120235</v>
      </c>
      <c r="AY75" s="45">
        <f t="shared" si="139"/>
        <v>1.91877431906615</v>
      </c>
      <c r="AZ75" s="45">
        <f t="shared" si="139"/>
        <v>2.09173596673597</v>
      </c>
      <c r="BA75" s="45">
        <f t="shared" si="139"/>
        <v>2.40914436930315</v>
      </c>
      <c r="BB75" s="45">
        <f t="shared" si="139"/>
        <v>2.45471715082292</v>
      </c>
      <c r="BC75" s="45">
        <f t="shared" si="139"/>
        <v>1.11766515757549</v>
      </c>
      <c r="BD75" s="45">
        <f t="shared" si="139"/>
        <v>0.724718753863271</v>
      </c>
      <c r="BE75" s="45">
        <f t="shared" si="139"/>
        <v>0.575641882218192</v>
      </c>
      <c r="BF75" s="45">
        <f t="shared" si="139"/>
        <v>0.439525051722587</v>
      </c>
      <c r="BG75" s="45">
        <f t="shared" si="139"/>
        <v>0.255611288443026</v>
      </c>
      <c r="BH75" s="45">
        <f t="shared" si="139"/>
        <v>0.263147839851532</v>
      </c>
      <c r="BI75" s="45">
        <f t="shared" si="139"/>
        <v>0.104705256658699</v>
      </c>
      <c r="BJ75" s="45">
        <f t="shared" si="139"/>
        <v>1.39794209140943</v>
      </c>
      <c r="BK75" s="45">
        <f t="shared" si="139"/>
        <v>1.28561906348942</v>
      </c>
      <c r="BL75" s="45">
        <f t="shared" si="139"/>
        <v>0.671009498192822</v>
      </c>
      <c r="BM75" s="45">
        <f t="shared" si="139"/>
        <v>0.174824270128078</v>
      </c>
      <c r="BN75" s="45">
        <f t="shared" si="139"/>
        <v>-0.078645250305886</v>
      </c>
      <c r="BO75" s="45">
        <f t="shared" si="139"/>
        <v>0.00460781668361743</v>
      </c>
      <c r="BP75" s="45">
        <f t="shared" si="139"/>
        <v>0.0989875459188245</v>
      </c>
      <c r="BQ75" s="45">
        <f t="shared" si="139"/>
        <v>0.0154924884904288</v>
      </c>
      <c r="BR75" s="45">
        <f t="shared" si="139"/>
        <v>-0.0789092181563688</v>
      </c>
      <c r="BS75" s="45">
        <f t="shared" si="139"/>
        <v>-0.146911064482286</v>
      </c>
      <c r="BT75" s="45">
        <f t="shared" si="139"/>
        <v>-0.284294449365858</v>
      </c>
      <c r="BU75" s="45">
        <f t="shared" si="139"/>
        <v>-0.25581176574752</v>
      </c>
      <c r="BV75" s="45">
        <v>-0.6128</v>
      </c>
      <c r="BW75" s="45">
        <f t="shared" ref="BW75:CB75" si="140">IF(BK72&lt;&gt;0,BW72/BK72-1,"-")</f>
        <v>-0.59368620589093</v>
      </c>
      <c r="BX75" s="45">
        <f t="shared" si="140"/>
        <v>-0.434356136820926</v>
      </c>
      <c r="BY75" s="45">
        <f t="shared" si="140"/>
        <v>-0.280475718533201</v>
      </c>
      <c r="BZ75" s="45">
        <f t="shared" si="140"/>
        <v>-0.2406476039783</v>
      </c>
      <c r="CA75" s="45">
        <f t="shared" si="140"/>
        <v>-0.226049048573377</v>
      </c>
      <c r="CB75" s="45">
        <f t="shared" si="140"/>
        <v>-0.244272693179409</v>
      </c>
      <c r="CC75" s="45">
        <v>-0.2006</v>
      </c>
      <c r="CD75" s="45">
        <v>-0.1078</v>
      </c>
      <c r="CE75" s="45">
        <v>-0.061</v>
      </c>
      <c r="CF75" s="45">
        <v>-0.096</v>
      </c>
      <c r="CG75" s="45">
        <v>-0.1626</v>
      </c>
      <c r="CH75" s="45">
        <v>0.5356</v>
      </c>
      <c r="CI75" s="45">
        <f t="shared" ref="CI75:CL75" si="141">CI72/BW72-1</f>
        <v>0.896823972725642</v>
      </c>
      <c r="CJ75" s="45">
        <f t="shared" si="141"/>
        <v>1.15758114717652</v>
      </c>
      <c r="CK75" s="45">
        <f t="shared" si="141"/>
        <v>0.920977451280482</v>
      </c>
      <c r="CL75" s="86">
        <f t="shared" si="141"/>
        <v>0.808967441860465</v>
      </c>
    </row>
    <row r="76" spans="1:90">
      <c r="A76" s="94" t="s">
        <v>20</v>
      </c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>
        <f t="shared" ref="N76:BU76" si="142">IF(B73&lt;&gt;0,N73/B73-1,"-")</f>
        <v>0.896551724137931</v>
      </c>
      <c r="O76" s="95">
        <f t="shared" si="142"/>
        <v>1.78260869565217</v>
      </c>
      <c r="P76" s="95">
        <f t="shared" si="142"/>
        <v>1.26909090909091</v>
      </c>
      <c r="Q76" s="95">
        <f t="shared" si="142"/>
        <v>0.74422956955708</v>
      </c>
      <c r="R76" s="95">
        <f t="shared" si="142"/>
        <v>0.789986091794159</v>
      </c>
      <c r="S76" s="95">
        <f t="shared" si="142"/>
        <v>0.665845070422535</v>
      </c>
      <c r="T76" s="95">
        <f t="shared" si="142"/>
        <v>0.876146788990826</v>
      </c>
      <c r="U76" s="95">
        <f t="shared" si="142"/>
        <v>1.06702488687783</v>
      </c>
      <c r="V76" s="95">
        <f t="shared" si="142"/>
        <v>0.598966408268734</v>
      </c>
      <c r="W76" s="95">
        <f t="shared" si="142"/>
        <v>0.61264523917308</v>
      </c>
      <c r="X76" s="95">
        <f t="shared" si="142"/>
        <v>0.705243209096652</v>
      </c>
      <c r="Y76" s="95">
        <f t="shared" si="142"/>
        <v>0.767601547388781</v>
      </c>
      <c r="Z76" s="95">
        <f t="shared" si="142"/>
        <v>-0.056198347107438</v>
      </c>
      <c r="AA76" s="95">
        <f t="shared" si="142"/>
        <v>-0.181743421052632</v>
      </c>
      <c r="AB76" s="95">
        <f t="shared" si="142"/>
        <v>-0.502804487179487</v>
      </c>
      <c r="AC76" s="95">
        <f t="shared" si="142"/>
        <v>-0.184907010014306</v>
      </c>
      <c r="AD76" s="95">
        <f t="shared" si="142"/>
        <v>-0.256669256669257</v>
      </c>
      <c r="AE76" s="95">
        <f t="shared" si="142"/>
        <v>-0.219826675121539</v>
      </c>
      <c r="AF76" s="95">
        <f t="shared" si="142"/>
        <v>-0.259168704156479</v>
      </c>
      <c r="AG76" s="95">
        <f t="shared" si="142"/>
        <v>-0.166780681351758</v>
      </c>
      <c r="AH76" s="95">
        <f t="shared" si="142"/>
        <v>-0.195970695970696</v>
      </c>
      <c r="AI76" s="95">
        <f t="shared" si="142"/>
        <v>-0.10161878918312</v>
      </c>
      <c r="AJ76" s="95">
        <f t="shared" si="142"/>
        <v>-0.115729421352893</v>
      </c>
      <c r="AK76" s="95">
        <f t="shared" si="142"/>
        <v>-0.071237073918039</v>
      </c>
      <c r="AL76" s="95">
        <f t="shared" si="142"/>
        <v>-0.992994746059545</v>
      </c>
      <c r="AM76" s="95">
        <f t="shared" si="142"/>
        <v>-0.714572864321608</v>
      </c>
      <c r="AN76" s="95">
        <f t="shared" si="142"/>
        <v>0.00322320709105561</v>
      </c>
      <c r="AO76" s="95">
        <f t="shared" si="142"/>
        <v>-0.172882843352347</v>
      </c>
      <c r="AP76" s="95">
        <f t="shared" si="142"/>
        <v>-0.238327526132404</v>
      </c>
      <c r="AQ76" s="95">
        <f t="shared" si="142"/>
        <v>-0.0707125440260092</v>
      </c>
      <c r="AR76" s="95">
        <f t="shared" si="142"/>
        <v>-0.000660066006600624</v>
      </c>
      <c r="AS76" s="95">
        <f t="shared" si="142"/>
        <v>-0.113628899835796</v>
      </c>
      <c r="AT76" s="95">
        <f t="shared" si="142"/>
        <v>-0.143909955781857</v>
      </c>
      <c r="AU76" s="95">
        <f t="shared" si="142"/>
        <v>-0.146963857931465</v>
      </c>
      <c r="AV76" s="95">
        <f t="shared" si="142"/>
        <v>-0.140762463343108</v>
      </c>
      <c r="AW76" s="95">
        <f t="shared" si="142"/>
        <v>-0.249013254786451</v>
      </c>
      <c r="AX76" s="95">
        <f t="shared" si="142"/>
        <v>81.75</v>
      </c>
      <c r="AY76" s="95">
        <f t="shared" si="142"/>
        <v>0.246478873239437</v>
      </c>
      <c r="AZ76" s="95">
        <f t="shared" si="142"/>
        <v>-0.373493975903614</v>
      </c>
      <c r="BA76" s="95">
        <f t="shared" si="142"/>
        <v>-0.293899204244032</v>
      </c>
      <c r="BB76" s="95">
        <f t="shared" si="142"/>
        <v>0.481701738334858</v>
      </c>
      <c r="BC76" s="95">
        <f t="shared" si="142"/>
        <v>-0.0134110787172012</v>
      </c>
      <c r="BD76" s="95">
        <f t="shared" si="142"/>
        <v>-0.160942316160282</v>
      </c>
      <c r="BE76" s="95">
        <f t="shared" si="142"/>
        <v>-0.220452019266395</v>
      </c>
      <c r="BF76" s="95">
        <f t="shared" si="142"/>
        <v>-0.298481765534512</v>
      </c>
      <c r="BG76" s="95">
        <f t="shared" si="142"/>
        <v>-0.437362637362637</v>
      </c>
      <c r="BH76" s="95">
        <f t="shared" si="142"/>
        <v>-0.49878108239883</v>
      </c>
      <c r="BI76" s="95">
        <f t="shared" si="142"/>
        <v>-0.555538123627236</v>
      </c>
      <c r="BJ76" s="95">
        <f t="shared" si="142"/>
        <v>1.37764350453172</v>
      </c>
      <c r="BK76" s="95">
        <f t="shared" si="142"/>
        <v>2.35310734463277</v>
      </c>
      <c r="BL76" s="95">
        <f t="shared" si="142"/>
        <v>1.18333333333333</v>
      </c>
      <c r="BM76" s="95">
        <f t="shared" si="142"/>
        <v>0.471825694966191</v>
      </c>
      <c r="BN76" s="95">
        <f t="shared" si="142"/>
        <v>-0.367706082124112</v>
      </c>
      <c r="BO76" s="95">
        <f t="shared" si="142"/>
        <v>-0.242021276595745</v>
      </c>
      <c r="BP76" s="95">
        <f t="shared" si="142"/>
        <v>-0.23510889530307</v>
      </c>
      <c r="BQ76" s="95">
        <f t="shared" si="142"/>
        <v>-0.304895437262357</v>
      </c>
      <c r="BR76" s="95">
        <f t="shared" si="142"/>
        <v>-0.28714859437751</v>
      </c>
      <c r="BS76" s="95">
        <f t="shared" si="142"/>
        <v>-0.287760416666667</v>
      </c>
      <c r="BT76" s="95">
        <f t="shared" si="142"/>
        <v>-0.225875486381323</v>
      </c>
      <c r="BU76" s="95">
        <f t="shared" si="142"/>
        <v>-0.0577126720790682</v>
      </c>
      <c r="BV76" s="95">
        <v>-0.6793</v>
      </c>
      <c r="BW76" s="95">
        <f t="shared" ref="BW76:CB76" si="143">IF(BK73&lt;&gt;0,BW73/BK73-1,"-")</f>
        <v>-0.74726200505476</v>
      </c>
      <c r="BX76" s="95">
        <f t="shared" si="143"/>
        <v>-0.631238990017616</v>
      </c>
      <c r="BY76" s="95">
        <f t="shared" si="143"/>
        <v>-0.492598264420623</v>
      </c>
      <c r="BZ76" s="95">
        <f t="shared" si="143"/>
        <v>-0.1826171875</v>
      </c>
      <c r="CA76" s="95">
        <f t="shared" si="143"/>
        <v>-0.000779727095516547</v>
      </c>
      <c r="CB76" s="95">
        <f t="shared" si="143"/>
        <v>-0.0250428816466552</v>
      </c>
      <c r="CC76" s="95">
        <v>0.0101</v>
      </c>
      <c r="CD76" s="95">
        <v>-0.0376</v>
      </c>
      <c r="CE76" s="95">
        <v>0.0274</v>
      </c>
      <c r="CF76" s="114">
        <v>-0.046</v>
      </c>
      <c r="CG76" s="114">
        <v>-0.2218</v>
      </c>
      <c r="CH76" s="114">
        <v>-0.3779</v>
      </c>
      <c r="CI76" s="114">
        <f t="shared" ref="CI76:CL76" si="144">CI73/BW73-1</f>
        <v>0.02</v>
      </c>
      <c r="CJ76" s="114">
        <f t="shared" si="144"/>
        <v>-0.367834394904459</v>
      </c>
      <c r="CK76" s="114">
        <f t="shared" si="144"/>
        <v>-0.561368209255533</v>
      </c>
      <c r="CL76" s="124">
        <f t="shared" si="144"/>
        <v>-0.517323775388292</v>
      </c>
    </row>
    <row r="77" spans="1:90">
      <c r="A77" s="54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113"/>
      <c r="BQ77" s="113"/>
      <c r="BR77" s="113"/>
      <c r="BS77" s="113"/>
      <c r="BT77" s="113"/>
      <c r="BU77" s="113"/>
      <c r="BV77" s="113"/>
      <c r="BW77" s="113"/>
      <c r="BX77" s="113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</row>
    <row r="78" spans="1:90">
      <c r="A78" s="40" t="s">
        <v>21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</row>
    <row r="79" spans="1:90">
      <c r="A79" s="42"/>
      <c r="B79" s="43">
        <v>41640</v>
      </c>
      <c r="C79" s="43">
        <v>41671</v>
      </c>
      <c r="D79" s="43">
        <v>41699</v>
      </c>
      <c r="E79" s="43">
        <v>41730</v>
      </c>
      <c r="F79" s="43">
        <v>41760</v>
      </c>
      <c r="G79" s="43">
        <v>41791</v>
      </c>
      <c r="H79" s="43">
        <v>41821</v>
      </c>
      <c r="I79" s="43">
        <v>41852</v>
      </c>
      <c r="J79" s="43">
        <v>41883</v>
      </c>
      <c r="K79" s="43">
        <v>41913</v>
      </c>
      <c r="L79" s="43">
        <v>41944</v>
      </c>
      <c r="M79" s="43">
        <v>41974</v>
      </c>
      <c r="N79" s="43">
        <v>42005</v>
      </c>
      <c r="O79" s="43">
        <v>42036</v>
      </c>
      <c r="P79" s="43">
        <v>42064</v>
      </c>
      <c r="Q79" s="43">
        <v>42095</v>
      </c>
      <c r="R79" s="43">
        <v>42125</v>
      </c>
      <c r="S79" s="43">
        <v>42156</v>
      </c>
      <c r="T79" s="43">
        <v>42186</v>
      </c>
      <c r="U79" s="43">
        <v>42217</v>
      </c>
      <c r="V79" s="43">
        <v>42248</v>
      </c>
      <c r="W79" s="43">
        <v>42278</v>
      </c>
      <c r="X79" s="43">
        <v>42309</v>
      </c>
      <c r="Y79" s="43">
        <v>42339</v>
      </c>
      <c r="Z79" s="43">
        <v>42370</v>
      </c>
      <c r="AA79" s="43">
        <v>42401</v>
      </c>
      <c r="AB79" s="43">
        <v>42430</v>
      </c>
      <c r="AC79" s="43">
        <v>42461</v>
      </c>
      <c r="AD79" s="43">
        <v>42491</v>
      </c>
      <c r="AE79" s="43">
        <v>42522</v>
      </c>
      <c r="AF79" s="43">
        <v>42552</v>
      </c>
      <c r="AG79" s="43">
        <v>42583</v>
      </c>
      <c r="AH79" s="43">
        <v>42614</v>
      </c>
      <c r="AI79" s="43">
        <v>42644</v>
      </c>
      <c r="AJ79" s="43">
        <v>42675</v>
      </c>
      <c r="AK79" s="43">
        <v>42705</v>
      </c>
      <c r="AL79" s="43">
        <v>42736</v>
      </c>
      <c r="AM79" s="43">
        <v>42767</v>
      </c>
      <c r="AN79" s="43">
        <v>42795</v>
      </c>
      <c r="AO79" s="43">
        <v>42826</v>
      </c>
      <c r="AP79" s="43">
        <v>42856</v>
      </c>
      <c r="AQ79" s="43">
        <v>42887</v>
      </c>
      <c r="AR79" s="43">
        <v>42917</v>
      </c>
      <c r="AS79" s="43">
        <v>42948</v>
      </c>
      <c r="AT79" s="43">
        <v>42979</v>
      </c>
      <c r="AU79" s="43">
        <v>43009</v>
      </c>
      <c r="AV79" s="43">
        <v>43040</v>
      </c>
      <c r="AW79" s="43">
        <v>43070</v>
      </c>
      <c r="AX79" s="43">
        <v>43101</v>
      </c>
      <c r="AY79" s="43">
        <v>43132</v>
      </c>
      <c r="AZ79" s="43">
        <v>43160</v>
      </c>
      <c r="BA79" s="43">
        <v>43191</v>
      </c>
      <c r="BB79" s="43">
        <v>43221</v>
      </c>
      <c r="BC79" s="2">
        <v>43252</v>
      </c>
      <c r="BD79" s="2">
        <v>43282</v>
      </c>
      <c r="BE79" s="2">
        <v>43313</v>
      </c>
      <c r="BF79" s="2">
        <v>43344</v>
      </c>
      <c r="BG79" s="2">
        <v>43374</v>
      </c>
      <c r="BH79" s="2">
        <v>43405</v>
      </c>
      <c r="BI79" s="2">
        <v>43435</v>
      </c>
      <c r="BJ79" s="2">
        <v>43466</v>
      </c>
      <c r="BK79" s="2">
        <v>43497</v>
      </c>
      <c r="BL79" s="2">
        <v>43525</v>
      </c>
      <c r="BM79" s="2">
        <v>43556</v>
      </c>
      <c r="BN79" s="2">
        <v>43586</v>
      </c>
      <c r="BO79" s="2">
        <v>43617</v>
      </c>
      <c r="BP79" s="2">
        <v>43647</v>
      </c>
      <c r="BQ79" s="2">
        <v>43678</v>
      </c>
      <c r="BR79" s="2">
        <f t="shared" ref="BR79:BZ79" si="145">BR1</f>
        <v>43709</v>
      </c>
      <c r="BS79" s="2">
        <f t="shared" si="145"/>
        <v>43739</v>
      </c>
      <c r="BT79" s="2">
        <f t="shared" si="145"/>
        <v>43770</v>
      </c>
      <c r="BU79" s="2">
        <f t="shared" si="145"/>
        <v>43800</v>
      </c>
      <c r="BV79" s="2">
        <f t="shared" si="145"/>
        <v>43831</v>
      </c>
      <c r="BW79" s="2">
        <f t="shared" si="145"/>
        <v>43862</v>
      </c>
      <c r="BX79" s="2">
        <f t="shared" si="145"/>
        <v>43891</v>
      </c>
      <c r="BY79" s="2">
        <f t="shared" si="145"/>
        <v>43922</v>
      </c>
      <c r="BZ79" s="2">
        <f t="shared" si="145"/>
        <v>43952</v>
      </c>
      <c r="CA79" s="2">
        <v>43983</v>
      </c>
      <c r="CB79" s="2">
        <f t="shared" ref="CB79:CE79" si="146">CB1</f>
        <v>44013</v>
      </c>
      <c r="CC79" s="2">
        <f t="shared" si="146"/>
        <v>44044</v>
      </c>
      <c r="CD79" s="2">
        <v>44075</v>
      </c>
      <c r="CE79" s="2">
        <f t="shared" si="146"/>
        <v>44105</v>
      </c>
      <c r="CF79" s="2">
        <v>44136</v>
      </c>
      <c r="CG79" s="2">
        <v>44166</v>
      </c>
      <c r="CH79" s="2">
        <v>44197</v>
      </c>
      <c r="CI79" s="2">
        <v>44228</v>
      </c>
      <c r="CJ79" s="2">
        <v>44256</v>
      </c>
      <c r="CK79" s="2">
        <v>44287</v>
      </c>
      <c r="CL79" s="72">
        <v>44317</v>
      </c>
    </row>
    <row r="80" spans="1:90">
      <c r="A80" s="91" t="s">
        <v>22</v>
      </c>
      <c r="B80" s="58">
        <v>1846846</v>
      </c>
      <c r="C80" s="58">
        <v>1312197</v>
      </c>
      <c r="D80" s="58">
        <v>1710067</v>
      </c>
      <c r="E80" s="58">
        <v>1680032</v>
      </c>
      <c r="F80" s="58">
        <v>1590354</v>
      </c>
      <c r="G80" s="58">
        <v>1564117</v>
      </c>
      <c r="H80" s="58">
        <v>1357948</v>
      </c>
      <c r="I80" s="58">
        <v>1468166</v>
      </c>
      <c r="J80" s="58">
        <v>1696001</v>
      </c>
      <c r="K80" s="58">
        <v>1708861</v>
      </c>
      <c r="L80" s="58">
        <v>1775320</v>
      </c>
      <c r="M80" s="58">
        <v>2061044</v>
      </c>
      <c r="N80" s="58">
        <v>2038003</v>
      </c>
      <c r="O80" s="58">
        <v>1396733</v>
      </c>
      <c r="P80" s="58">
        <v>1870357</v>
      </c>
      <c r="Q80" s="58">
        <v>1668824</v>
      </c>
      <c r="R80" s="58">
        <v>1609274</v>
      </c>
      <c r="S80" s="58">
        <v>1511439</v>
      </c>
      <c r="T80" s="58">
        <v>1268597</v>
      </c>
      <c r="U80" s="58">
        <v>1418462</v>
      </c>
      <c r="V80" s="58">
        <v>1751215</v>
      </c>
      <c r="W80" s="58">
        <v>1936875</v>
      </c>
      <c r="X80" s="58">
        <v>2196773</v>
      </c>
      <c r="Y80" s="58">
        <v>2442126</v>
      </c>
      <c r="Z80" s="58">
        <v>2228705</v>
      </c>
      <c r="AA80" s="58">
        <v>1376681</v>
      </c>
      <c r="AB80" s="58">
        <v>2055706</v>
      </c>
      <c r="AC80" s="58">
        <v>1779130</v>
      </c>
      <c r="AD80" s="58">
        <v>1793035</v>
      </c>
      <c r="AE80" s="58">
        <v>1784053</v>
      </c>
      <c r="AF80" s="58">
        <v>1604530</v>
      </c>
      <c r="AG80" s="58">
        <v>1795512</v>
      </c>
      <c r="AH80" s="58">
        <v>2268338</v>
      </c>
      <c r="AI80" s="58">
        <v>2344128</v>
      </c>
      <c r="AJ80" s="58">
        <v>2590157</v>
      </c>
      <c r="AK80" s="58">
        <v>2672264</v>
      </c>
      <c r="AL80" s="58">
        <v>2218215</v>
      </c>
      <c r="AM80" s="58">
        <v>1632748</v>
      </c>
      <c r="AN80" s="58">
        <v>2096286</v>
      </c>
      <c r="AO80" s="58">
        <v>1722243</v>
      </c>
      <c r="AP80" s="58">
        <v>1751294</v>
      </c>
      <c r="AQ80" s="58">
        <v>1831847</v>
      </c>
      <c r="AR80" s="58">
        <v>1678433</v>
      </c>
      <c r="AS80" s="58">
        <v>1875193</v>
      </c>
      <c r="AT80" s="58">
        <v>2342567</v>
      </c>
      <c r="AU80" s="58">
        <v>2352462</v>
      </c>
      <c r="AV80" s="58">
        <v>2589477</v>
      </c>
      <c r="AW80" s="58">
        <v>2653255</v>
      </c>
      <c r="AX80" s="58">
        <v>2456157</v>
      </c>
      <c r="AY80" s="58">
        <v>1475512</v>
      </c>
      <c r="AZ80" s="58">
        <v>2168570</v>
      </c>
      <c r="BA80" s="58">
        <v>1914369</v>
      </c>
      <c r="BB80" s="58">
        <v>1889414</v>
      </c>
      <c r="BC80" s="58">
        <v>1874181</v>
      </c>
      <c r="BD80" s="58">
        <v>1589544</v>
      </c>
      <c r="BE80" s="58">
        <v>1789871</v>
      </c>
      <c r="BF80" s="58">
        <v>2060478</v>
      </c>
      <c r="BG80" s="58">
        <v>2046840</v>
      </c>
      <c r="BH80" s="58">
        <f>BH85+BH81</f>
        <v>2173485</v>
      </c>
      <c r="BI80" s="58">
        <f t="shared" ref="BI80:BZ80" si="147">BI81+BI85</f>
        <v>2233108</v>
      </c>
      <c r="BJ80" s="58">
        <f t="shared" si="147"/>
        <v>2021089</v>
      </c>
      <c r="BK80" s="58">
        <f t="shared" si="147"/>
        <v>1219497</v>
      </c>
      <c r="BL80" s="58">
        <f t="shared" si="147"/>
        <v>2019443</v>
      </c>
      <c r="BM80" s="58">
        <f t="shared" si="147"/>
        <v>1574877</v>
      </c>
      <c r="BN80" s="58">
        <f t="shared" si="147"/>
        <v>1561172</v>
      </c>
      <c r="BO80" s="58">
        <f t="shared" si="147"/>
        <v>1727910</v>
      </c>
      <c r="BP80" s="58">
        <f t="shared" si="147"/>
        <v>1527912</v>
      </c>
      <c r="BQ80" s="58">
        <f t="shared" si="147"/>
        <v>1652908</v>
      </c>
      <c r="BR80" s="58">
        <f t="shared" si="147"/>
        <v>1930637</v>
      </c>
      <c r="BS80" s="58">
        <f t="shared" si="147"/>
        <v>1927669</v>
      </c>
      <c r="BT80" s="58">
        <f t="shared" si="147"/>
        <v>2056669</v>
      </c>
      <c r="BU80" s="58">
        <f t="shared" si="147"/>
        <v>2213089</v>
      </c>
      <c r="BV80" s="58">
        <f t="shared" si="147"/>
        <v>1529141</v>
      </c>
      <c r="BW80" s="58">
        <f t="shared" si="147"/>
        <v>223605</v>
      </c>
      <c r="BX80" s="58">
        <f t="shared" si="147"/>
        <v>1042689</v>
      </c>
      <c r="BY80" s="58">
        <f t="shared" si="147"/>
        <v>1536206</v>
      </c>
      <c r="BZ80" s="58">
        <f t="shared" si="147"/>
        <v>1673682</v>
      </c>
      <c r="CA80" s="58">
        <v>1763626</v>
      </c>
      <c r="CB80" s="58">
        <v>1664689</v>
      </c>
      <c r="CC80" s="58">
        <v>1754529</v>
      </c>
      <c r="CD80" s="58">
        <v>2088191</v>
      </c>
      <c r="CE80" s="58">
        <v>2109557</v>
      </c>
      <c r="CF80" s="58">
        <v>2297401</v>
      </c>
      <c r="CG80" s="58">
        <v>2375101</v>
      </c>
      <c r="CH80" s="58">
        <v>2044769</v>
      </c>
      <c r="CI80" s="58">
        <v>1155887</v>
      </c>
      <c r="CJ80" s="58">
        <v>1874311</v>
      </c>
      <c r="CK80" s="58">
        <v>1704040</v>
      </c>
      <c r="CL80" s="79">
        <v>1646037</v>
      </c>
    </row>
    <row r="81" spans="1:90">
      <c r="A81" s="96" t="s">
        <v>23</v>
      </c>
      <c r="B81" s="58">
        <v>1710386</v>
      </c>
      <c r="C81" s="58">
        <v>1202061</v>
      </c>
      <c r="D81" s="58">
        <v>1559332</v>
      </c>
      <c r="E81" s="58">
        <v>1478932</v>
      </c>
      <c r="F81" s="58">
        <v>1458173</v>
      </c>
      <c r="G81" s="58">
        <v>1446724</v>
      </c>
      <c r="H81" s="58">
        <v>1269699</v>
      </c>
      <c r="I81" s="58">
        <v>1368007</v>
      </c>
      <c r="J81" s="58">
        <v>1591728</v>
      </c>
      <c r="K81" s="58">
        <v>1624052</v>
      </c>
      <c r="L81" s="58">
        <v>1689710</v>
      </c>
      <c r="M81" s="58">
        <v>1969051</v>
      </c>
      <c r="N81" s="58">
        <v>1934735</v>
      </c>
      <c r="O81" s="58">
        <v>1297717</v>
      </c>
      <c r="P81" s="58">
        <v>1746239</v>
      </c>
      <c r="Q81" s="58">
        <v>1560579</v>
      </c>
      <c r="R81" s="58">
        <v>1506741</v>
      </c>
      <c r="S81" s="58">
        <v>1420441</v>
      </c>
      <c r="T81" s="58">
        <v>1194294</v>
      </c>
      <c r="U81" s="58">
        <v>1347416</v>
      </c>
      <c r="V81" s="58">
        <v>1679426</v>
      </c>
      <c r="W81" s="58">
        <v>1869254</v>
      </c>
      <c r="X81" s="58">
        <v>2105170</v>
      </c>
      <c r="Y81" s="58">
        <v>2347494</v>
      </c>
      <c r="Z81" s="58">
        <v>2157434</v>
      </c>
      <c r="AA81" s="58">
        <v>1319239</v>
      </c>
      <c r="AB81" s="58">
        <v>1966154</v>
      </c>
      <c r="AC81" s="58">
        <v>1694149</v>
      </c>
      <c r="AD81" s="58">
        <v>1728701</v>
      </c>
      <c r="AE81" s="58">
        <v>1727793</v>
      </c>
      <c r="AF81" s="58">
        <v>1559158</v>
      </c>
      <c r="AG81" s="58">
        <v>1750671</v>
      </c>
      <c r="AH81" s="58">
        <v>2219777</v>
      </c>
      <c r="AI81" s="58">
        <v>2298284</v>
      </c>
      <c r="AJ81" s="58">
        <v>2537860</v>
      </c>
      <c r="AK81" s="58">
        <v>2608483</v>
      </c>
      <c r="AL81" s="58">
        <v>2167195</v>
      </c>
      <c r="AM81" s="58">
        <v>1589731</v>
      </c>
      <c r="AN81" s="58">
        <v>2021723</v>
      </c>
      <c r="AO81" s="58">
        <v>1666032</v>
      </c>
      <c r="AP81" s="58">
        <v>1703147</v>
      </c>
      <c r="AQ81" s="58">
        <v>1788158</v>
      </c>
      <c r="AR81" s="58">
        <v>1650964</v>
      </c>
      <c r="AS81" s="58">
        <v>1844852</v>
      </c>
      <c r="AT81" s="58">
        <v>2297922</v>
      </c>
      <c r="AU81" s="58">
        <v>2317696</v>
      </c>
      <c r="AV81" s="58">
        <v>2548166</v>
      </c>
      <c r="AW81" s="58">
        <v>2601416</v>
      </c>
      <c r="AX81" s="58">
        <v>2420424</v>
      </c>
      <c r="AY81" s="58">
        <v>1449848</v>
      </c>
      <c r="AZ81" s="58">
        <v>2124103</v>
      </c>
      <c r="BA81" s="58">
        <v>1875419</v>
      </c>
      <c r="BB81" s="58">
        <v>1840460</v>
      </c>
      <c r="BC81" s="58">
        <v>1830260</v>
      </c>
      <c r="BD81" s="58">
        <v>1553906</v>
      </c>
      <c r="BE81" s="58">
        <v>1757969</v>
      </c>
      <c r="BF81" s="58">
        <f t="shared" ref="BF81:BS81" si="148">SUM(BF82:BF84)</f>
        <v>2025625</v>
      </c>
      <c r="BG81" s="58">
        <f t="shared" si="148"/>
        <v>2013905</v>
      </c>
      <c r="BH81" s="58">
        <f t="shared" si="148"/>
        <v>2135151</v>
      </c>
      <c r="BI81" s="58">
        <f t="shared" si="148"/>
        <v>2186269</v>
      </c>
      <c r="BJ81" s="58">
        <f t="shared" si="148"/>
        <v>1994642</v>
      </c>
      <c r="BK81" s="58">
        <f t="shared" si="148"/>
        <v>1198119</v>
      </c>
      <c r="BL81" s="58">
        <f t="shared" si="148"/>
        <v>1968719</v>
      </c>
      <c r="BM81" s="58">
        <f t="shared" si="148"/>
        <v>1534074</v>
      </c>
      <c r="BN81" s="58">
        <f t="shared" si="148"/>
        <v>1534751</v>
      </c>
      <c r="BO81" s="58">
        <f t="shared" si="148"/>
        <v>1699961</v>
      </c>
      <c r="BP81" s="58">
        <f t="shared" si="148"/>
        <v>1495927</v>
      </c>
      <c r="BQ81" s="58">
        <f t="shared" si="148"/>
        <v>1623052</v>
      </c>
      <c r="BR81" s="58">
        <f t="shared" si="148"/>
        <v>1900132</v>
      </c>
      <c r="BS81" s="58">
        <f t="shared" si="148"/>
        <v>1897234</v>
      </c>
      <c r="BT81" s="58">
        <v>2021275</v>
      </c>
      <c r="BU81" s="58">
        <f t="shared" ref="BU81:CK81" si="149">SUM(BU82:BU84)</f>
        <v>2165449</v>
      </c>
      <c r="BV81" s="58">
        <f t="shared" si="149"/>
        <v>1508431</v>
      </c>
      <c r="BW81" s="58">
        <f t="shared" si="149"/>
        <v>220265</v>
      </c>
      <c r="BX81" s="58">
        <f t="shared" si="149"/>
        <v>1021486</v>
      </c>
      <c r="BY81" s="58">
        <f t="shared" si="149"/>
        <v>1500097</v>
      </c>
      <c r="BZ81" s="58">
        <f t="shared" si="149"/>
        <v>1634843</v>
      </c>
      <c r="CA81" s="58">
        <f t="shared" si="149"/>
        <v>1728374</v>
      </c>
      <c r="CB81" s="58">
        <f t="shared" si="149"/>
        <v>1629977</v>
      </c>
      <c r="CC81" s="58">
        <f t="shared" si="149"/>
        <v>1719542</v>
      </c>
      <c r="CD81" s="58">
        <f t="shared" si="149"/>
        <v>2049893</v>
      </c>
      <c r="CE81" s="58">
        <f t="shared" si="149"/>
        <v>2071169</v>
      </c>
      <c r="CF81" s="58">
        <f t="shared" si="149"/>
        <v>2257964</v>
      </c>
      <c r="CG81" s="58">
        <f t="shared" si="149"/>
        <v>2328341</v>
      </c>
      <c r="CH81" s="58">
        <f t="shared" si="149"/>
        <v>2025960</v>
      </c>
      <c r="CI81" s="58">
        <f t="shared" si="149"/>
        <v>1139642</v>
      </c>
      <c r="CJ81" s="58">
        <f t="shared" si="149"/>
        <v>1841103</v>
      </c>
      <c r="CK81" s="58">
        <f t="shared" si="149"/>
        <v>1663254</v>
      </c>
      <c r="CL81" s="80">
        <v>1607765</v>
      </c>
    </row>
    <row r="82" spans="1:90">
      <c r="A82" s="14" t="s">
        <v>6</v>
      </c>
      <c r="B82" s="58">
        <v>1195675</v>
      </c>
      <c r="C82" s="58">
        <v>830518</v>
      </c>
      <c r="D82" s="58">
        <v>1088443</v>
      </c>
      <c r="E82" s="58">
        <v>1031309</v>
      </c>
      <c r="F82" s="58">
        <v>1008671</v>
      </c>
      <c r="G82" s="58">
        <v>994507</v>
      </c>
      <c r="H82" s="58">
        <v>857778</v>
      </c>
      <c r="I82" s="58">
        <v>910853</v>
      </c>
      <c r="J82" s="58">
        <v>1066800</v>
      </c>
      <c r="K82" s="58">
        <v>1052423</v>
      </c>
      <c r="L82" s="58">
        <v>1074315</v>
      </c>
      <c r="M82" s="58">
        <v>1262946</v>
      </c>
      <c r="N82" s="58">
        <v>1221887</v>
      </c>
      <c r="O82" s="58">
        <v>808983</v>
      </c>
      <c r="P82" s="58">
        <v>1072839</v>
      </c>
      <c r="Q82" s="58">
        <v>932022</v>
      </c>
      <c r="R82" s="58">
        <v>906992</v>
      </c>
      <c r="S82" s="58">
        <v>846214</v>
      </c>
      <c r="T82" s="58">
        <v>688668</v>
      </c>
      <c r="U82" s="58">
        <v>761567</v>
      </c>
      <c r="V82" s="58">
        <v>951626</v>
      </c>
      <c r="W82" s="58">
        <v>1054393</v>
      </c>
      <c r="X82" s="58">
        <v>1170590</v>
      </c>
      <c r="Y82" s="58">
        <v>1280885</v>
      </c>
      <c r="Z82" s="58">
        <v>1111141</v>
      </c>
      <c r="AA82" s="58">
        <v>666897</v>
      </c>
      <c r="AB82" s="58">
        <v>1038856</v>
      </c>
      <c r="AC82" s="58">
        <v>905379</v>
      </c>
      <c r="AD82" s="58">
        <v>921425</v>
      </c>
      <c r="AE82" s="58">
        <v>925100</v>
      </c>
      <c r="AF82" s="58">
        <v>824856</v>
      </c>
      <c r="AG82" s="58">
        <v>916191</v>
      </c>
      <c r="AH82" s="58">
        <v>1119321</v>
      </c>
      <c r="AI82" s="58">
        <v>1170539</v>
      </c>
      <c r="AJ82" s="58">
        <v>1283508</v>
      </c>
      <c r="AK82" s="58">
        <v>1254585</v>
      </c>
      <c r="AL82" s="58">
        <v>1080051</v>
      </c>
      <c r="AM82" s="58">
        <v>769304</v>
      </c>
      <c r="AN82" s="58">
        <v>990195</v>
      </c>
      <c r="AO82" s="58">
        <v>837852</v>
      </c>
      <c r="AP82" s="58">
        <v>838682</v>
      </c>
      <c r="AQ82" s="58">
        <v>883010</v>
      </c>
      <c r="AR82" s="58">
        <v>824946</v>
      </c>
      <c r="AS82" s="58">
        <v>932987</v>
      </c>
      <c r="AT82" s="58">
        <v>1161224</v>
      </c>
      <c r="AU82" s="58">
        <v>1107073</v>
      </c>
      <c r="AV82" s="58">
        <v>1222195</v>
      </c>
      <c r="AW82" s="58">
        <v>1200049</v>
      </c>
      <c r="AX82" s="58">
        <v>1158756</v>
      </c>
      <c r="AY82" s="58">
        <v>676991</v>
      </c>
      <c r="AZ82" s="58">
        <v>1026463</v>
      </c>
      <c r="BA82" s="58">
        <v>928347</v>
      </c>
      <c r="BB82" s="58">
        <v>940080</v>
      </c>
      <c r="BC82" s="58">
        <v>963412</v>
      </c>
      <c r="BD82" s="58">
        <v>814595</v>
      </c>
      <c r="BE82" s="58">
        <f>895570+5542</f>
        <v>901112</v>
      </c>
      <c r="BF82" s="58">
        <f>1000426+5465</f>
        <v>1005891</v>
      </c>
      <c r="BG82" s="58">
        <f>990349+5420</f>
        <v>995769</v>
      </c>
      <c r="BH82" s="58">
        <v>1076284</v>
      </c>
      <c r="BI82" s="58">
        <v>1028494</v>
      </c>
      <c r="BJ82" s="58">
        <v>986208</v>
      </c>
      <c r="BK82" s="58">
        <v>579500</v>
      </c>
      <c r="BL82" s="58">
        <v>949279</v>
      </c>
      <c r="BM82" s="58">
        <v>791234</v>
      </c>
      <c r="BN82" s="58">
        <v>784275</v>
      </c>
      <c r="BO82" s="58">
        <v>862987</v>
      </c>
      <c r="BP82" s="58">
        <v>737710</v>
      </c>
      <c r="BQ82" s="58">
        <f>770763+6382</f>
        <v>777145</v>
      </c>
      <c r="BR82" s="58">
        <f>924935+6825</f>
        <v>931760</v>
      </c>
      <c r="BS82" s="58">
        <v>898229</v>
      </c>
      <c r="BT82" s="58">
        <v>962592</v>
      </c>
      <c r="BU82" s="58">
        <v>1026462</v>
      </c>
      <c r="BV82" s="58">
        <v>739942</v>
      </c>
      <c r="BW82" s="58">
        <v>93997</v>
      </c>
      <c r="BX82" s="58">
        <v>490939</v>
      </c>
      <c r="BY82" s="58">
        <f>739636+3375</f>
        <v>743011</v>
      </c>
      <c r="BZ82" s="58">
        <v>776318</v>
      </c>
      <c r="CA82" s="58">
        <f>816526+3817</f>
        <v>820343</v>
      </c>
      <c r="CB82" s="58">
        <v>773090</v>
      </c>
      <c r="CC82" s="58">
        <v>821389</v>
      </c>
      <c r="CD82" s="58">
        <v>957743</v>
      </c>
      <c r="CE82" s="58">
        <v>946245</v>
      </c>
      <c r="CF82" s="58">
        <v>1041461</v>
      </c>
      <c r="CG82" s="58">
        <v>1047269</v>
      </c>
      <c r="CH82" s="58">
        <v>973769</v>
      </c>
      <c r="CI82" s="58">
        <v>527821</v>
      </c>
      <c r="CJ82" s="58">
        <v>870721</v>
      </c>
      <c r="CK82" s="58">
        <v>756993</v>
      </c>
      <c r="CL82" s="80">
        <v>778445</v>
      </c>
    </row>
    <row r="83" spans="1:90">
      <c r="A83" s="15" t="s">
        <v>7</v>
      </c>
      <c r="B83" s="58">
        <v>322460</v>
      </c>
      <c r="C83" s="58">
        <v>237208</v>
      </c>
      <c r="D83" s="58">
        <v>308710</v>
      </c>
      <c r="E83" s="58">
        <v>310844</v>
      </c>
      <c r="F83" s="58">
        <v>319186</v>
      </c>
      <c r="G83" s="58">
        <v>325401</v>
      </c>
      <c r="H83" s="58">
        <v>292977</v>
      </c>
      <c r="I83" s="58">
        <v>311278</v>
      </c>
      <c r="J83" s="58">
        <v>356760</v>
      </c>
      <c r="K83" s="58">
        <v>387316</v>
      </c>
      <c r="L83" s="58">
        <v>414646</v>
      </c>
      <c r="M83" s="58">
        <v>491614</v>
      </c>
      <c r="N83" s="58">
        <v>487345</v>
      </c>
      <c r="O83" s="58">
        <v>330726</v>
      </c>
      <c r="P83" s="58">
        <v>474075</v>
      </c>
      <c r="Q83" s="58">
        <v>461558</v>
      </c>
      <c r="R83" s="58">
        <v>459271</v>
      </c>
      <c r="S83" s="58">
        <v>448229</v>
      </c>
      <c r="T83" s="58">
        <v>393054</v>
      </c>
      <c r="U83" s="58">
        <v>453170</v>
      </c>
      <c r="V83" s="58">
        <v>566511</v>
      </c>
      <c r="W83" s="58">
        <v>622018</v>
      </c>
      <c r="X83" s="58">
        <v>716195</v>
      </c>
      <c r="Y83" s="58">
        <v>793959</v>
      </c>
      <c r="Z83" s="58">
        <v>784926</v>
      </c>
      <c r="AA83" s="58">
        <v>477959</v>
      </c>
      <c r="AB83" s="58">
        <v>693074</v>
      </c>
      <c r="AC83" s="58">
        <v>609265</v>
      </c>
      <c r="AD83" s="58">
        <v>627177</v>
      </c>
      <c r="AE83" s="58">
        <v>632342</v>
      </c>
      <c r="AF83" s="58">
        <v>580738</v>
      </c>
      <c r="AG83" s="58">
        <v>654126</v>
      </c>
      <c r="AH83" s="58">
        <v>878974</v>
      </c>
      <c r="AI83" s="58">
        <v>895960</v>
      </c>
      <c r="AJ83" s="58">
        <v>1018627</v>
      </c>
      <c r="AK83" s="58">
        <v>1082149</v>
      </c>
      <c r="AL83" s="58">
        <v>880994</v>
      </c>
      <c r="AM83" s="58">
        <v>672480</v>
      </c>
      <c r="AN83" s="58">
        <v>832264</v>
      </c>
      <c r="AO83" s="58">
        <v>684417</v>
      </c>
      <c r="AP83" s="58">
        <v>714769</v>
      </c>
      <c r="AQ83" s="58">
        <v>741448</v>
      </c>
      <c r="AR83" s="58">
        <v>689512</v>
      </c>
      <c r="AS83" s="58">
        <v>773793</v>
      </c>
      <c r="AT83" s="58">
        <v>970809</v>
      </c>
      <c r="AU83" s="58">
        <v>1020852</v>
      </c>
      <c r="AV83" s="58">
        <v>1109206</v>
      </c>
      <c r="AW83" s="58">
        <v>1173040</v>
      </c>
      <c r="AX83" s="58">
        <v>1083116</v>
      </c>
      <c r="AY83" s="58">
        <v>651332</v>
      </c>
      <c r="AZ83" s="58">
        <v>921228</v>
      </c>
      <c r="BA83" s="58">
        <v>809950</v>
      </c>
      <c r="BB83" s="58">
        <v>761326</v>
      </c>
      <c r="BC83" s="58">
        <v>737585</v>
      </c>
      <c r="BD83" s="58">
        <v>632709</v>
      </c>
      <c r="BE83" s="58">
        <v>737553</v>
      </c>
      <c r="BF83" s="58">
        <v>872751</v>
      </c>
      <c r="BG83" s="58">
        <v>870918</v>
      </c>
      <c r="BH83" s="58">
        <v>908897</v>
      </c>
      <c r="BI83" s="58">
        <v>981623</v>
      </c>
      <c r="BJ83" s="58">
        <v>878880</v>
      </c>
      <c r="BK83" s="58">
        <v>530187</v>
      </c>
      <c r="BL83" s="58">
        <v>867835</v>
      </c>
      <c r="BM83" s="58">
        <v>647777</v>
      </c>
      <c r="BN83" s="58">
        <v>642570</v>
      </c>
      <c r="BO83" s="58">
        <v>739298</v>
      </c>
      <c r="BP83" s="58">
        <v>672492</v>
      </c>
      <c r="BQ83" s="58">
        <f>728490+18908</f>
        <v>747398</v>
      </c>
      <c r="BR83" s="58">
        <f>830703+10203</f>
        <v>840906</v>
      </c>
      <c r="BS83" s="57">
        <v>868510</v>
      </c>
      <c r="BT83" s="57">
        <v>935442</v>
      </c>
      <c r="BU83" s="58">
        <v>991171</v>
      </c>
      <c r="BV83" s="58">
        <v>692687</v>
      </c>
      <c r="BW83" s="52">
        <v>111853</v>
      </c>
      <c r="BX83" s="58">
        <v>485020</v>
      </c>
      <c r="BY83" s="58">
        <f>689794+6404</f>
        <v>696198</v>
      </c>
      <c r="BZ83" s="58">
        <v>777118</v>
      </c>
      <c r="CA83" s="58">
        <f>811668+10189</f>
        <v>821857</v>
      </c>
      <c r="CB83" s="58">
        <v>771778</v>
      </c>
      <c r="CC83" s="58">
        <v>798558</v>
      </c>
      <c r="CD83" s="58">
        <v>980313</v>
      </c>
      <c r="CE83" s="58">
        <v>1001937</v>
      </c>
      <c r="CF83" s="58">
        <v>1089509</v>
      </c>
      <c r="CG83" s="58">
        <v>1137978</v>
      </c>
      <c r="CH83" s="58">
        <v>969860</v>
      </c>
      <c r="CI83" s="58">
        <v>565923</v>
      </c>
      <c r="CJ83" s="58">
        <v>876908</v>
      </c>
      <c r="CK83" s="58">
        <v>821198</v>
      </c>
      <c r="CL83" s="80">
        <v>747627</v>
      </c>
    </row>
    <row r="84" spans="1:90">
      <c r="A84" s="14" t="s">
        <v>24</v>
      </c>
      <c r="B84" s="97">
        <v>192251</v>
      </c>
      <c r="C84" s="97">
        <v>134335</v>
      </c>
      <c r="D84" s="97">
        <v>162179</v>
      </c>
      <c r="E84" s="97">
        <v>136779</v>
      </c>
      <c r="F84" s="97">
        <v>130316</v>
      </c>
      <c r="G84" s="97">
        <v>126816</v>
      </c>
      <c r="H84" s="97">
        <v>118944</v>
      </c>
      <c r="I84" s="97">
        <v>145876</v>
      </c>
      <c r="J84" s="97">
        <v>168168</v>
      </c>
      <c r="K84" s="97">
        <v>184313</v>
      </c>
      <c r="L84" s="97">
        <v>200749</v>
      </c>
      <c r="M84" s="97">
        <v>214491</v>
      </c>
      <c r="N84" s="97">
        <v>225503</v>
      </c>
      <c r="O84" s="97">
        <v>158008</v>
      </c>
      <c r="P84" s="97">
        <v>199325</v>
      </c>
      <c r="Q84" s="97">
        <v>166999</v>
      </c>
      <c r="R84" s="97">
        <v>140478</v>
      </c>
      <c r="S84" s="97">
        <v>125998</v>
      </c>
      <c r="T84" s="97">
        <v>112572</v>
      </c>
      <c r="U84" s="108">
        <v>132679</v>
      </c>
      <c r="V84" s="108">
        <v>161289</v>
      </c>
      <c r="W84" s="108">
        <v>192843</v>
      </c>
      <c r="X84" s="108">
        <v>218385</v>
      </c>
      <c r="Y84" s="97">
        <v>272650</v>
      </c>
      <c r="Z84" s="97">
        <v>261367</v>
      </c>
      <c r="AA84" s="97">
        <v>174383</v>
      </c>
      <c r="AB84" s="97">
        <v>234224</v>
      </c>
      <c r="AC84" s="97">
        <v>179505</v>
      </c>
      <c r="AD84" s="97">
        <v>180099</v>
      </c>
      <c r="AE84" s="97">
        <v>170351</v>
      </c>
      <c r="AF84" s="97">
        <v>153564</v>
      </c>
      <c r="AG84" s="97">
        <v>180354</v>
      </c>
      <c r="AH84" s="97">
        <v>221482</v>
      </c>
      <c r="AI84" s="97">
        <v>231785</v>
      </c>
      <c r="AJ84" s="97">
        <v>235725</v>
      </c>
      <c r="AK84" s="97">
        <v>271749</v>
      </c>
      <c r="AL84" s="97">
        <v>206150</v>
      </c>
      <c r="AM84" s="97">
        <v>147947</v>
      </c>
      <c r="AN84" s="97">
        <v>199264</v>
      </c>
      <c r="AO84" s="97">
        <v>143763</v>
      </c>
      <c r="AP84" s="97">
        <v>149696</v>
      </c>
      <c r="AQ84" s="97">
        <v>163700</v>
      </c>
      <c r="AR84" s="97">
        <v>136506</v>
      </c>
      <c r="AS84" s="97">
        <v>138072</v>
      </c>
      <c r="AT84" s="97">
        <v>165889</v>
      </c>
      <c r="AU84" s="97">
        <v>189771</v>
      </c>
      <c r="AV84" s="97">
        <v>216765</v>
      </c>
      <c r="AW84" s="97">
        <v>228327</v>
      </c>
      <c r="AX84" s="97">
        <v>178552</v>
      </c>
      <c r="AY84" s="97">
        <v>121525</v>
      </c>
      <c r="AZ84" s="97">
        <v>176412</v>
      </c>
      <c r="BA84" s="97">
        <v>137122</v>
      </c>
      <c r="BB84" s="97">
        <v>139054</v>
      </c>
      <c r="BC84" s="97">
        <v>129263</v>
      </c>
      <c r="BD84" s="97">
        <v>106602</v>
      </c>
      <c r="BE84" s="97">
        <v>119304</v>
      </c>
      <c r="BF84" s="97">
        <f>146983+0</f>
        <v>146983</v>
      </c>
      <c r="BG84" s="97">
        <f>147218+0</f>
        <v>147218</v>
      </c>
      <c r="BH84" s="97">
        <v>149970</v>
      </c>
      <c r="BI84" s="97">
        <v>176152</v>
      </c>
      <c r="BJ84" s="97">
        <v>129554</v>
      </c>
      <c r="BK84" s="97">
        <v>88432</v>
      </c>
      <c r="BL84" s="97">
        <v>151605</v>
      </c>
      <c r="BM84" s="97">
        <v>95063</v>
      </c>
      <c r="BN84" s="57">
        <v>107906</v>
      </c>
      <c r="BO84" s="57">
        <v>97676</v>
      </c>
      <c r="BP84" s="57">
        <v>85725</v>
      </c>
      <c r="BQ84" s="57">
        <f>98509+0</f>
        <v>98509</v>
      </c>
      <c r="BR84" s="57">
        <f>127466+0</f>
        <v>127466</v>
      </c>
      <c r="BS84" s="58">
        <v>130495</v>
      </c>
      <c r="BT84" s="58">
        <v>123241</v>
      </c>
      <c r="BU84" s="58">
        <v>147816</v>
      </c>
      <c r="BV84" s="58">
        <v>75802</v>
      </c>
      <c r="BW84" s="58">
        <v>14415</v>
      </c>
      <c r="BX84" s="58">
        <v>45527</v>
      </c>
      <c r="BY84" s="58">
        <f>60888+0</f>
        <v>60888</v>
      </c>
      <c r="BZ84" s="58">
        <v>81407</v>
      </c>
      <c r="CA84" s="58">
        <f>86174+0</f>
        <v>86174</v>
      </c>
      <c r="CB84" s="58">
        <v>85109</v>
      </c>
      <c r="CC84" s="58">
        <v>99595</v>
      </c>
      <c r="CD84" s="58">
        <v>111837</v>
      </c>
      <c r="CE84" s="58">
        <v>122987</v>
      </c>
      <c r="CF84" s="58">
        <v>126994</v>
      </c>
      <c r="CG84" s="58">
        <v>143094</v>
      </c>
      <c r="CH84" s="58">
        <v>82331</v>
      </c>
      <c r="CI84" s="58">
        <v>45898</v>
      </c>
      <c r="CJ84" s="58">
        <v>93474</v>
      </c>
      <c r="CK84" s="58">
        <v>85063</v>
      </c>
      <c r="CL84" s="80">
        <v>81693</v>
      </c>
    </row>
    <row r="85" spans="1:90">
      <c r="A85" s="16" t="s">
        <v>9</v>
      </c>
      <c r="B85" s="98">
        <v>136460</v>
      </c>
      <c r="C85" s="98">
        <v>110136</v>
      </c>
      <c r="D85" s="98">
        <v>150735</v>
      </c>
      <c r="E85" s="98">
        <v>130103</v>
      </c>
      <c r="F85" s="98">
        <v>132181</v>
      </c>
      <c r="G85" s="98">
        <v>117393</v>
      </c>
      <c r="H85" s="98">
        <v>88249</v>
      </c>
      <c r="I85" s="98">
        <v>100159</v>
      </c>
      <c r="J85" s="98">
        <v>104273</v>
      </c>
      <c r="K85" s="98">
        <v>84809</v>
      </c>
      <c r="L85" s="98">
        <v>85610</v>
      </c>
      <c r="M85" s="98">
        <v>91993</v>
      </c>
      <c r="N85" s="98">
        <v>103268</v>
      </c>
      <c r="O85" s="98">
        <v>99016</v>
      </c>
      <c r="P85" s="98">
        <v>124118</v>
      </c>
      <c r="Q85" s="98">
        <v>108245</v>
      </c>
      <c r="R85" s="98">
        <v>102533</v>
      </c>
      <c r="S85" s="98">
        <v>90998</v>
      </c>
      <c r="T85" s="98">
        <v>74303</v>
      </c>
      <c r="U85" s="98">
        <v>71046</v>
      </c>
      <c r="V85" s="98">
        <v>71789</v>
      </c>
      <c r="W85" s="98">
        <v>67621</v>
      </c>
      <c r="X85" s="98">
        <v>91603</v>
      </c>
      <c r="Y85" s="98">
        <v>94632</v>
      </c>
      <c r="Z85" s="98">
        <v>71271</v>
      </c>
      <c r="AA85" s="98">
        <v>57442</v>
      </c>
      <c r="AB85" s="98">
        <v>89552</v>
      </c>
      <c r="AC85" s="98">
        <v>84981</v>
      </c>
      <c r="AD85" s="98">
        <v>64334</v>
      </c>
      <c r="AE85" s="98">
        <v>56260</v>
      </c>
      <c r="AF85" s="98">
        <v>45372</v>
      </c>
      <c r="AG85" s="98">
        <v>44841</v>
      </c>
      <c r="AH85" s="98">
        <v>48561</v>
      </c>
      <c r="AI85" s="98">
        <v>45844</v>
      </c>
      <c r="AJ85" s="98">
        <v>52297</v>
      </c>
      <c r="AK85" s="98">
        <v>63781</v>
      </c>
      <c r="AL85" s="98">
        <v>51020</v>
      </c>
      <c r="AM85" s="98">
        <v>43017</v>
      </c>
      <c r="AN85" s="98">
        <v>74563</v>
      </c>
      <c r="AO85" s="98">
        <v>56211</v>
      </c>
      <c r="AP85" s="98">
        <v>48147</v>
      </c>
      <c r="AQ85" s="98">
        <v>43689</v>
      </c>
      <c r="AR85" s="98">
        <v>27469</v>
      </c>
      <c r="AS85" s="98">
        <v>30341</v>
      </c>
      <c r="AT85" s="98">
        <v>44645</v>
      </c>
      <c r="AU85" s="98">
        <v>34766</v>
      </c>
      <c r="AV85" s="98">
        <v>41311</v>
      </c>
      <c r="AW85" s="98">
        <v>51839</v>
      </c>
      <c r="AX85" s="98">
        <v>35733</v>
      </c>
      <c r="AY85" s="98">
        <v>25664</v>
      </c>
      <c r="AZ85" s="97">
        <v>44467</v>
      </c>
      <c r="BA85" s="97">
        <v>38950</v>
      </c>
      <c r="BB85" s="97">
        <v>48954</v>
      </c>
      <c r="BC85" s="97">
        <v>43921</v>
      </c>
      <c r="BD85" s="97">
        <v>35638</v>
      </c>
      <c r="BE85" s="97">
        <v>31902</v>
      </c>
      <c r="BF85" s="97">
        <f>34853+0</f>
        <v>34853</v>
      </c>
      <c r="BG85" s="97">
        <f>32935+0</f>
        <v>32935</v>
      </c>
      <c r="BH85" s="97">
        <v>38334</v>
      </c>
      <c r="BI85" s="97">
        <v>46839</v>
      </c>
      <c r="BJ85" s="97">
        <v>26447</v>
      </c>
      <c r="BK85" s="97">
        <v>21378</v>
      </c>
      <c r="BL85" s="97">
        <v>50724</v>
      </c>
      <c r="BM85" s="97">
        <v>40803</v>
      </c>
      <c r="BN85" s="97">
        <v>26421</v>
      </c>
      <c r="BO85" s="65">
        <v>27949</v>
      </c>
      <c r="BP85" s="57">
        <v>31985</v>
      </c>
      <c r="BQ85" s="57">
        <f>29856+0</f>
        <v>29856</v>
      </c>
      <c r="BR85" s="57">
        <f>30505+0</f>
        <v>30505</v>
      </c>
      <c r="BS85" s="57">
        <v>30435</v>
      </c>
      <c r="BT85" s="57">
        <v>35394</v>
      </c>
      <c r="BU85" s="58">
        <v>47640</v>
      </c>
      <c r="BV85" s="58">
        <v>20710</v>
      </c>
      <c r="BW85" s="58">
        <v>3340</v>
      </c>
      <c r="BX85" s="58">
        <v>21203</v>
      </c>
      <c r="BY85" s="58">
        <v>36109</v>
      </c>
      <c r="BZ85" s="58">
        <v>38839</v>
      </c>
      <c r="CA85" s="58">
        <v>35252</v>
      </c>
      <c r="CB85" s="58">
        <v>34712</v>
      </c>
      <c r="CC85" s="58">
        <v>34987</v>
      </c>
      <c r="CD85" s="58">
        <v>38298</v>
      </c>
      <c r="CE85" s="58">
        <v>38388</v>
      </c>
      <c r="CF85" s="58">
        <v>39437</v>
      </c>
      <c r="CG85" s="58">
        <v>46760</v>
      </c>
      <c r="CH85" s="58">
        <v>16968</v>
      </c>
      <c r="CI85" s="115">
        <v>16245</v>
      </c>
      <c r="CJ85" s="115">
        <v>33208</v>
      </c>
      <c r="CK85" s="115">
        <v>40786</v>
      </c>
      <c r="CL85" s="81">
        <v>38272</v>
      </c>
    </row>
    <row r="86" spans="1:90">
      <c r="A86" s="18" t="s">
        <v>10</v>
      </c>
      <c r="B86" s="99">
        <v>0.0703096159139971</v>
      </c>
      <c r="C86" s="99">
        <v>0.180147892061459</v>
      </c>
      <c r="D86" s="99">
        <v>0.0785602604589442</v>
      </c>
      <c r="E86" s="99">
        <v>0.165522556941283</v>
      </c>
      <c r="F86" s="99">
        <v>0.138511716543618</v>
      </c>
      <c r="G86" s="99">
        <v>0.114477649055579</v>
      </c>
      <c r="H86" s="99">
        <v>0.0972465974356738</v>
      </c>
      <c r="I86" s="99">
        <v>0.0849305552989688</v>
      </c>
      <c r="J86" s="99">
        <v>0.0643164281160105</v>
      </c>
      <c r="K86" s="99">
        <v>0.0642149328537229</v>
      </c>
      <c r="L86" s="99">
        <v>0.0465973148269327</v>
      </c>
      <c r="M86" s="99">
        <v>0.159885803492189</v>
      </c>
      <c r="N86" s="99">
        <f t="shared" ref="N86:BY86" si="150">N80/B80-1</f>
        <v>0.103504569411851</v>
      </c>
      <c r="O86" s="99">
        <f t="shared" si="150"/>
        <v>0.0644232535206224</v>
      </c>
      <c r="P86" s="99">
        <f t="shared" si="150"/>
        <v>0.0937331695190891</v>
      </c>
      <c r="Q86" s="99">
        <f t="shared" si="150"/>
        <v>-0.00667130149901907</v>
      </c>
      <c r="R86" s="99">
        <f t="shared" si="150"/>
        <v>0.0118967223649578</v>
      </c>
      <c r="S86" s="99">
        <f t="shared" si="150"/>
        <v>-0.0336790662079627</v>
      </c>
      <c r="T86" s="99">
        <f t="shared" si="150"/>
        <v>-0.0657985430959065</v>
      </c>
      <c r="U86" s="99">
        <f t="shared" si="150"/>
        <v>-0.0338544823950425</v>
      </c>
      <c r="V86" s="99">
        <f t="shared" si="150"/>
        <v>0.0325554053328978</v>
      </c>
      <c r="W86" s="99">
        <f t="shared" si="150"/>
        <v>0.133430396035722</v>
      </c>
      <c r="X86" s="99">
        <f t="shared" si="150"/>
        <v>0.237395511795057</v>
      </c>
      <c r="Y86" s="99">
        <f t="shared" si="150"/>
        <v>0.184897556772199</v>
      </c>
      <c r="Z86" s="99">
        <f t="shared" si="150"/>
        <v>0.0935729731506774</v>
      </c>
      <c r="AA86" s="99">
        <f t="shared" si="150"/>
        <v>-0.0143563587314111</v>
      </c>
      <c r="AB86" s="99">
        <f t="shared" si="150"/>
        <v>0.0990981935534232</v>
      </c>
      <c r="AC86" s="99">
        <f t="shared" si="150"/>
        <v>0.0660980426935376</v>
      </c>
      <c r="AD86" s="99">
        <f t="shared" si="150"/>
        <v>0.114188758409071</v>
      </c>
      <c r="AE86" s="99">
        <f t="shared" si="150"/>
        <v>0.180367186502399</v>
      </c>
      <c r="AF86" s="99">
        <f t="shared" si="150"/>
        <v>0.26480671166651</v>
      </c>
      <c r="AG86" s="99">
        <f t="shared" si="150"/>
        <v>0.265816074029477</v>
      </c>
      <c r="AH86" s="99">
        <f t="shared" si="150"/>
        <v>0.295293838849028</v>
      </c>
      <c r="AI86" s="99">
        <f t="shared" si="150"/>
        <v>0.210262923523717</v>
      </c>
      <c r="AJ86" s="99">
        <f t="shared" si="150"/>
        <v>0.179073577470226</v>
      </c>
      <c r="AK86" s="99">
        <f t="shared" si="150"/>
        <v>0.0942367429035194</v>
      </c>
      <c r="AL86" s="99">
        <f t="shared" si="150"/>
        <v>-0.00470676917761659</v>
      </c>
      <c r="AM86" s="99">
        <f t="shared" si="150"/>
        <v>0.186003148151242</v>
      </c>
      <c r="AN86" s="99">
        <f t="shared" si="150"/>
        <v>0.0197401768540832</v>
      </c>
      <c r="AO86" s="99">
        <f t="shared" si="150"/>
        <v>-0.0319746168070911</v>
      </c>
      <c r="AP86" s="99">
        <f t="shared" si="150"/>
        <v>-0.023279523266417</v>
      </c>
      <c r="AQ86" s="99">
        <f t="shared" si="150"/>
        <v>0.0267895628661257</v>
      </c>
      <c r="AR86" s="99">
        <f t="shared" si="150"/>
        <v>0.0460589705396597</v>
      </c>
      <c r="AS86" s="99">
        <f t="shared" si="150"/>
        <v>0.044377871047367</v>
      </c>
      <c r="AT86" s="99">
        <f t="shared" si="150"/>
        <v>0.0327239591277844</v>
      </c>
      <c r="AU86" s="99">
        <f t="shared" si="150"/>
        <v>0.00355526660660166</v>
      </c>
      <c r="AV86" s="99">
        <f t="shared" si="150"/>
        <v>-0.000262532348425215</v>
      </c>
      <c r="AW86" s="99">
        <f t="shared" si="150"/>
        <v>-0.0071134438812932</v>
      </c>
      <c r="AX86" s="99">
        <f t="shared" si="150"/>
        <v>0.107267329812484</v>
      </c>
      <c r="AY86" s="99">
        <f t="shared" si="150"/>
        <v>-0.0963014500706784</v>
      </c>
      <c r="AZ86" s="111">
        <f t="shared" si="150"/>
        <v>0.0344819361480255</v>
      </c>
      <c r="BA86" s="111">
        <f t="shared" si="150"/>
        <v>0.111555686392687</v>
      </c>
      <c r="BB86" s="111">
        <f t="shared" si="150"/>
        <v>0.0788673974786644</v>
      </c>
      <c r="BC86" s="111">
        <f t="shared" si="150"/>
        <v>0.0231100086415514</v>
      </c>
      <c r="BD86" s="111">
        <f t="shared" si="150"/>
        <v>-0.0529595164060764</v>
      </c>
      <c r="BE86" s="111">
        <f t="shared" si="150"/>
        <v>-0.04550038316056</v>
      </c>
      <c r="BF86" s="111">
        <f t="shared" si="150"/>
        <v>-0.12041875429817</v>
      </c>
      <c r="BG86" s="111">
        <f t="shared" si="150"/>
        <v>-0.129915807354168</v>
      </c>
      <c r="BH86" s="111">
        <f t="shared" si="150"/>
        <v>-0.160647111366504</v>
      </c>
      <c r="BI86" s="111">
        <f t="shared" si="150"/>
        <v>-0.158351534247556</v>
      </c>
      <c r="BJ86" s="111">
        <f t="shared" si="150"/>
        <v>-0.17713362785848</v>
      </c>
      <c r="BK86" s="111">
        <f t="shared" si="150"/>
        <v>-0.17350926322524</v>
      </c>
      <c r="BL86" s="111">
        <f t="shared" si="150"/>
        <v>-0.0687674366056895</v>
      </c>
      <c r="BM86" s="111">
        <f t="shared" si="150"/>
        <v>-0.17733885160071</v>
      </c>
      <c r="BN86" s="111">
        <f t="shared" si="150"/>
        <v>-0.173726880397838</v>
      </c>
      <c r="BO86" s="111">
        <f t="shared" si="150"/>
        <v>-0.0780452901827519</v>
      </c>
      <c r="BP86" s="111">
        <f t="shared" si="150"/>
        <v>-0.0387733840648639</v>
      </c>
      <c r="BQ86" s="111">
        <f t="shared" si="150"/>
        <v>-0.0765211571113226</v>
      </c>
      <c r="BR86" s="111">
        <f t="shared" si="150"/>
        <v>-0.063014989725685</v>
      </c>
      <c r="BS86" s="111">
        <f t="shared" si="150"/>
        <v>-0.0582219421156515</v>
      </c>
      <c r="BT86" s="111">
        <f t="shared" si="150"/>
        <v>-0.0537459425760932</v>
      </c>
      <c r="BU86" s="111">
        <f t="shared" si="150"/>
        <v>-0.00896463583489915</v>
      </c>
      <c r="BV86" s="111">
        <f t="shared" si="150"/>
        <v>-0.243407390768046</v>
      </c>
      <c r="BW86" s="111">
        <f t="shared" si="150"/>
        <v>-0.816641615354527</v>
      </c>
      <c r="BX86" s="111">
        <f t="shared" si="150"/>
        <v>-0.483674953935318</v>
      </c>
      <c r="BY86" s="111">
        <f t="shared" si="150"/>
        <v>-0.0245549334963937</v>
      </c>
      <c r="BZ86" s="111">
        <f t="shared" ref="BZ86:CC86" si="151">BZ80/BN80-1</f>
        <v>0.0720676517385657</v>
      </c>
      <c r="CA86" s="111">
        <f t="shared" si="151"/>
        <v>0.0206700580470047</v>
      </c>
      <c r="CB86" s="111">
        <f t="shared" si="151"/>
        <v>0.0895188989941829</v>
      </c>
      <c r="CC86" s="111">
        <f t="shared" si="151"/>
        <v>0.0614801307755786</v>
      </c>
      <c r="CD86" s="111">
        <v>0.0802</v>
      </c>
      <c r="CE86" s="111">
        <v>0.0944</v>
      </c>
      <c r="CF86" s="116">
        <v>0.1159</v>
      </c>
      <c r="CG86" s="116">
        <v>0.0717</v>
      </c>
      <c r="CH86" s="116">
        <v>0.2679</v>
      </c>
      <c r="CI86" s="116">
        <f t="shared" ref="CI86:CL86" si="152">CI80/BW80-1</f>
        <v>4.16932537286733</v>
      </c>
      <c r="CJ86" s="116">
        <f t="shared" si="152"/>
        <v>0.797574348631279</v>
      </c>
      <c r="CK86" s="116">
        <f t="shared" si="152"/>
        <v>0.109252274760026</v>
      </c>
      <c r="CL86" s="125">
        <f t="shared" si="152"/>
        <v>-0.0165174746457212</v>
      </c>
    </row>
    <row r="87" spans="1:90">
      <c r="A87" s="20" t="s">
        <v>5</v>
      </c>
      <c r="B87" s="100">
        <v>0.119065222198814</v>
      </c>
      <c r="C87" s="100">
        <v>0.219754762586074</v>
      </c>
      <c r="D87" s="100">
        <v>0.121350454197661</v>
      </c>
      <c r="E87" s="100">
        <v>0.142967105919049</v>
      </c>
      <c r="F87" s="100">
        <v>0.163788135877295</v>
      </c>
      <c r="G87" s="100">
        <v>0.137337493622384</v>
      </c>
      <c r="H87" s="100">
        <v>0.10682523880839</v>
      </c>
      <c r="I87" s="100">
        <v>0.0989349703738931</v>
      </c>
      <c r="J87" s="100">
        <v>0.0939839159632794</v>
      </c>
      <c r="K87" s="100">
        <v>0.0984761836479739</v>
      </c>
      <c r="L87" s="100">
        <v>0.0765706931374361</v>
      </c>
      <c r="M87" s="100">
        <v>0.192297677955962</v>
      </c>
      <c r="N87" s="100">
        <f t="shared" ref="N87:BY87" si="153">N81/B81-1</f>
        <v>0.131168636787252</v>
      </c>
      <c r="O87" s="100">
        <f t="shared" si="153"/>
        <v>0.0795766604190635</v>
      </c>
      <c r="P87" s="100">
        <f t="shared" si="153"/>
        <v>0.119863505654985</v>
      </c>
      <c r="Q87" s="100">
        <f t="shared" si="153"/>
        <v>0.055206730262108</v>
      </c>
      <c r="R87" s="100">
        <f t="shared" si="153"/>
        <v>0.0333074333429573</v>
      </c>
      <c r="S87" s="100">
        <f t="shared" si="153"/>
        <v>-0.0181672523577406</v>
      </c>
      <c r="T87" s="100">
        <f t="shared" si="153"/>
        <v>-0.059388091193267</v>
      </c>
      <c r="U87" s="100">
        <f t="shared" si="153"/>
        <v>-0.0150518235652303</v>
      </c>
      <c r="V87" s="100">
        <f t="shared" si="153"/>
        <v>0.0550960968205623</v>
      </c>
      <c r="W87" s="100">
        <f t="shared" si="153"/>
        <v>0.150981618815161</v>
      </c>
      <c r="X87" s="100">
        <f t="shared" si="153"/>
        <v>0.245876511354019</v>
      </c>
      <c r="Y87" s="100">
        <f t="shared" si="153"/>
        <v>0.192195631296498</v>
      </c>
      <c r="Z87" s="100">
        <f t="shared" si="153"/>
        <v>0.115105686308461</v>
      </c>
      <c r="AA87" s="100">
        <f t="shared" si="153"/>
        <v>0.0165845095656449</v>
      </c>
      <c r="AB87" s="100">
        <f t="shared" si="153"/>
        <v>0.125936369534754</v>
      </c>
      <c r="AC87" s="100">
        <f t="shared" si="153"/>
        <v>0.0855900278037831</v>
      </c>
      <c r="AD87" s="100">
        <f t="shared" si="153"/>
        <v>0.14731131627798</v>
      </c>
      <c r="AE87" s="100">
        <f t="shared" si="153"/>
        <v>0.216377871379382</v>
      </c>
      <c r="AF87" s="100">
        <f t="shared" si="153"/>
        <v>0.305506014431957</v>
      </c>
      <c r="AG87" s="100">
        <f t="shared" si="153"/>
        <v>0.299280251978602</v>
      </c>
      <c r="AH87" s="100">
        <f t="shared" si="153"/>
        <v>0.321747430372044</v>
      </c>
      <c r="AI87" s="100">
        <f t="shared" si="153"/>
        <v>0.229519369759273</v>
      </c>
      <c r="AJ87" s="100">
        <f t="shared" si="153"/>
        <v>0.205536845005391</v>
      </c>
      <c r="AK87" s="100">
        <f t="shared" si="153"/>
        <v>0.111177706950476</v>
      </c>
      <c r="AL87" s="100">
        <f t="shared" si="153"/>
        <v>0.00452435624913661</v>
      </c>
      <c r="AM87" s="100">
        <f t="shared" si="153"/>
        <v>0.205036388402708</v>
      </c>
      <c r="AN87" s="100">
        <f t="shared" si="153"/>
        <v>0.028262791215744</v>
      </c>
      <c r="AO87" s="100">
        <f t="shared" si="153"/>
        <v>-0.0165965331266612</v>
      </c>
      <c r="AP87" s="100">
        <f t="shared" si="153"/>
        <v>-0.0147821977311288</v>
      </c>
      <c r="AQ87" s="100">
        <f t="shared" si="153"/>
        <v>0.0349376343115178</v>
      </c>
      <c r="AR87" s="100">
        <f t="shared" si="153"/>
        <v>0.058881781063882</v>
      </c>
      <c r="AS87" s="100">
        <f t="shared" si="153"/>
        <v>0.0537970869455198</v>
      </c>
      <c r="AT87" s="100">
        <f t="shared" si="153"/>
        <v>0.0352039867067728</v>
      </c>
      <c r="AU87" s="100">
        <f t="shared" si="153"/>
        <v>0.00844630167551097</v>
      </c>
      <c r="AV87" s="100">
        <f t="shared" si="153"/>
        <v>0.00406090170458584</v>
      </c>
      <c r="AW87" s="100">
        <f t="shared" si="153"/>
        <v>-0.00270923751467811</v>
      </c>
      <c r="AX87" s="100">
        <f t="shared" si="153"/>
        <v>0.116846430524249</v>
      </c>
      <c r="AY87" s="100">
        <f t="shared" si="153"/>
        <v>-0.0879916161916702</v>
      </c>
      <c r="AZ87" s="100">
        <f t="shared" si="153"/>
        <v>0.0506399739232328</v>
      </c>
      <c r="BA87" s="100">
        <f t="shared" si="153"/>
        <v>0.125680058966454</v>
      </c>
      <c r="BB87" s="100">
        <f t="shared" si="153"/>
        <v>0.080623105345575</v>
      </c>
      <c r="BC87" s="100">
        <f t="shared" si="153"/>
        <v>0.0235448992762384</v>
      </c>
      <c r="BD87" s="100">
        <f t="shared" si="153"/>
        <v>-0.0587886834600876</v>
      </c>
      <c r="BE87" s="100">
        <f t="shared" si="153"/>
        <v>-0.047094834707608</v>
      </c>
      <c r="BF87" s="100">
        <f t="shared" si="153"/>
        <v>-0.118497059517251</v>
      </c>
      <c r="BG87" s="100">
        <f t="shared" si="153"/>
        <v>-0.131074567156348</v>
      </c>
      <c r="BH87" s="100">
        <f t="shared" si="153"/>
        <v>-0.162083239474979</v>
      </c>
      <c r="BI87" s="100">
        <f t="shared" si="153"/>
        <v>-0.159585010624983</v>
      </c>
      <c r="BJ87" s="100">
        <f t="shared" si="153"/>
        <v>-0.175912154234134</v>
      </c>
      <c r="BK87" s="100">
        <f t="shared" si="153"/>
        <v>-0.173624407524099</v>
      </c>
      <c r="BL87" s="100">
        <f t="shared" si="153"/>
        <v>-0.0731527614244696</v>
      </c>
      <c r="BM87" s="100">
        <f t="shared" si="153"/>
        <v>-0.182009993500119</v>
      </c>
      <c r="BN87" s="100">
        <f t="shared" si="153"/>
        <v>-0.166104669484803</v>
      </c>
      <c r="BO87" s="100">
        <f t="shared" si="153"/>
        <v>-0.0711915247014085</v>
      </c>
      <c r="BP87" s="100">
        <f t="shared" si="153"/>
        <v>-0.0373117807640874</v>
      </c>
      <c r="BQ87" s="100">
        <f t="shared" si="153"/>
        <v>-0.0767459494450698</v>
      </c>
      <c r="BR87" s="100">
        <f t="shared" si="153"/>
        <v>-0.0619527306386918</v>
      </c>
      <c r="BS87" s="100">
        <f t="shared" si="153"/>
        <v>-0.0579327227451146</v>
      </c>
      <c r="BT87" s="100">
        <f t="shared" si="153"/>
        <v>-0.0533339328225498</v>
      </c>
      <c r="BU87" s="100">
        <f t="shared" si="153"/>
        <v>-0.00952307332720725</v>
      </c>
      <c r="BV87" s="100">
        <f t="shared" si="153"/>
        <v>-0.243758529099457</v>
      </c>
      <c r="BW87" s="100">
        <f t="shared" si="153"/>
        <v>-0.816157660466114</v>
      </c>
      <c r="BX87" s="100">
        <f t="shared" si="153"/>
        <v>-0.481141798296253</v>
      </c>
      <c r="BY87" s="100">
        <f t="shared" si="153"/>
        <v>-0.0221482144929124</v>
      </c>
      <c r="BZ87" s="100">
        <f t="shared" ref="BZ87:CL87" si="154">BZ81/BN81-1</f>
        <v>0.0652170938477967</v>
      </c>
      <c r="CA87" s="100">
        <f t="shared" si="154"/>
        <v>0.0167139128485889</v>
      </c>
      <c r="CB87" s="100">
        <f t="shared" si="154"/>
        <v>0.0896099876531409</v>
      </c>
      <c r="CC87" s="100">
        <f t="shared" si="154"/>
        <v>0.0594497280432174</v>
      </c>
      <c r="CD87" s="100">
        <f t="shared" si="154"/>
        <v>0.0788161033022969</v>
      </c>
      <c r="CE87" s="100">
        <f t="shared" si="154"/>
        <v>0.0916782010020905</v>
      </c>
      <c r="CF87" s="117">
        <f t="shared" si="154"/>
        <v>0.117098860867522</v>
      </c>
      <c r="CG87" s="117">
        <f t="shared" si="154"/>
        <v>0.0752231985144882</v>
      </c>
      <c r="CH87" s="117">
        <f t="shared" si="154"/>
        <v>0.34309093355944</v>
      </c>
      <c r="CI87" s="117">
        <f t="shared" si="154"/>
        <v>4.17395864072821</v>
      </c>
      <c r="CJ87" s="117">
        <f t="shared" si="154"/>
        <v>0.80237712509031</v>
      </c>
      <c r="CK87" s="117">
        <f t="shared" si="154"/>
        <v>0.108764299908606</v>
      </c>
      <c r="CL87" s="126">
        <f t="shared" si="154"/>
        <v>-0.0165630583487222</v>
      </c>
    </row>
    <row r="88" spans="1:90">
      <c r="A88" s="21" t="s">
        <v>6</v>
      </c>
      <c r="B88" s="100">
        <v>0.00689099379195812</v>
      </c>
      <c r="C88" s="100">
        <v>0.107290895879581</v>
      </c>
      <c r="D88" s="100">
        <v>0.0477171852905702</v>
      </c>
      <c r="E88" s="100">
        <v>0.0555842714914898</v>
      </c>
      <c r="F88" s="100">
        <v>0.0725522096040152</v>
      </c>
      <c r="G88" s="100">
        <v>0.0499728666538566</v>
      </c>
      <c r="H88" s="100">
        <v>0.0206831065354904</v>
      </c>
      <c r="I88" s="100">
        <v>0.0130877357672126</v>
      </c>
      <c r="J88" s="100">
        <v>0.0011787406245074</v>
      </c>
      <c r="K88" s="100">
        <v>-0.00615989861617117</v>
      </c>
      <c r="L88" s="100">
        <v>-0.0473481657518333</v>
      </c>
      <c r="M88" s="100">
        <v>0.0743310663383139</v>
      </c>
      <c r="N88" s="100">
        <f t="shared" ref="N88:BY88" si="155">N82/B82-1</f>
        <v>0.0219223451188659</v>
      </c>
      <c r="O88" s="100">
        <f t="shared" si="155"/>
        <v>-0.0259296005625405</v>
      </c>
      <c r="P88" s="100">
        <f t="shared" si="155"/>
        <v>-0.0143360745578777</v>
      </c>
      <c r="Q88" s="100">
        <f t="shared" si="155"/>
        <v>-0.0962727950594826</v>
      </c>
      <c r="R88" s="100">
        <f t="shared" si="155"/>
        <v>-0.100804920534049</v>
      </c>
      <c r="S88" s="100">
        <f t="shared" si="155"/>
        <v>-0.149112072614873</v>
      </c>
      <c r="T88" s="100">
        <f t="shared" si="155"/>
        <v>-0.197148912655722</v>
      </c>
      <c r="U88" s="100">
        <f t="shared" si="155"/>
        <v>-0.163896918602672</v>
      </c>
      <c r="V88" s="100">
        <f t="shared" si="155"/>
        <v>-0.107962129733783</v>
      </c>
      <c r="W88" s="100">
        <f t="shared" si="155"/>
        <v>0.0018718709112211</v>
      </c>
      <c r="X88" s="100">
        <f t="shared" si="155"/>
        <v>0.0896152432014818</v>
      </c>
      <c r="Y88" s="100">
        <f t="shared" si="155"/>
        <v>0.0142040910696102</v>
      </c>
      <c r="Z88" s="100">
        <f t="shared" si="155"/>
        <v>-0.0906352224059999</v>
      </c>
      <c r="AA88" s="100">
        <f t="shared" si="155"/>
        <v>-0.175635334735093</v>
      </c>
      <c r="AB88" s="100">
        <f t="shared" si="155"/>
        <v>-0.0316757686847701</v>
      </c>
      <c r="AC88" s="100">
        <f t="shared" si="155"/>
        <v>-0.0285862350888713</v>
      </c>
      <c r="AD88" s="100">
        <f t="shared" si="155"/>
        <v>0.0159130400268139</v>
      </c>
      <c r="AE88" s="100">
        <f t="shared" si="155"/>
        <v>0.0932222818341459</v>
      </c>
      <c r="AF88" s="100">
        <f t="shared" si="155"/>
        <v>0.197755667462406</v>
      </c>
      <c r="AG88" s="100">
        <f t="shared" si="155"/>
        <v>0.203034007513456</v>
      </c>
      <c r="AH88" s="100">
        <f t="shared" si="155"/>
        <v>0.176219439149414</v>
      </c>
      <c r="AI88" s="100">
        <f t="shared" si="155"/>
        <v>0.11015437317964</v>
      </c>
      <c r="AJ88" s="100">
        <f t="shared" si="155"/>
        <v>0.0964624676445212</v>
      </c>
      <c r="AK88" s="100">
        <f t="shared" si="155"/>
        <v>-0.0205326785777021</v>
      </c>
      <c r="AL88" s="100">
        <f t="shared" si="155"/>
        <v>-0.0279802473313467</v>
      </c>
      <c r="AM88" s="100">
        <f t="shared" si="155"/>
        <v>0.153557445902441</v>
      </c>
      <c r="AN88" s="100">
        <f t="shared" si="155"/>
        <v>-0.046840948119855</v>
      </c>
      <c r="AO88" s="100">
        <f t="shared" si="155"/>
        <v>-0.0745842348894772</v>
      </c>
      <c r="AP88" s="100">
        <f t="shared" si="155"/>
        <v>-0.089798952709119</v>
      </c>
      <c r="AQ88" s="100">
        <f t="shared" si="155"/>
        <v>-0.0454977840233488</v>
      </c>
      <c r="AR88" s="100">
        <f t="shared" si="155"/>
        <v>0.000109109953737363</v>
      </c>
      <c r="AS88" s="100">
        <f t="shared" si="155"/>
        <v>0.0183324219513179</v>
      </c>
      <c r="AT88" s="100">
        <f t="shared" si="155"/>
        <v>0.0374360884857874</v>
      </c>
      <c r="AU88" s="100">
        <f t="shared" si="155"/>
        <v>-0.0542194664167533</v>
      </c>
      <c r="AV88" s="100">
        <f t="shared" si="155"/>
        <v>-0.0477698619720329</v>
      </c>
      <c r="AW88" s="100">
        <f t="shared" si="155"/>
        <v>-0.0434693544080313</v>
      </c>
      <c r="AX88" s="100">
        <f t="shared" si="155"/>
        <v>0.0728715588430546</v>
      </c>
      <c r="AY88" s="100">
        <f t="shared" si="155"/>
        <v>-0.119995476430644</v>
      </c>
      <c r="AZ88" s="100">
        <f t="shared" si="155"/>
        <v>0.0366271289998434</v>
      </c>
      <c r="BA88" s="100">
        <f t="shared" si="155"/>
        <v>0.108008335601037</v>
      </c>
      <c r="BB88" s="100">
        <f t="shared" si="155"/>
        <v>0.120901605137585</v>
      </c>
      <c r="BC88" s="100">
        <f t="shared" si="155"/>
        <v>0.0910544614443778</v>
      </c>
      <c r="BD88" s="100">
        <f t="shared" si="155"/>
        <v>-0.0125474879567875</v>
      </c>
      <c r="BE88" s="100">
        <f t="shared" si="155"/>
        <v>-0.0341644631704408</v>
      </c>
      <c r="BF88" s="100">
        <f t="shared" si="155"/>
        <v>-0.133766611782051</v>
      </c>
      <c r="BG88" s="100">
        <f t="shared" si="155"/>
        <v>-0.100538988847167</v>
      </c>
      <c r="BH88" s="100">
        <f t="shared" si="155"/>
        <v>-0.119384386288604</v>
      </c>
      <c r="BI88" s="100">
        <f t="shared" si="155"/>
        <v>-0.142956662602944</v>
      </c>
      <c r="BJ88" s="100">
        <f t="shared" si="155"/>
        <v>-0.148907966819589</v>
      </c>
      <c r="BK88" s="100">
        <f t="shared" si="155"/>
        <v>-0.1440063457269</v>
      </c>
      <c r="BL88" s="100">
        <f t="shared" si="155"/>
        <v>-0.0751941375383234</v>
      </c>
      <c r="BM88" s="100">
        <f t="shared" si="155"/>
        <v>-0.14769585079717</v>
      </c>
      <c r="BN88" s="100">
        <f t="shared" si="155"/>
        <v>-0.165735894817462</v>
      </c>
      <c r="BO88" s="100">
        <f t="shared" si="155"/>
        <v>-0.104238892602542</v>
      </c>
      <c r="BP88" s="100">
        <f t="shared" si="155"/>
        <v>-0.0943843259533879</v>
      </c>
      <c r="BQ88" s="100">
        <f t="shared" si="155"/>
        <v>-0.137571134331803</v>
      </c>
      <c r="BR88" s="100">
        <f t="shared" si="155"/>
        <v>-0.0736968518457766</v>
      </c>
      <c r="BS88" s="100">
        <f t="shared" si="155"/>
        <v>-0.0979544452578861</v>
      </c>
      <c r="BT88" s="100">
        <f t="shared" si="155"/>
        <v>-0.105633828989375</v>
      </c>
      <c r="BU88" s="100">
        <f t="shared" si="155"/>
        <v>-0.00197570428218341</v>
      </c>
      <c r="BV88" s="100">
        <f t="shared" si="155"/>
        <v>-0.249710000324475</v>
      </c>
      <c r="BW88" s="100">
        <f t="shared" si="155"/>
        <v>-0.837796376186368</v>
      </c>
      <c r="BX88" s="100">
        <f t="shared" si="155"/>
        <v>-0.482829600149166</v>
      </c>
      <c r="BY88" s="100">
        <f t="shared" si="155"/>
        <v>-0.0609465720633845</v>
      </c>
      <c r="BZ88" s="100">
        <f t="shared" ref="BZ88:CC88" si="156">BZ82/BN82-1</f>
        <v>-0.0101456759427496</v>
      </c>
      <c r="CA88" s="100">
        <f t="shared" si="156"/>
        <v>-0.0494144175984111</v>
      </c>
      <c r="CB88" s="100">
        <f t="shared" si="156"/>
        <v>0.0479592251697822</v>
      </c>
      <c r="CC88" s="100">
        <f t="shared" si="156"/>
        <v>0.0569314606669282</v>
      </c>
      <c r="CD88" s="100">
        <v>0.0297</v>
      </c>
      <c r="CE88" s="100">
        <v>0.0562</v>
      </c>
      <c r="CF88" s="117">
        <v>0.085</v>
      </c>
      <c r="CG88" s="117">
        <v>0.0525</v>
      </c>
      <c r="CH88" s="117">
        <v>0.3187</v>
      </c>
      <c r="CI88" s="117">
        <v>4.5244</v>
      </c>
      <c r="CJ88" s="117">
        <f t="shared" ref="CJ88:CL88" si="157">CJ82/BX82-1</f>
        <v>0.773582868747441</v>
      </c>
      <c r="CK88" s="117">
        <f t="shared" si="157"/>
        <v>0.0188180255743184</v>
      </c>
      <c r="CL88" s="126">
        <f t="shared" si="157"/>
        <v>0.00273985660515397</v>
      </c>
    </row>
    <row r="89" spans="1:90">
      <c r="A89" s="101" t="s">
        <v>7</v>
      </c>
      <c r="B89" s="100">
        <v>0.918883310543074</v>
      </c>
      <c r="C89" s="100">
        <v>0.730697380795939</v>
      </c>
      <c r="D89" s="100">
        <v>0.388447511257983</v>
      </c>
      <c r="E89" s="100">
        <v>0.537136306935033</v>
      </c>
      <c r="F89" s="100">
        <v>0.540341835890404</v>
      </c>
      <c r="G89" s="100">
        <v>0.502363436045065</v>
      </c>
      <c r="H89" s="100">
        <v>0.657455791981941</v>
      </c>
      <c r="I89" s="100">
        <v>0.380956888880474</v>
      </c>
      <c r="J89" s="100">
        <v>0.367853395475952</v>
      </c>
      <c r="K89" s="100">
        <v>0.362073042758539</v>
      </c>
      <c r="L89" s="100">
        <v>0.428106992957245</v>
      </c>
      <c r="M89" s="100">
        <v>0.331671519659277</v>
      </c>
      <c r="N89" s="100">
        <f t="shared" ref="N89:BY89" si="158">N83/B83-1</f>
        <v>0.511334739192458</v>
      </c>
      <c r="O89" s="100">
        <f t="shared" si="158"/>
        <v>0.394244713500388</v>
      </c>
      <c r="P89" s="100">
        <f t="shared" si="158"/>
        <v>0.535664539535486</v>
      </c>
      <c r="Q89" s="100">
        <f t="shared" si="158"/>
        <v>0.484854139053673</v>
      </c>
      <c r="R89" s="100">
        <f t="shared" si="158"/>
        <v>0.43888203116678</v>
      </c>
      <c r="S89" s="100">
        <f t="shared" si="158"/>
        <v>0.377466572014223</v>
      </c>
      <c r="T89" s="100">
        <f t="shared" si="158"/>
        <v>0.341586540923008</v>
      </c>
      <c r="U89" s="100">
        <f t="shared" si="158"/>
        <v>0.455836904631872</v>
      </c>
      <c r="V89" s="100">
        <f t="shared" si="158"/>
        <v>0.587933064244871</v>
      </c>
      <c r="W89" s="100">
        <f t="shared" si="158"/>
        <v>0.605970318809448</v>
      </c>
      <c r="X89" s="100">
        <f t="shared" si="158"/>
        <v>0.727244444658817</v>
      </c>
      <c r="Y89" s="100">
        <f t="shared" si="158"/>
        <v>0.61500486153771</v>
      </c>
      <c r="Z89" s="100">
        <f t="shared" si="158"/>
        <v>0.610616708902318</v>
      </c>
      <c r="AA89" s="100">
        <f t="shared" si="158"/>
        <v>0.445181207404317</v>
      </c>
      <c r="AB89" s="100">
        <f t="shared" si="158"/>
        <v>0.461950113378685</v>
      </c>
      <c r="AC89" s="100">
        <f t="shared" si="158"/>
        <v>0.320018285892564</v>
      </c>
      <c r="AD89" s="100">
        <f t="shared" si="158"/>
        <v>0.365592428000026</v>
      </c>
      <c r="AE89" s="100">
        <f t="shared" si="158"/>
        <v>0.410756555242967</v>
      </c>
      <c r="AF89" s="100">
        <f t="shared" si="158"/>
        <v>0.477501819088471</v>
      </c>
      <c r="AG89" s="100">
        <f t="shared" si="158"/>
        <v>0.443445064765982</v>
      </c>
      <c r="AH89" s="100">
        <f t="shared" si="158"/>
        <v>0.551556810017811</v>
      </c>
      <c r="AI89" s="100">
        <f t="shared" si="158"/>
        <v>0.440408476925105</v>
      </c>
      <c r="AJ89" s="100">
        <f t="shared" si="158"/>
        <v>0.422276056102039</v>
      </c>
      <c r="AK89" s="100">
        <f t="shared" si="158"/>
        <v>0.362978440952241</v>
      </c>
      <c r="AL89" s="100">
        <f t="shared" si="158"/>
        <v>0.12239115534458</v>
      </c>
      <c r="AM89" s="100">
        <f t="shared" si="158"/>
        <v>0.406982607294768</v>
      </c>
      <c r="AN89" s="100">
        <f t="shared" si="158"/>
        <v>0.200829925808788</v>
      </c>
      <c r="AO89" s="100">
        <f t="shared" si="158"/>
        <v>0.123348624982561</v>
      </c>
      <c r="AP89" s="100">
        <f t="shared" si="158"/>
        <v>0.139660733732264</v>
      </c>
      <c r="AQ89" s="100">
        <f t="shared" si="158"/>
        <v>0.172542706320314</v>
      </c>
      <c r="AR89" s="100">
        <f t="shared" si="158"/>
        <v>0.187303052323079</v>
      </c>
      <c r="AS89" s="100">
        <f t="shared" si="158"/>
        <v>0.18294181854872</v>
      </c>
      <c r="AT89" s="100">
        <f t="shared" si="158"/>
        <v>0.104479768457315</v>
      </c>
      <c r="AU89" s="100">
        <f t="shared" si="158"/>
        <v>0.139394615831064</v>
      </c>
      <c r="AV89" s="100">
        <f t="shared" si="158"/>
        <v>0.0889226380215722</v>
      </c>
      <c r="AW89" s="100">
        <f t="shared" si="158"/>
        <v>0.0839912063865511</v>
      </c>
      <c r="AX89" s="100">
        <f t="shared" si="158"/>
        <v>0.229424945005301</v>
      </c>
      <c r="AY89" s="100">
        <f t="shared" si="158"/>
        <v>-0.0314477753985248</v>
      </c>
      <c r="AZ89" s="100">
        <f t="shared" si="158"/>
        <v>0.106893966337605</v>
      </c>
      <c r="BA89" s="100">
        <f t="shared" si="158"/>
        <v>0.183415958399631</v>
      </c>
      <c r="BB89" s="100">
        <f t="shared" si="158"/>
        <v>0.0651357291656465</v>
      </c>
      <c r="BC89" s="100">
        <f t="shared" si="158"/>
        <v>-0.00521007541998897</v>
      </c>
      <c r="BD89" s="100">
        <f t="shared" si="158"/>
        <v>-0.0823814523895161</v>
      </c>
      <c r="BE89" s="100">
        <f t="shared" si="158"/>
        <v>-0.0468342308601913</v>
      </c>
      <c r="BF89" s="100">
        <f t="shared" si="158"/>
        <v>-0.101006480162421</v>
      </c>
      <c r="BG89" s="100">
        <f t="shared" si="158"/>
        <v>-0.146871436799849</v>
      </c>
      <c r="BH89" s="100">
        <f t="shared" si="158"/>
        <v>-0.180587735731686</v>
      </c>
      <c r="BI89" s="100">
        <f t="shared" si="158"/>
        <v>-0.16318028370729</v>
      </c>
      <c r="BJ89" s="100">
        <f t="shared" si="158"/>
        <v>-0.188563367173968</v>
      </c>
      <c r="BK89" s="100">
        <f t="shared" si="158"/>
        <v>-0.185995774812231</v>
      </c>
      <c r="BL89" s="100">
        <f t="shared" si="158"/>
        <v>-0.0579585075573039</v>
      </c>
      <c r="BM89" s="100">
        <f t="shared" si="158"/>
        <v>-0.200225939872832</v>
      </c>
      <c r="BN89" s="100">
        <f t="shared" si="158"/>
        <v>-0.155985740668255</v>
      </c>
      <c r="BO89" s="100">
        <f t="shared" si="158"/>
        <v>0.00232244419287264</v>
      </c>
      <c r="BP89" s="100">
        <f t="shared" si="158"/>
        <v>0.0628772468860093</v>
      </c>
      <c r="BQ89" s="100">
        <f t="shared" si="158"/>
        <v>0.0133481932823811</v>
      </c>
      <c r="BR89" s="100">
        <f t="shared" si="158"/>
        <v>-0.0364880704805838</v>
      </c>
      <c r="BS89" s="100">
        <f t="shared" si="158"/>
        <v>-0.00276489864717455</v>
      </c>
      <c r="BT89" s="100">
        <f t="shared" si="158"/>
        <v>0.02920572958212</v>
      </c>
      <c r="BU89" s="100">
        <f t="shared" si="158"/>
        <v>0.00972674845638299</v>
      </c>
      <c r="BV89" s="100">
        <f t="shared" si="158"/>
        <v>-0.21185258510832</v>
      </c>
      <c r="BW89" s="100">
        <f t="shared" si="158"/>
        <v>-0.78903103999155</v>
      </c>
      <c r="BX89" s="100">
        <f t="shared" si="158"/>
        <v>-0.441114958488653</v>
      </c>
      <c r="BY89" s="100">
        <f t="shared" si="158"/>
        <v>0.0747494894076202</v>
      </c>
      <c r="BZ89" s="100">
        <f t="shared" ref="BZ89:CC89" si="159">BZ83/BN83-1</f>
        <v>0.209390416608307</v>
      </c>
      <c r="CA89" s="100">
        <f t="shared" si="159"/>
        <v>0.111672153854061</v>
      </c>
      <c r="CB89" s="100">
        <f t="shared" si="159"/>
        <v>0.147638931020741</v>
      </c>
      <c r="CC89" s="100">
        <f t="shared" si="159"/>
        <v>0.0684508120171583</v>
      </c>
      <c r="CD89" s="100">
        <v>0.16</v>
      </c>
      <c r="CE89" s="100">
        <v>0.1462</v>
      </c>
      <c r="CF89" s="117">
        <v>0.1586</v>
      </c>
      <c r="CG89" s="117">
        <v>0.1415</v>
      </c>
      <c r="CH89" s="117">
        <v>0.2588</v>
      </c>
      <c r="CI89" s="118">
        <v>3.9909</v>
      </c>
      <c r="CJ89" s="118">
        <f t="shared" ref="CJ89:CL89" si="160">CJ83/BX83-1</f>
        <v>0.807983175951507</v>
      </c>
      <c r="CK89" s="118">
        <f t="shared" si="160"/>
        <v>0.179546623230748</v>
      </c>
      <c r="CL89" s="127">
        <f t="shared" si="160"/>
        <v>-0.0379491917572363</v>
      </c>
    </row>
    <row r="90" spans="1:90">
      <c r="A90" s="21" t="s">
        <v>8</v>
      </c>
      <c r="B90" s="100">
        <v>0.33953681586873</v>
      </c>
      <c r="C90" s="100">
        <v>0.502933536083128</v>
      </c>
      <c r="D90" s="100">
        <v>0.314179654075868</v>
      </c>
      <c r="E90" s="100">
        <v>0.363620012721809</v>
      </c>
      <c r="F90" s="100">
        <v>0.400479132296676</v>
      </c>
      <c r="G90" s="100">
        <v>0.353345089460244</v>
      </c>
      <c r="H90" s="100">
        <v>0.246737164620524</v>
      </c>
      <c r="I90" s="100">
        <v>0.296300306503198</v>
      </c>
      <c r="J90" s="100">
        <v>0.258093182683763</v>
      </c>
      <c r="K90" s="100">
        <v>0.362852970671546</v>
      </c>
      <c r="L90" s="100">
        <v>0.376418257261411</v>
      </c>
      <c r="M90" s="100">
        <v>0.561462574878828</v>
      </c>
      <c r="N90" s="100">
        <f t="shared" ref="N90:BY90" si="161">N84/B84-1</f>
        <v>0.172961389017482</v>
      </c>
      <c r="O90" s="100">
        <f t="shared" si="161"/>
        <v>0.176223620054342</v>
      </c>
      <c r="P90" s="100">
        <f t="shared" si="161"/>
        <v>0.229043217679231</v>
      </c>
      <c r="Q90" s="100">
        <f t="shared" si="161"/>
        <v>0.220940349030187</v>
      </c>
      <c r="R90" s="100">
        <f t="shared" si="161"/>
        <v>0.0779796801620676</v>
      </c>
      <c r="S90" s="100">
        <f t="shared" si="161"/>
        <v>-0.00645029018420384</v>
      </c>
      <c r="T90" s="100">
        <f t="shared" si="161"/>
        <v>-0.0535714285714286</v>
      </c>
      <c r="U90" s="100">
        <f t="shared" si="161"/>
        <v>-0.090467246154268</v>
      </c>
      <c r="V90" s="100">
        <f t="shared" si="161"/>
        <v>-0.0409055230483802</v>
      </c>
      <c r="W90" s="100">
        <f t="shared" si="161"/>
        <v>0.0462799693998797</v>
      </c>
      <c r="X90" s="100">
        <f t="shared" si="161"/>
        <v>0.0878509980124433</v>
      </c>
      <c r="Y90" s="100">
        <f t="shared" si="161"/>
        <v>0.271148906014705</v>
      </c>
      <c r="Z90" s="100">
        <f t="shared" si="161"/>
        <v>0.159040012771449</v>
      </c>
      <c r="AA90" s="100">
        <f t="shared" si="161"/>
        <v>0.103633993215533</v>
      </c>
      <c r="AB90" s="100">
        <f t="shared" si="161"/>
        <v>0.175085914963</v>
      </c>
      <c r="AC90" s="100">
        <f t="shared" si="161"/>
        <v>0.0748866759681195</v>
      </c>
      <c r="AD90" s="100">
        <f t="shared" si="161"/>
        <v>0.282044163498911</v>
      </c>
      <c r="AE90" s="100">
        <f t="shared" si="161"/>
        <v>0.352013524024191</v>
      </c>
      <c r="AF90" s="100">
        <f t="shared" si="161"/>
        <v>0.36414028355186</v>
      </c>
      <c r="AG90" s="100">
        <f t="shared" si="161"/>
        <v>0.359325891814078</v>
      </c>
      <c r="AH90" s="100">
        <f t="shared" si="161"/>
        <v>0.373199660237214</v>
      </c>
      <c r="AI90" s="100">
        <f t="shared" si="161"/>
        <v>0.201936290142759</v>
      </c>
      <c r="AJ90" s="100">
        <f t="shared" si="161"/>
        <v>0.0794010577649564</v>
      </c>
      <c r="AK90" s="100">
        <f t="shared" si="161"/>
        <v>-0.00330460297084179</v>
      </c>
      <c r="AL90" s="100">
        <f t="shared" si="161"/>
        <v>-0.211262324623996</v>
      </c>
      <c r="AM90" s="100">
        <f t="shared" si="161"/>
        <v>-0.151597346071578</v>
      </c>
      <c r="AN90" s="100">
        <f t="shared" si="161"/>
        <v>-0.149258829154997</v>
      </c>
      <c r="AO90" s="100">
        <f t="shared" si="161"/>
        <v>-0.19911423080137</v>
      </c>
      <c r="AP90" s="100">
        <f t="shared" si="161"/>
        <v>-0.168812708565844</v>
      </c>
      <c r="AQ90" s="100">
        <f t="shared" si="161"/>
        <v>-0.0390429172708114</v>
      </c>
      <c r="AR90" s="100">
        <f t="shared" si="161"/>
        <v>-0.111080722044229</v>
      </c>
      <c r="AS90" s="100">
        <f t="shared" si="161"/>
        <v>-0.23443893675771</v>
      </c>
      <c r="AT90" s="100">
        <f t="shared" si="161"/>
        <v>-0.25100459631031</v>
      </c>
      <c r="AU90" s="100">
        <f t="shared" si="161"/>
        <v>-0.18126280820588</v>
      </c>
      <c r="AV90" s="100">
        <f t="shared" si="161"/>
        <v>-0.0804327076041998</v>
      </c>
      <c r="AW90" s="100">
        <f t="shared" si="161"/>
        <v>-0.159787156530475</v>
      </c>
      <c r="AX90" s="100">
        <f t="shared" si="161"/>
        <v>-0.13387339316032</v>
      </c>
      <c r="AY90" s="100">
        <f t="shared" si="161"/>
        <v>-0.178590981905682</v>
      </c>
      <c r="AZ90" s="100">
        <f t="shared" si="161"/>
        <v>-0.114682029869921</v>
      </c>
      <c r="BA90" s="100">
        <f t="shared" si="161"/>
        <v>-0.0461940833176826</v>
      </c>
      <c r="BB90" s="100">
        <f t="shared" si="161"/>
        <v>-0.0710907439076528</v>
      </c>
      <c r="BC90" s="100">
        <f t="shared" si="161"/>
        <v>-0.210366524129505</v>
      </c>
      <c r="BD90" s="100">
        <f t="shared" si="161"/>
        <v>-0.21906729374533</v>
      </c>
      <c r="BE90" s="100">
        <f t="shared" si="161"/>
        <v>-0.13592908047975</v>
      </c>
      <c r="BF90" s="100">
        <f t="shared" si="161"/>
        <v>-0.113967773631766</v>
      </c>
      <c r="BG90" s="100">
        <f t="shared" si="161"/>
        <v>-0.224233418172429</v>
      </c>
      <c r="BH90" s="100">
        <f t="shared" si="161"/>
        <v>-0.308144765068161</v>
      </c>
      <c r="BI90" s="100">
        <f t="shared" si="161"/>
        <v>-0.228509987868277</v>
      </c>
      <c r="BJ90" s="100">
        <f t="shared" si="161"/>
        <v>-0.274418656749854</v>
      </c>
      <c r="BK90" s="100">
        <f t="shared" si="161"/>
        <v>-0.272314338613454</v>
      </c>
      <c r="BL90" s="100">
        <f t="shared" si="161"/>
        <v>-0.140619685735664</v>
      </c>
      <c r="BM90" s="100">
        <f t="shared" si="161"/>
        <v>-0.306726856376074</v>
      </c>
      <c r="BN90" s="100">
        <f t="shared" si="161"/>
        <v>-0.223999309620723</v>
      </c>
      <c r="BO90" s="100">
        <f t="shared" si="161"/>
        <v>-0.244362269172153</v>
      </c>
      <c r="BP90" s="100">
        <f t="shared" si="161"/>
        <v>-0.19584060336579</v>
      </c>
      <c r="BQ90" s="100">
        <f t="shared" si="161"/>
        <v>-0.174302621873533</v>
      </c>
      <c r="BR90" s="100">
        <f t="shared" si="161"/>
        <v>-0.132784063463122</v>
      </c>
      <c r="BS90" s="100">
        <f t="shared" si="161"/>
        <v>-0.113593446453559</v>
      </c>
      <c r="BT90" s="100">
        <f t="shared" si="161"/>
        <v>-0.178228979129159</v>
      </c>
      <c r="BU90" s="100">
        <f t="shared" si="161"/>
        <v>-0.160861074526545</v>
      </c>
      <c r="BV90" s="100">
        <f t="shared" si="161"/>
        <v>-0.414900350433024</v>
      </c>
      <c r="BW90" s="100">
        <f t="shared" si="161"/>
        <v>-0.836993396055726</v>
      </c>
      <c r="BX90" s="100">
        <f t="shared" si="161"/>
        <v>-0.699699877972362</v>
      </c>
      <c r="BY90" s="100">
        <f t="shared" si="161"/>
        <v>-0.359498437878039</v>
      </c>
      <c r="BZ90" s="100">
        <f t="shared" ref="BZ90:CC90" si="162">BZ84/BN84-1</f>
        <v>-0.245574852186162</v>
      </c>
      <c r="CA90" s="100">
        <f t="shared" si="162"/>
        <v>-0.117756664892092</v>
      </c>
      <c r="CB90" s="100">
        <f t="shared" si="162"/>
        <v>-0.00718576844561092</v>
      </c>
      <c r="CC90" s="100">
        <f t="shared" si="162"/>
        <v>0.0110243734075059</v>
      </c>
      <c r="CD90" s="100">
        <v>-0.1226</v>
      </c>
      <c r="CE90" s="100">
        <v>-0.0575</v>
      </c>
      <c r="CF90" s="117">
        <v>0.0305</v>
      </c>
      <c r="CG90" s="117">
        <v>-0.0319</v>
      </c>
      <c r="CH90" s="117">
        <v>0.0861</v>
      </c>
      <c r="CI90" s="117">
        <v>2.184</v>
      </c>
      <c r="CJ90" s="117">
        <f t="shared" ref="CJ90:CL90" si="163">CJ84/BX84-1</f>
        <v>1.05315527049882</v>
      </c>
      <c r="CK90" s="117">
        <f t="shared" si="163"/>
        <v>0.397040467744055</v>
      </c>
      <c r="CL90" s="126">
        <f t="shared" si="163"/>
        <v>0.00351321139459748</v>
      </c>
    </row>
    <row r="91" spans="1:90">
      <c r="A91" s="20" t="s">
        <v>9</v>
      </c>
      <c r="B91" s="102">
        <v>-0.307727819236096</v>
      </c>
      <c r="C91" s="102">
        <v>-0.128657099004731</v>
      </c>
      <c r="D91" s="102">
        <v>-0.226702577914582</v>
      </c>
      <c r="E91" s="102">
        <v>-0.117945762711864</v>
      </c>
      <c r="F91" s="102">
        <v>-0.0815470027863282</v>
      </c>
      <c r="G91" s="102">
        <v>-0.106774915161384</v>
      </c>
      <c r="H91" s="102">
        <v>-0.0242475840870392</v>
      </c>
      <c r="I91" s="102">
        <v>-0.0759131630177051</v>
      </c>
      <c r="J91" s="102">
        <v>-0.141453895745679</v>
      </c>
      <c r="K91" s="102">
        <v>-0.333728758965818</v>
      </c>
      <c r="L91" s="102">
        <v>-0.324565279136554</v>
      </c>
      <c r="M91" s="102">
        <v>-0.266760188425088</v>
      </c>
      <c r="N91" s="102">
        <f t="shared" ref="N91:BY91" si="164">N85/B85-1</f>
        <v>-0.24323611314671</v>
      </c>
      <c r="O91" s="102">
        <f t="shared" si="164"/>
        <v>-0.100966078303189</v>
      </c>
      <c r="P91" s="102">
        <f t="shared" si="164"/>
        <v>-0.176581417719839</v>
      </c>
      <c r="Q91" s="102">
        <f t="shared" si="164"/>
        <v>-0.168005349607619</v>
      </c>
      <c r="R91" s="102">
        <f t="shared" si="164"/>
        <v>-0.224298499784387</v>
      </c>
      <c r="S91" s="102">
        <f t="shared" si="164"/>
        <v>-0.224843048563373</v>
      </c>
      <c r="T91" s="102">
        <f t="shared" si="164"/>
        <v>-0.158030119321465</v>
      </c>
      <c r="U91" s="102">
        <f t="shared" si="164"/>
        <v>-0.290667838137362</v>
      </c>
      <c r="V91" s="102">
        <f t="shared" si="164"/>
        <v>-0.311528391817633</v>
      </c>
      <c r="W91" s="102">
        <f t="shared" si="164"/>
        <v>-0.202667169757927</v>
      </c>
      <c r="X91" s="102">
        <f t="shared" si="164"/>
        <v>0.0700035042635205</v>
      </c>
      <c r="Y91" s="102">
        <f t="shared" si="164"/>
        <v>0.0286869653125781</v>
      </c>
      <c r="Z91" s="102">
        <f t="shared" si="164"/>
        <v>-0.309844288647016</v>
      </c>
      <c r="AA91" s="102">
        <f t="shared" si="164"/>
        <v>-0.419871535913388</v>
      </c>
      <c r="AB91" s="102">
        <f t="shared" si="164"/>
        <v>-0.278493046939203</v>
      </c>
      <c r="AC91" s="102">
        <f t="shared" si="164"/>
        <v>-0.214919857730149</v>
      </c>
      <c r="AD91" s="102">
        <f t="shared" si="164"/>
        <v>-0.372553226766017</v>
      </c>
      <c r="AE91" s="102">
        <f t="shared" si="164"/>
        <v>-0.381744653728653</v>
      </c>
      <c r="AF91" s="102">
        <f t="shared" si="164"/>
        <v>-0.389365166951536</v>
      </c>
      <c r="AG91" s="102">
        <f t="shared" si="164"/>
        <v>-0.368845536694536</v>
      </c>
      <c r="AH91" s="102">
        <f t="shared" si="164"/>
        <v>-0.32355931967293</v>
      </c>
      <c r="AI91" s="102">
        <f t="shared" si="164"/>
        <v>-0.32204492687183</v>
      </c>
      <c r="AJ91" s="102">
        <f t="shared" si="164"/>
        <v>-0.429090750302938</v>
      </c>
      <c r="AK91" s="102">
        <f t="shared" si="164"/>
        <v>-0.326010229097979</v>
      </c>
      <c r="AL91" s="102">
        <f t="shared" si="164"/>
        <v>-0.284140814637089</v>
      </c>
      <c r="AM91" s="102">
        <f t="shared" si="164"/>
        <v>-0.251122871766303</v>
      </c>
      <c r="AN91" s="102">
        <f t="shared" si="164"/>
        <v>-0.167377613006968</v>
      </c>
      <c r="AO91" s="102">
        <f t="shared" si="164"/>
        <v>-0.338546263282381</v>
      </c>
      <c r="AP91" s="102">
        <f t="shared" si="164"/>
        <v>-0.25160879161874</v>
      </c>
      <c r="AQ91" s="102">
        <f t="shared" si="164"/>
        <v>-0.2234447209385</v>
      </c>
      <c r="AR91" s="102">
        <f t="shared" si="164"/>
        <v>-0.394582561932469</v>
      </c>
      <c r="AS91" s="102">
        <f t="shared" si="164"/>
        <v>-0.323364777770344</v>
      </c>
      <c r="AT91" s="102">
        <f t="shared" si="164"/>
        <v>-0.0806408434752167</v>
      </c>
      <c r="AU91" s="102">
        <f t="shared" si="164"/>
        <v>-0.241645580664863</v>
      </c>
      <c r="AV91" s="102">
        <f t="shared" si="164"/>
        <v>-0.210069411247299</v>
      </c>
      <c r="AW91" s="102">
        <f t="shared" si="164"/>
        <v>-0.187234442859159</v>
      </c>
      <c r="AX91" s="102">
        <f t="shared" si="164"/>
        <v>-0.299627597020776</v>
      </c>
      <c r="AY91" s="102">
        <f t="shared" si="164"/>
        <v>-0.403398656345166</v>
      </c>
      <c r="AZ91" s="102">
        <f t="shared" si="164"/>
        <v>-0.403631828118504</v>
      </c>
      <c r="BA91" s="102">
        <f t="shared" si="164"/>
        <v>-0.307075127644055</v>
      </c>
      <c r="BB91" s="102">
        <f t="shared" si="164"/>
        <v>0.0167611689201819</v>
      </c>
      <c r="BC91" s="102">
        <f t="shared" si="164"/>
        <v>0.00531026116413735</v>
      </c>
      <c r="BD91" s="102">
        <f t="shared" si="164"/>
        <v>0.297389784848375</v>
      </c>
      <c r="BE91" s="102">
        <f t="shared" si="164"/>
        <v>0.051448534985663</v>
      </c>
      <c r="BF91" s="102">
        <f t="shared" si="164"/>
        <v>-0.219330272146937</v>
      </c>
      <c r="BG91" s="102">
        <f t="shared" si="164"/>
        <v>-0.052666398205143</v>
      </c>
      <c r="BH91" s="102">
        <f t="shared" si="164"/>
        <v>-0.0720631308852364</v>
      </c>
      <c r="BI91" s="102">
        <f t="shared" si="164"/>
        <v>-0.0964524778641563</v>
      </c>
      <c r="BJ91" s="102">
        <f t="shared" si="164"/>
        <v>-0.259871827162567</v>
      </c>
      <c r="BK91" s="102">
        <f t="shared" si="164"/>
        <v>-0.167004364089776</v>
      </c>
      <c r="BL91" s="102">
        <f t="shared" si="164"/>
        <v>0.14071108912227</v>
      </c>
      <c r="BM91" s="102">
        <f t="shared" si="164"/>
        <v>0.047573812580231</v>
      </c>
      <c r="BN91" s="102">
        <f t="shared" si="164"/>
        <v>-0.460289251133717</v>
      </c>
      <c r="BO91" s="102">
        <f t="shared" si="164"/>
        <v>-0.363652922292298</v>
      </c>
      <c r="BP91" s="102">
        <f t="shared" si="164"/>
        <v>-0.102502946293282</v>
      </c>
      <c r="BQ91" s="102">
        <f t="shared" si="164"/>
        <v>-0.0641339100996803</v>
      </c>
      <c r="BR91" s="102">
        <f t="shared" si="164"/>
        <v>-0.124752532063237</v>
      </c>
      <c r="BS91" s="102">
        <f t="shared" si="164"/>
        <v>-0.0759070897221801</v>
      </c>
      <c r="BT91" s="102">
        <f t="shared" si="164"/>
        <v>-0.0766943183596807</v>
      </c>
      <c r="BU91" s="102">
        <f t="shared" si="164"/>
        <v>0.017101133670659</v>
      </c>
      <c r="BV91" s="102">
        <f t="shared" si="164"/>
        <v>-0.216924414867471</v>
      </c>
      <c r="BW91" s="102">
        <f t="shared" si="164"/>
        <v>-0.843764617831416</v>
      </c>
      <c r="BX91" s="102">
        <f t="shared" si="164"/>
        <v>-0.581992745051652</v>
      </c>
      <c r="BY91" s="102">
        <f t="shared" si="164"/>
        <v>-0.115040560743083</v>
      </c>
      <c r="BZ91" s="102">
        <f t="shared" ref="BZ91:CC91" si="165">BZ85/BN85-1</f>
        <v>0.470004920328527</v>
      </c>
      <c r="CA91" s="102">
        <f t="shared" si="165"/>
        <v>0.261297363054134</v>
      </c>
      <c r="CB91" s="102">
        <f t="shared" si="165"/>
        <v>0.0852587150226669</v>
      </c>
      <c r="CC91" s="102">
        <f t="shared" si="165"/>
        <v>0.171858252947481</v>
      </c>
      <c r="CD91" s="102">
        <v>0.2555</v>
      </c>
      <c r="CE91" s="102">
        <v>0.2613</v>
      </c>
      <c r="CF91" s="119">
        <v>0.1142</v>
      </c>
      <c r="CG91" s="119">
        <v>-0.0185</v>
      </c>
      <c r="CH91" s="119">
        <v>-0.1807</v>
      </c>
      <c r="CI91" s="119">
        <v>3.8638</v>
      </c>
      <c r="CJ91" s="119">
        <f t="shared" ref="CJ91:CL91" si="166">CJ85/BX85-1</f>
        <v>0.566193463189171</v>
      </c>
      <c r="CK91" s="119">
        <f t="shared" si="166"/>
        <v>0.129524495278186</v>
      </c>
      <c r="CL91" s="128">
        <f t="shared" si="166"/>
        <v>-0.0145987280825974</v>
      </c>
    </row>
    <row r="92" spans="1:90">
      <c r="A92" s="22" t="s">
        <v>12</v>
      </c>
      <c r="B92" s="103">
        <f t="shared" ref="B92:B97" si="167">B80</f>
        <v>1846846</v>
      </c>
      <c r="C92" s="103">
        <f t="shared" ref="C92:M92" si="168">B92+C80</f>
        <v>3159043</v>
      </c>
      <c r="D92" s="103">
        <f t="shared" si="168"/>
        <v>4869110</v>
      </c>
      <c r="E92" s="103">
        <f t="shared" si="168"/>
        <v>6549142</v>
      </c>
      <c r="F92" s="103">
        <f t="shared" si="168"/>
        <v>8139496</v>
      </c>
      <c r="G92" s="103">
        <f t="shared" si="168"/>
        <v>9703613</v>
      </c>
      <c r="H92" s="103">
        <f t="shared" si="168"/>
        <v>11061561</v>
      </c>
      <c r="I92" s="103">
        <f t="shared" si="168"/>
        <v>12529727</v>
      </c>
      <c r="J92" s="103">
        <f t="shared" si="168"/>
        <v>14225728</v>
      </c>
      <c r="K92" s="103">
        <f t="shared" si="168"/>
        <v>15934589</v>
      </c>
      <c r="L92" s="103">
        <f t="shared" si="168"/>
        <v>17709909</v>
      </c>
      <c r="M92" s="103">
        <f t="shared" si="168"/>
        <v>19770953</v>
      </c>
      <c r="N92" s="103">
        <f t="shared" ref="N92:N97" si="169">N80</f>
        <v>2038003</v>
      </c>
      <c r="O92" s="103">
        <f t="shared" ref="O92:Y92" si="170">N92+O80</f>
        <v>3434736</v>
      </c>
      <c r="P92" s="103">
        <v>4978691</v>
      </c>
      <c r="Q92" s="109">
        <f t="shared" si="170"/>
        <v>6647515</v>
      </c>
      <c r="R92" s="109">
        <f t="shared" si="170"/>
        <v>8256789</v>
      </c>
      <c r="S92" s="109">
        <f t="shared" si="170"/>
        <v>9768228</v>
      </c>
      <c r="T92" s="109">
        <f t="shared" si="170"/>
        <v>11036825</v>
      </c>
      <c r="U92" s="110">
        <f t="shared" si="170"/>
        <v>12455287</v>
      </c>
      <c r="V92" s="110">
        <f t="shared" si="170"/>
        <v>14206502</v>
      </c>
      <c r="W92" s="110">
        <f t="shared" si="170"/>
        <v>16143377</v>
      </c>
      <c r="X92" s="110">
        <f t="shared" si="170"/>
        <v>18340150</v>
      </c>
      <c r="Y92" s="110">
        <f t="shared" si="170"/>
        <v>20782276</v>
      </c>
      <c r="Z92" s="110">
        <f t="shared" ref="Z92:Z97" si="171">Z80</f>
        <v>2228705</v>
      </c>
      <c r="AA92" s="109">
        <f t="shared" ref="AA92:AK92" si="172">Z92+AA80</f>
        <v>3605386</v>
      </c>
      <c r="AB92" s="109">
        <f t="shared" si="172"/>
        <v>5661092</v>
      </c>
      <c r="AC92" s="109">
        <f t="shared" si="172"/>
        <v>7440222</v>
      </c>
      <c r="AD92" s="109">
        <f t="shared" si="172"/>
        <v>9233257</v>
      </c>
      <c r="AE92" s="109">
        <f t="shared" si="172"/>
        <v>11017310</v>
      </c>
      <c r="AF92" s="109">
        <f t="shared" si="172"/>
        <v>12621840</v>
      </c>
      <c r="AG92" s="109">
        <f t="shared" si="172"/>
        <v>14417352</v>
      </c>
      <c r="AH92" s="109">
        <f t="shared" si="172"/>
        <v>16685690</v>
      </c>
      <c r="AI92" s="109">
        <f t="shared" si="172"/>
        <v>19029818</v>
      </c>
      <c r="AJ92" s="109">
        <f t="shared" si="172"/>
        <v>21619975</v>
      </c>
      <c r="AK92" s="109">
        <f t="shared" si="172"/>
        <v>24292239</v>
      </c>
      <c r="AL92" s="109">
        <f t="shared" ref="AL92:AL97" si="173">AL80</f>
        <v>2218215</v>
      </c>
      <c r="AM92" s="109">
        <f t="shared" ref="AM92:AV92" si="174">AL92+AM80</f>
        <v>3850963</v>
      </c>
      <c r="AN92" s="109">
        <f t="shared" si="174"/>
        <v>5947249</v>
      </c>
      <c r="AO92" s="109">
        <f t="shared" si="174"/>
        <v>7669492</v>
      </c>
      <c r="AP92" s="109">
        <f t="shared" si="174"/>
        <v>9420786</v>
      </c>
      <c r="AQ92" s="109">
        <f t="shared" si="174"/>
        <v>11252633</v>
      </c>
      <c r="AR92" s="109">
        <f t="shared" si="174"/>
        <v>12931066</v>
      </c>
      <c r="AS92" s="109">
        <f t="shared" si="174"/>
        <v>14806259</v>
      </c>
      <c r="AT92" s="109">
        <f t="shared" si="174"/>
        <v>17148826</v>
      </c>
      <c r="AU92" s="109">
        <f t="shared" si="174"/>
        <v>19501288</v>
      </c>
      <c r="AV92" s="109">
        <f t="shared" si="174"/>
        <v>22090765</v>
      </c>
      <c r="AW92" s="109">
        <v>24197002</v>
      </c>
      <c r="AX92" s="109">
        <f t="shared" ref="AX92:AX97" si="175">AX80</f>
        <v>2456157</v>
      </c>
      <c r="AY92" s="51">
        <f t="shared" ref="AY92:BI92" si="176">AX92+AY80</f>
        <v>3931669</v>
      </c>
      <c r="AZ92" s="51">
        <f t="shared" si="176"/>
        <v>6100239</v>
      </c>
      <c r="BA92" s="51">
        <f t="shared" si="176"/>
        <v>8014608</v>
      </c>
      <c r="BB92" s="51">
        <f t="shared" si="176"/>
        <v>9904022</v>
      </c>
      <c r="BC92" s="51">
        <f t="shared" si="176"/>
        <v>11778203</v>
      </c>
      <c r="BD92" s="51">
        <f t="shared" si="176"/>
        <v>13367747</v>
      </c>
      <c r="BE92" s="51">
        <f t="shared" si="176"/>
        <v>15157618</v>
      </c>
      <c r="BF92" s="51">
        <f t="shared" si="176"/>
        <v>17218096</v>
      </c>
      <c r="BG92" s="51">
        <f t="shared" si="176"/>
        <v>19264936</v>
      </c>
      <c r="BH92" s="51">
        <f t="shared" si="176"/>
        <v>21438421</v>
      </c>
      <c r="BI92" s="51">
        <f t="shared" si="176"/>
        <v>23671529</v>
      </c>
      <c r="BJ92" s="51">
        <v>2021089</v>
      </c>
      <c r="BK92" s="51">
        <f t="shared" ref="BK92:BO92" si="177">BJ92+BK80</f>
        <v>3240586</v>
      </c>
      <c r="BL92" s="51">
        <f t="shared" si="177"/>
        <v>5260029</v>
      </c>
      <c r="BM92" s="51">
        <f t="shared" si="177"/>
        <v>6834906</v>
      </c>
      <c r="BN92" s="51">
        <f t="shared" si="177"/>
        <v>8396078</v>
      </c>
      <c r="BO92" s="103">
        <f t="shared" si="177"/>
        <v>10123988</v>
      </c>
      <c r="BP92" s="103">
        <v>11654485</v>
      </c>
      <c r="BQ92" s="103">
        <f>BP92+BQ80</f>
        <v>13307393</v>
      </c>
      <c r="BR92" s="103">
        <f>BQ92+BR80</f>
        <v>15238030</v>
      </c>
      <c r="BS92" s="103">
        <v>17173820</v>
      </c>
      <c r="BT92" s="103">
        <v>19231085</v>
      </c>
      <c r="BU92" s="103">
        <v>21444180</v>
      </c>
      <c r="BV92" s="103">
        <f t="shared" ref="BV92:BY92" si="178">BV93+BV97</f>
        <v>1529141</v>
      </c>
      <c r="BW92" s="103">
        <f t="shared" si="178"/>
        <v>1752746</v>
      </c>
      <c r="BX92" s="103">
        <f t="shared" si="178"/>
        <v>2795435</v>
      </c>
      <c r="BY92" s="103">
        <f t="shared" si="178"/>
        <v>4331641</v>
      </c>
      <c r="BZ92" s="103">
        <v>6108880</v>
      </c>
      <c r="CA92" s="103">
        <v>7872511</v>
      </c>
      <c r="CB92" s="103">
        <f>CB93+CB97</f>
        <v>9499767</v>
      </c>
      <c r="CC92" s="103">
        <v>11287548</v>
      </c>
      <c r="CD92" s="103">
        <v>13375765</v>
      </c>
      <c r="CE92" s="103">
        <v>15495098</v>
      </c>
      <c r="CF92" s="120">
        <v>17793074</v>
      </c>
      <c r="CG92" s="120">
        <v>20177731</v>
      </c>
      <c r="CH92" s="120">
        <v>2044769</v>
      </c>
      <c r="CI92" s="120">
        <f t="shared" ref="CI92:CL92" si="179">CH92+CI80</f>
        <v>3200656</v>
      </c>
      <c r="CJ92" s="120">
        <f t="shared" si="179"/>
        <v>5074967</v>
      </c>
      <c r="CK92" s="120">
        <f t="shared" si="179"/>
        <v>6779007</v>
      </c>
      <c r="CL92" s="129">
        <f t="shared" si="179"/>
        <v>8425044</v>
      </c>
    </row>
    <row r="93" spans="1:90">
      <c r="A93" s="12" t="s">
        <v>5</v>
      </c>
      <c r="B93" s="103">
        <f t="shared" si="167"/>
        <v>1710386</v>
      </c>
      <c r="C93" s="103">
        <f t="shared" ref="C93:M93" si="180">B93+C81</f>
        <v>2912447</v>
      </c>
      <c r="D93" s="103">
        <f t="shared" si="180"/>
        <v>4471779</v>
      </c>
      <c r="E93" s="103">
        <f t="shared" si="180"/>
        <v>5950711</v>
      </c>
      <c r="F93" s="103">
        <f t="shared" si="180"/>
        <v>7408884</v>
      </c>
      <c r="G93" s="103">
        <f t="shared" si="180"/>
        <v>8855608</v>
      </c>
      <c r="H93" s="103">
        <f t="shared" si="180"/>
        <v>10125307</v>
      </c>
      <c r="I93" s="103">
        <f t="shared" si="180"/>
        <v>11493314</v>
      </c>
      <c r="J93" s="103">
        <f t="shared" si="180"/>
        <v>13085042</v>
      </c>
      <c r="K93" s="103">
        <f t="shared" si="180"/>
        <v>14709094</v>
      </c>
      <c r="L93" s="103">
        <f t="shared" si="180"/>
        <v>16398804</v>
      </c>
      <c r="M93" s="103">
        <f t="shared" si="180"/>
        <v>18367855</v>
      </c>
      <c r="N93" s="103">
        <f t="shared" si="169"/>
        <v>1934735</v>
      </c>
      <c r="O93" s="103">
        <f t="shared" ref="O93:Y93" si="181">N93+O81</f>
        <v>3232452</v>
      </c>
      <c r="P93" s="103">
        <f t="shared" si="181"/>
        <v>4978691</v>
      </c>
      <c r="Q93" s="103">
        <f t="shared" si="181"/>
        <v>6539270</v>
      </c>
      <c r="R93" s="103">
        <f t="shared" si="181"/>
        <v>8046011</v>
      </c>
      <c r="S93" s="103">
        <f t="shared" si="181"/>
        <v>9466452</v>
      </c>
      <c r="T93" s="103">
        <f t="shared" si="181"/>
        <v>10660746</v>
      </c>
      <c r="U93" s="103">
        <f t="shared" si="181"/>
        <v>12008162</v>
      </c>
      <c r="V93" s="103">
        <f t="shared" si="181"/>
        <v>13687588</v>
      </c>
      <c r="W93" s="103">
        <f t="shared" si="181"/>
        <v>15556842</v>
      </c>
      <c r="X93" s="103">
        <f t="shared" si="181"/>
        <v>17662012</v>
      </c>
      <c r="Y93" s="103">
        <f t="shared" si="181"/>
        <v>20009506</v>
      </c>
      <c r="Z93" s="103">
        <f t="shared" si="171"/>
        <v>2157434</v>
      </c>
      <c r="AA93" s="103">
        <f t="shared" ref="AA93:AK93" si="182">Z93+AA81</f>
        <v>3476673</v>
      </c>
      <c r="AB93" s="103">
        <f t="shared" si="182"/>
        <v>5442827</v>
      </c>
      <c r="AC93" s="103">
        <f t="shared" si="182"/>
        <v>7136976</v>
      </c>
      <c r="AD93" s="103">
        <f t="shared" si="182"/>
        <v>8865677</v>
      </c>
      <c r="AE93" s="103">
        <f t="shared" si="182"/>
        <v>10593470</v>
      </c>
      <c r="AF93" s="103">
        <f t="shared" si="182"/>
        <v>12152628</v>
      </c>
      <c r="AG93" s="103">
        <f t="shared" si="182"/>
        <v>13903299</v>
      </c>
      <c r="AH93" s="103">
        <f t="shared" si="182"/>
        <v>16123076</v>
      </c>
      <c r="AI93" s="103">
        <f t="shared" si="182"/>
        <v>18421360</v>
      </c>
      <c r="AJ93" s="103">
        <f t="shared" si="182"/>
        <v>20959220</v>
      </c>
      <c r="AK93" s="103">
        <f t="shared" si="182"/>
        <v>23567703</v>
      </c>
      <c r="AL93" s="103">
        <f t="shared" si="173"/>
        <v>2167195</v>
      </c>
      <c r="AM93" s="103">
        <f t="shared" ref="AM93:AW93" si="183">AL93+AM81</f>
        <v>3756926</v>
      </c>
      <c r="AN93" s="103">
        <f t="shared" si="183"/>
        <v>5778649</v>
      </c>
      <c r="AO93" s="103">
        <f t="shared" si="183"/>
        <v>7444681</v>
      </c>
      <c r="AP93" s="103">
        <f t="shared" si="183"/>
        <v>9147828</v>
      </c>
      <c r="AQ93" s="103">
        <f t="shared" si="183"/>
        <v>10935986</v>
      </c>
      <c r="AR93" s="103">
        <f t="shared" si="183"/>
        <v>12586950</v>
      </c>
      <c r="AS93" s="103">
        <f t="shared" si="183"/>
        <v>14431802</v>
      </c>
      <c r="AT93" s="103">
        <f t="shared" si="183"/>
        <v>16729724</v>
      </c>
      <c r="AU93" s="103">
        <f t="shared" si="183"/>
        <v>19047420</v>
      </c>
      <c r="AV93" s="103">
        <f t="shared" si="183"/>
        <v>21595586</v>
      </c>
      <c r="AW93" s="103">
        <f t="shared" si="183"/>
        <v>24197002</v>
      </c>
      <c r="AX93" s="103">
        <f t="shared" si="175"/>
        <v>2420424</v>
      </c>
      <c r="AY93" s="103">
        <f t="shared" ref="AY93:BI93" si="184">AX93+AY81</f>
        <v>3870272</v>
      </c>
      <c r="AZ93" s="103">
        <f t="shared" si="184"/>
        <v>5994375</v>
      </c>
      <c r="BA93" s="103">
        <f t="shared" si="184"/>
        <v>7869794</v>
      </c>
      <c r="BB93" s="103">
        <f t="shared" si="184"/>
        <v>9710254</v>
      </c>
      <c r="BC93" s="103">
        <f t="shared" si="184"/>
        <v>11540514</v>
      </c>
      <c r="BD93" s="103">
        <f t="shared" si="184"/>
        <v>13094420</v>
      </c>
      <c r="BE93" s="103">
        <f t="shared" si="184"/>
        <v>14852389</v>
      </c>
      <c r="BF93" s="103">
        <f t="shared" si="184"/>
        <v>16878014</v>
      </c>
      <c r="BG93" s="103">
        <f t="shared" si="184"/>
        <v>18891919</v>
      </c>
      <c r="BH93" s="103">
        <f t="shared" si="184"/>
        <v>21027070</v>
      </c>
      <c r="BI93" s="103">
        <f t="shared" si="184"/>
        <v>23213339</v>
      </c>
      <c r="BJ93" s="103">
        <v>1994642</v>
      </c>
      <c r="BK93" s="103">
        <f t="shared" ref="BK93:BR93" si="185">BJ93+BK81</f>
        <v>3192761</v>
      </c>
      <c r="BL93" s="103">
        <f t="shared" si="185"/>
        <v>5161480</v>
      </c>
      <c r="BM93" s="103">
        <f t="shared" si="185"/>
        <v>6695554</v>
      </c>
      <c r="BN93" s="103">
        <f t="shared" si="185"/>
        <v>8230305</v>
      </c>
      <c r="BO93" s="103">
        <f t="shared" si="185"/>
        <v>9930266</v>
      </c>
      <c r="BP93" s="103">
        <f t="shared" si="185"/>
        <v>11426193</v>
      </c>
      <c r="BQ93" s="103">
        <f t="shared" si="185"/>
        <v>13049245</v>
      </c>
      <c r="BR93" s="103">
        <f t="shared" si="185"/>
        <v>14949377</v>
      </c>
      <c r="BS93" s="103">
        <f t="shared" ref="BS93:CL93" si="186">SUM(BS94:BS96)</f>
        <v>16857317</v>
      </c>
      <c r="BT93" s="103">
        <f t="shared" si="186"/>
        <v>18879188</v>
      </c>
      <c r="BU93" s="103">
        <f>SUM(BU94:BU95)</f>
        <v>19660958</v>
      </c>
      <c r="BV93" s="103">
        <f t="shared" si="186"/>
        <v>1508431</v>
      </c>
      <c r="BW93" s="103">
        <f t="shared" si="186"/>
        <v>1728696</v>
      </c>
      <c r="BX93" s="103">
        <f t="shared" si="186"/>
        <v>2750182</v>
      </c>
      <c r="BY93" s="103">
        <f t="shared" si="186"/>
        <v>4250279</v>
      </c>
      <c r="BZ93" s="103">
        <f t="shared" si="186"/>
        <v>5885122</v>
      </c>
      <c r="CA93" s="103">
        <f t="shared" si="186"/>
        <v>7717058</v>
      </c>
      <c r="CB93" s="103">
        <f t="shared" si="186"/>
        <v>9309602</v>
      </c>
      <c r="CC93" s="103">
        <f t="shared" si="186"/>
        <v>11062396</v>
      </c>
      <c r="CD93" s="103">
        <f t="shared" si="186"/>
        <v>13112315</v>
      </c>
      <c r="CE93" s="103">
        <f t="shared" si="186"/>
        <v>15193260</v>
      </c>
      <c r="CF93" s="120">
        <f t="shared" si="186"/>
        <v>17451799</v>
      </c>
      <c r="CG93" s="120">
        <f t="shared" si="186"/>
        <v>19703768</v>
      </c>
      <c r="CH93" s="120">
        <f t="shared" si="186"/>
        <v>11486582</v>
      </c>
      <c r="CI93" s="120">
        <f t="shared" si="186"/>
        <v>12626224</v>
      </c>
      <c r="CJ93" s="120">
        <f t="shared" si="186"/>
        <v>14467327</v>
      </c>
      <c r="CK93" s="120">
        <f t="shared" si="186"/>
        <v>16130581</v>
      </c>
      <c r="CL93" s="129">
        <f t="shared" si="186"/>
        <v>17738346</v>
      </c>
    </row>
    <row r="94" spans="1:90">
      <c r="A94" s="14" t="s">
        <v>6</v>
      </c>
      <c r="B94" s="103">
        <f t="shared" si="167"/>
        <v>1195675</v>
      </c>
      <c r="C94" s="103">
        <f t="shared" ref="C94:M94" si="187">B94+C82</f>
        <v>2026193</v>
      </c>
      <c r="D94" s="103">
        <f t="shared" si="187"/>
        <v>3114636</v>
      </c>
      <c r="E94" s="103">
        <f t="shared" si="187"/>
        <v>4145945</v>
      </c>
      <c r="F94" s="103">
        <f t="shared" si="187"/>
        <v>5154616</v>
      </c>
      <c r="G94" s="103">
        <f t="shared" si="187"/>
        <v>6149123</v>
      </c>
      <c r="H94" s="103">
        <f t="shared" si="187"/>
        <v>7006901</v>
      </c>
      <c r="I94" s="103">
        <f t="shared" si="187"/>
        <v>7917754</v>
      </c>
      <c r="J94" s="103">
        <f t="shared" si="187"/>
        <v>8984554</v>
      </c>
      <c r="K94" s="103">
        <f t="shared" si="187"/>
        <v>10036977</v>
      </c>
      <c r="L94" s="103">
        <f t="shared" si="187"/>
        <v>11111292</v>
      </c>
      <c r="M94" s="103">
        <f t="shared" si="187"/>
        <v>12374238</v>
      </c>
      <c r="N94" s="103">
        <f t="shared" si="169"/>
        <v>1221887</v>
      </c>
      <c r="O94" s="103">
        <f t="shared" ref="O94:Y94" si="188">N94+O82</f>
        <v>2030870</v>
      </c>
      <c r="P94" s="103">
        <f t="shared" si="188"/>
        <v>3103709</v>
      </c>
      <c r="Q94" s="103">
        <f t="shared" si="188"/>
        <v>4035731</v>
      </c>
      <c r="R94" s="103">
        <f t="shared" si="188"/>
        <v>4942723</v>
      </c>
      <c r="S94" s="103">
        <f t="shared" si="188"/>
        <v>5788937</v>
      </c>
      <c r="T94" s="103">
        <f t="shared" si="188"/>
        <v>6477605</v>
      </c>
      <c r="U94" s="103">
        <f t="shared" si="188"/>
        <v>7239172</v>
      </c>
      <c r="V94" s="103">
        <f t="shared" si="188"/>
        <v>8190798</v>
      </c>
      <c r="W94" s="103">
        <f t="shared" si="188"/>
        <v>9245191</v>
      </c>
      <c r="X94" s="103">
        <f t="shared" si="188"/>
        <v>10415781</v>
      </c>
      <c r="Y94" s="103">
        <f t="shared" si="188"/>
        <v>11696666</v>
      </c>
      <c r="Z94" s="103">
        <f t="shared" si="171"/>
        <v>1111141</v>
      </c>
      <c r="AA94" s="103">
        <f t="shared" ref="AA94:AK94" si="189">Z94+AA82</f>
        <v>1778038</v>
      </c>
      <c r="AB94" s="103">
        <f t="shared" si="189"/>
        <v>2816894</v>
      </c>
      <c r="AC94" s="103">
        <f t="shared" si="189"/>
        <v>3722273</v>
      </c>
      <c r="AD94" s="103">
        <f t="shared" si="189"/>
        <v>4643698</v>
      </c>
      <c r="AE94" s="103">
        <f t="shared" si="189"/>
        <v>5568798</v>
      </c>
      <c r="AF94" s="103">
        <f t="shared" si="189"/>
        <v>6393654</v>
      </c>
      <c r="AG94" s="103">
        <f t="shared" si="189"/>
        <v>7309845</v>
      </c>
      <c r="AH94" s="103">
        <f t="shared" si="189"/>
        <v>8429166</v>
      </c>
      <c r="AI94" s="103">
        <f t="shared" si="189"/>
        <v>9599705</v>
      </c>
      <c r="AJ94" s="103">
        <f t="shared" si="189"/>
        <v>10883213</v>
      </c>
      <c r="AK94" s="103">
        <f t="shared" si="189"/>
        <v>12137798</v>
      </c>
      <c r="AL94" s="103">
        <f t="shared" si="173"/>
        <v>1080051</v>
      </c>
      <c r="AM94" s="103">
        <f t="shared" ref="AM94:AW94" si="190">AL94+AM82</f>
        <v>1849355</v>
      </c>
      <c r="AN94" s="103">
        <f t="shared" si="190"/>
        <v>2839550</v>
      </c>
      <c r="AO94" s="103">
        <f t="shared" si="190"/>
        <v>3677402</v>
      </c>
      <c r="AP94" s="103">
        <f t="shared" si="190"/>
        <v>4516084</v>
      </c>
      <c r="AQ94" s="103">
        <f t="shared" si="190"/>
        <v>5399094</v>
      </c>
      <c r="AR94" s="103">
        <f t="shared" si="190"/>
        <v>6224040</v>
      </c>
      <c r="AS94" s="103">
        <f t="shared" si="190"/>
        <v>7157027</v>
      </c>
      <c r="AT94" s="103">
        <f t="shared" si="190"/>
        <v>8318251</v>
      </c>
      <c r="AU94" s="103">
        <f t="shared" si="190"/>
        <v>9425324</v>
      </c>
      <c r="AV94" s="103">
        <f t="shared" si="190"/>
        <v>10647519</v>
      </c>
      <c r="AW94" s="103">
        <f t="shared" si="190"/>
        <v>11847568</v>
      </c>
      <c r="AX94" s="103">
        <f t="shared" si="175"/>
        <v>1158756</v>
      </c>
      <c r="AY94" s="103">
        <f t="shared" ref="AY94:BI94" si="191">AX94+AY82</f>
        <v>1835747</v>
      </c>
      <c r="AZ94" s="103">
        <f t="shared" si="191"/>
        <v>2862210</v>
      </c>
      <c r="BA94" s="103">
        <f t="shared" si="191"/>
        <v>3790557</v>
      </c>
      <c r="BB94" s="103">
        <f t="shared" si="191"/>
        <v>4730637</v>
      </c>
      <c r="BC94" s="103">
        <f t="shared" si="191"/>
        <v>5694049</v>
      </c>
      <c r="BD94" s="103">
        <f t="shared" si="191"/>
        <v>6508644</v>
      </c>
      <c r="BE94" s="103">
        <f t="shared" si="191"/>
        <v>7409756</v>
      </c>
      <c r="BF94" s="103">
        <f t="shared" si="191"/>
        <v>8415647</v>
      </c>
      <c r="BG94" s="103">
        <f t="shared" si="191"/>
        <v>9411416</v>
      </c>
      <c r="BH94" s="103">
        <f t="shared" si="191"/>
        <v>10487700</v>
      </c>
      <c r="BI94" s="103">
        <f t="shared" si="191"/>
        <v>11516194</v>
      </c>
      <c r="BJ94" s="103">
        <v>986208</v>
      </c>
      <c r="BK94" s="103">
        <f t="shared" ref="BK94:BO94" si="192">BJ94+BK82</f>
        <v>1565708</v>
      </c>
      <c r="BL94" s="103">
        <f t="shared" si="192"/>
        <v>2514987</v>
      </c>
      <c r="BM94" s="103">
        <f t="shared" si="192"/>
        <v>3306221</v>
      </c>
      <c r="BN94" s="103">
        <f t="shared" si="192"/>
        <v>4090496</v>
      </c>
      <c r="BO94" s="103">
        <f t="shared" si="192"/>
        <v>4953483</v>
      </c>
      <c r="BP94" s="103">
        <v>5700003</v>
      </c>
      <c r="BQ94" s="103">
        <f>BP94+BQ82</f>
        <v>6477148</v>
      </c>
      <c r="BR94" s="103">
        <f>7382893+38195</f>
        <v>7421088</v>
      </c>
      <c r="BS94" s="103">
        <v>8317991</v>
      </c>
      <c r="BT94" s="103">
        <v>9281183</v>
      </c>
      <c r="BU94" s="103">
        <v>10307645</v>
      </c>
      <c r="BV94" s="103">
        <v>739942</v>
      </c>
      <c r="BW94" s="103">
        <f t="shared" ref="BW94:BZ94" si="193">BV94+BW82</f>
        <v>833939</v>
      </c>
      <c r="BX94" s="103">
        <f t="shared" si="193"/>
        <v>1324878</v>
      </c>
      <c r="BY94" s="103">
        <f t="shared" si="193"/>
        <v>2067889</v>
      </c>
      <c r="BZ94" s="103">
        <f t="shared" si="193"/>
        <v>2844207</v>
      </c>
      <c r="CA94" s="103">
        <f>3660193+15365</f>
        <v>3675558</v>
      </c>
      <c r="CB94" s="103">
        <v>4437641</v>
      </c>
      <c r="CC94" s="103">
        <v>5264522</v>
      </c>
      <c r="CD94" s="103">
        <v>6222265</v>
      </c>
      <c r="CE94" s="103">
        <v>7175698</v>
      </c>
      <c r="CF94" s="120">
        <v>8217691</v>
      </c>
      <c r="CG94" s="120">
        <v>9189120</v>
      </c>
      <c r="CH94" s="120">
        <v>973769</v>
      </c>
      <c r="CI94" s="120">
        <f t="shared" ref="CI94:CL94" si="194">CH94+CI82</f>
        <v>1501590</v>
      </c>
      <c r="CJ94" s="120">
        <f t="shared" si="194"/>
        <v>2372311</v>
      </c>
      <c r="CK94" s="120">
        <f t="shared" si="194"/>
        <v>3129304</v>
      </c>
      <c r="CL94" s="129">
        <f t="shared" si="194"/>
        <v>3907749</v>
      </c>
    </row>
    <row r="95" spans="1:90">
      <c r="A95" s="15" t="s">
        <v>7</v>
      </c>
      <c r="B95" s="103">
        <f t="shared" si="167"/>
        <v>322460</v>
      </c>
      <c r="C95" s="103">
        <f t="shared" ref="C95:M95" si="195">B95+C83</f>
        <v>559668</v>
      </c>
      <c r="D95" s="103">
        <f t="shared" si="195"/>
        <v>868378</v>
      </c>
      <c r="E95" s="103">
        <f t="shared" si="195"/>
        <v>1179222</v>
      </c>
      <c r="F95" s="103">
        <f t="shared" si="195"/>
        <v>1498408</v>
      </c>
      <c r="G95" s="103">
        <f t="shared" si="195"/>
        <v>1823809</v>
      </c>
      <c r="H95" s="103">
        <f t="shared" si="195"/>
        <v>2116786</v>
      </c>
      <c r="I95" s="103">
        <f t="shared" si="195"/>
        <v>2428064</v>
      </c>
      <c r="J95" s="103">
        <f t="shared" si="195"/>
        <v>2784824</v>
      </c>
      <c r="K95" s="103">
        <f t="shared" si="195"/>
        <v>3172140</v>
      </c>
      <c r="L95" s="103">
        <f t="shared" si="195"/>
        <v>3586786</v>
      </c>
      <c r="M95" s="103">
        <f t="shared" si="195"/>
        <v>4078400</v>
      </c>
      <c r="N95" s="103">
        <f t="shared" si="169"/>
        <v>487345</v>
      </c>
      <c r="O95" s="103">
        <f t="shared" ref="O95:Y95" si="196">N95+O83</f>
        <v>818071</v>
      </c>
      <c r="P95" s="103">
        <f t="shared" si="196"/>
        <v>1292146</v>
      </c>
      <c r="Q95" s="103">
        <f t="shared" si="196"/>
        <v>1753704</v>
      </c>
      <c r="R95" s="103">
        <f t="shared" si="196"/>
        <v>2212975</v>
      </c>
      <c r="S95" s="103">
        <f t="shared" si="196"/>
        <v>2661204</v>
      </c>
      <c r="T95" s="103">
        <f t="shared" si="196"/>
        <v>3054258</v>
      </c>
      <c r="U95" s="103">
        <f t="shared" si="196"/>
        <v>3507428</v>
      </c>
      <c r="V95" s="103">
        <f t="shared" si="196"/>
        <v>4073939</v>
      </c>
      <c r="W95" s="103">
        <f t="shared" si="196"/>
        <v>4695957</v>
      </c>
      <c r="X95" s="103">
        <f t="shared" si="196"/>
        <v>5412152</v>
      </c>
      <c r="Y95" s="103">
        <f t="shared" si="196"/>
        <v>6206111</v>
      </c>
      <c r="Z95" s="103">
        <f t="shared" si="171"/>
        <v>784926</v>
      </c>
      <c r="AA95" s="103">
        <f t="shared" ref="AA95:AK95" si="197">Z95+AA83</f>
        <v>1262885</v>
      </c>
      <c r="AB95" s="103">
        <f t="shared" si="197"/>
        <v>1955959</v>
      </c>
      <c r="AC95" s="103">
        <f t="shared" si="197"/>
        <v>2565224</v>
      </c>
      <c r="AD95" s="103">
        <f t="shared" si="197"/>
        <v>3192401</v>
      </c>
      <c r="AE95" s="103">
        <f t="shared" si="197"/>
        <v>3824743</v>
      </c>
      <c r="AF95" s="103">
        <f t="shared" si="197"/>
        <v>4405481</v>
      </c>
      <c r="AG95" s="103">
        <f t="shared" si="197"/>
        <v>5059607</v>
      </c>
      <c r="AH95" s="103">
        <f t="shared" si="197"/>
        <v>5938581</v>
      </c>
      <c r="AI95" s="103">
        <f t="shared" si="197"/>
        <v>6834541</v>
      </c>
      <c r="AJ95" s="103">
        <f t="shared" si="197"/>
        <v>7853168</v>
      </c>
      <c r="AK95" s="103">
        <f t="shared" si="197"/>
        <v>8935317</v>
      </c>
      <c r="AL95" s="103">
        <f t="shared" si="173"/>
        <v>880994</v>
      </c>
      <c r="AM95" s="103">
        <f t="shared" ref="AM95:AW95" si="198">AL95+AM83</f>
        <v>1553474</v>
      </c>
      <c r="AN95" s="103">
        <f t="shared" si="198"/>
        <v>2385738</v>
      </c>
      <c r="AO95" s="103">
        <f t="shared" si="198"/>
        <v>3070155</v>
      </c>
      <c r="AP95" s="103">
        <f t="shared" si="198"/>
        <v>3784924</v>
      </c>
      <c r="AQ95" s="103">
        <f t="shared" si="198"/>
        <v>4526372</v>
      </c>
      <c r="AR95" s="103">
        <f t="shared" si="198"/>
        <v>5215884</v>
      </c>
      <c r="AS95" s="103">
        <f t="shared" si="198"/>
        <v>5989677</v>
      </c>
      <c r="AT95" s="103">
        <f t="shared" si="198"/>
        <v>6960486</v>
      </c>
      <c r="AU95" s="103">
        <f t="shared" si="198"/>
        <v>7981338</v>
      </c>
      <c r="AV95" s="103">
        <f t="shared" si="198"/>
        <v>9090544</v>
      </c>
      <c r="AW95" s="103">
        <f t="shared" si="198"/>
        <v>10263584</v>
      </c>
      <c r="AX95" s="103">
        <f t="shared" si="175"/>
        <v>1083116</v>
      </c>
      <c r="AY95" s="103">
        <f t="shared" ref="AY95:BI95" si="199">AX95+AY83</f>
        <v>1734448</v>
      </c>
      <c r="AZ95" s="103">
        <f t="shared" si="199"/>
        <v>2655676</v>
      </c>
      <c r="BA95" s="103">
        <f t="shared" si="199"/>
        <v>3465626</v>
      </c>
      <c r="BB95" s="103">
        <f t="shared" si="199"/>
        <v>4226952</v>
      </c>
      <c r="BC95" s="103">
        <f t="shared" si="199"/>
        <v>4964537</v>
      </c>
      <c r="BD95" s="103">
        <f t="shared" si="199"/>
        <v>5597246</v>
      </c>
      <c r="BE95" s="103">
        <f t="shared" si="199"/>
        <v>6334799</v>
      </c>
      <c r="BF95" s="103">
        <f t="shared" si="199"/>
        <v>7207550</v>
      </c>
      <c r="BG95" s="103">
        <f t="shared" si="199"/>
        <v>8078468</v>
      </c>
      <c r="BH95" s="103">
        <f t="shared" si="199"/>
        <v>8987365</v>
      </c>
      <c r="BI95" s="103">
        <f t="shared" si="199"/>
        <v>9968988</v>
      </c>
      <c r="BJ95" s="112">
        <v>878880</v>
      </c>
      <c r="BK95" s="103">
        <f t="shared" ref="BK95:BQ95" si="200">BJ95+BK83</f>
        <v>1409067</v>
      </c>
      <c r="BL95" s="103">
        <f t="shared" si="200"/>
        <v>2276902</v>
      </c>
      <c r="BM95" s="103">
        <f t="shared" si="200"/>
        <v>2924679</v>
      </c>
      <c r="BN95" s="103">
        <f t="shared" si="200"/>
        <v>3567249</v>
      </c>
      <c r="BO95" s="103">
        <f t="shared" si="200"/>
        <v>4306547</v>
      </c>
      <c r="BP95" s="103">
        <f t="shared" si="200"/>
        <v>4979039</v>
      </c>
      <c r="BQ95" s="103">
        <f t="shared" si="200"/>
        <v>5726437</v>
      </c>
      <c r="BR95" s="103">
        <f>6401271+158927</f>
        <v>6560198</v>
      </c>
      <c r="BS95" s="103">
        <v>7426700</v>
      </c>
      <c r="BT95" s="103">
        <v>8362138</v>
      </c>
      <c r="BU95" s="103">
        <v>9353313</v>
      </c>
      <c r="BV95" s="103">
        <v>692687</v>
      </c>
      <c r="BW95" s="103">
        <f t="shared" ref="BW95:BZ95" si="201">BV95+BW83</f>
        <v>804540</v>
      </c>
      <c r="BX95" s="103">
        <f t="shared" si="201"/>
        <v>1289560</v>
      </c>
      <c r="BY95" s="103">
        <f t="shared" si="201"/>
        <v>1985758</v>
      </c>
      <c r="BZ95" s="103">
        <f t="shared" si="201"/>
        <v>2762876</v>
      </c>
      <c r="CA95" s="103">
        <f>3639921+37366</f>
        <v>3677287</v>
      </c>
      <c r="CB95" s="103">
        <v>4448758</v>
      </c>
      <c r="CC95" s="103">
        <v>5248958</v>
      </c>
      <c r="CD95" s="103">
        <v>6229297</v>
      </c>
      <c r="CE95" s="103">
        <v>7233622</v>
      </c>
      <c r="CF95" s="120">
        <v>8323174</v>
      </c>
      <c r="CG95" s="120">
        <v>9460622</v>
      </c>
      <c r="CH95" s="120">
        <f t="shared" ref="CH95:CL95" si="202">CG95+CH83</f>
        <v>10430482</v>
      </c>
      <c r="CI95" s="120">
        <f t="shared" si="202"/>
        <v>10996405</v>
      </c>
      <c r="CJ95" s="120">
        <f t="shared" si="202"/>
        <v>11873313</v>
      </c>
      <c r="CK95" s="120">
        <f t="shared" si="202"/>
        <v>12694511</v>
      </c>
      <c r="CL95" s="129">
        <f t="shared" si="202"/>
        <v>13442138</v>
      </c>
    </row>
    <row r="96" spans="1:90">
      <c r="A96" s="14" t="s">
        <v>8</v>
      </c>
      <c r="B96" s="103">
        <f t="shared" si="167"/>
        <v>192251</v>
      </c>
      <c r="C96" s="103">
        <f t="shared" ref="C96:M96" si="203">B96+C84</f>
        <v>326586</v>
      </c>
      <c r="D96" s="103">
        <f t="shared" si="203"/>
        <v>488765</v>
      </c>
      <c r="E96" s="103">
        <f t="shared" si="203"/>
        <v>625544</v>
      </c>
      <c r="F96" s="103">
        <f t="shared" si="203"/>
        <v>755860</v>
      </c>
      <c r="G96" s="103">
        <f t="shared" si="203"/>
        <v>882676</v>
      </c>
      <c r="H96" s="103">
        <f t="shared" si="203"/>
        <v>1001620</v>
      </c>
      <c r="I96" s="103">
        <f t="shared" si="203"/>
        <v>1147496</v>
      </c>
      <c r="J96" s="103">
        <f t="shared" si="203"/>
        <v>1315664</v>
      </c>
      <c r="K96" s="103">
        <f t="shared" si="203"/>
        <v>1499977</v>
      </c>
      <c r="L96" s="103">
        <f t="shared" si="203"/>
        <v>1700726</v>
      </c>
      <c r="M96" s="103">
        <f t="shared" si="203"/>
        <v>1915217</v>
      </c>
      <c r="N96" s="103">
        <f t="shared" si="169"/>
        <v>225503</v>
      </c>
      <c r="O96" s="103">
        <f t="shared" ref="O96:Y96" si="204">N96+O84</f>
        <v>383511</v>
      </c>
      <c r="P96" s="103">
        <f t="shared" si="204"/>
        <v>582836</v>
      </c>
      <c r="Q96" s="103">
        <f t="shared" si="204"/>
        <v>749835</v>
      </c>
      <c r="R96" s="103">
        <f t="shared" si="204"/>
        <v>890313</v>
      </c>
      <c r="S96" s="103">
        <f t="shared" si="204"/>
        <v>1016311</v>
      </c>
      <c r="T96" s="103">
        <f t="shared" si="204"/>
        <v>1128883</v>
      </c>
      <c r="U96" s="103">
        <f t="shared" si="204"/>
        <v>1261562</v>
      </c>
      <c r="V96" s="103">
        <f t="shared" si="204"/>
        <v>1422851</v>
      </c>
      <c r="W96" s="103">
        <f t="shared" si="204"/>
        <v>1615694</v>
      </c>
      <c r="X96" s="103">
        <f t="shared" si="204"/>
        <v>1834079</v>
      </c>
      <c r="Y96" s="103">
        <f t="shared" si="204"/>
        <v>2106729</v>
      </c>
      <c r="Z96" s="103">
        <f t="shared" si="171"/>
        <v>261367</v>
      </c>
      <c r="AA96" s="103">
        <f t="shared" ref="AA96:AK96" si="205">Z96+AA84</f>
        <v>435750</v>
      </c>
      <c r="AB96" s="103">
        <f t="shared" si="205"/>
        <v>669974</v>
      </c>
      <c r="AC96" s="103">
        <f t="shared" si="205"/>
        <v>849479</v>
      </c>
      <c r="AD96" s="103">
        <f t="shared" si="205"/>
        <v>1029578</v>
      </c>
      <c r="AE96" s="103">
        <f t="shared" si="205"/>
        <v>1199929</v>
      </c>
      <c r="AF96" s="103">
        <f t="shared" si="205"/>
        <v>1353493</v>
      </c>
      <c r="AG96" s="103">
        <f t="shared" si="205"/>
        <v>1533847</v>
      </c>
      <c r="AH96" s="103">
        <f t="shared" si="205"/>
        <v>1755329</v>
      </c>
      <c r="AI96" s="103">
        <f t="shared" si="205"/>
        <v>1987114</v>
      </c>
      <c r="AJ96" s="103">
        <f t="shared" si="205"/>
        <v>2222839</v>
      </c>
      <c r="AK96" s="103">
        <f t="shared" si="205"/>
        <v>2494588</v>
      </c>
      <c r="AL96" s="103">
        <f t="shared" si="173"/>
        <v>206150</v>
      </c>
      <c r="AM96" s="103">
        <f t="shared" ref="AM96:AW96" si="206">AL96+AM84</f>
        <v>354097</v>
      </c>
      <c r="AN96" s="103">
        <f t="shared" si="206"/>
        <v>553361</v>
      </c>
      <c r="AO96" s="103">
        <f t="shared" si="206"/>
        <v>697124</v>
      </c>
      <c r="AP96" s="103">
        <f t="shared" si="206"/>
        <v>846820</v>
      </c>
      <c r="AQ96" s="103">
        <f t="shared" si="206"/>
        <v>1010520</v>
      </c>
      <c r="AR96" s="103">
        <f t="shared" si="206"/>
        <v>1147026</v>
      </c>
      <c r="AS96" s="103">
        <f t="shared" si="206"/>
        <v>1285098</v>
      </c>
      <c r="AT96" s="103">
        <f t="shared" si="206"/>
        <v>1450987</v>
      </c>
      <c r="AU96" s="103">
        <f t="shared" si="206"/>
        <v>1640758</v>
      </c>
      <c r="AV96" s="103">
        <f t="shared" si="206"/>
        <v>1857523</v>
      </c>
      <c r="AW96" s="103">
        <f t="shared" si="206"/>
        <v>2085850</v>
      </c>
      <c r="AX96" s="103">
        <f t="shared" si="175"/>
        <v>178552</v>
      </c>
      <c r="AY96" s="103">
        <f t="shared" ref="AY96:BI96" si="207">AX96+AY84</f>
        <v>300077</v>
      </c>
      <c r="AZ96" s="103">
        <f t="shared" si="207"/>
        <v>476489</v>
      </c>
      <c r="BA96" s="103">
        <f t="shared" si="207"/>
        <v>613611</v>
      </c>
      <c r="BB96" s="103">
        <f t="shared" si="207"/>
        <v>752665</v>
      </c>
      <c r="BC96" s="103">
        <f t="shared" si="207"/>
        <v>881928</v>
      </c>
      <c r="BD96" s="103">
        <f t="shared" si="207"/>
        <v>988530</v>
      </c>
      <c r="BE96" s="103">
        <f t="shared" si="207"/>
        <v>1107834</v>
      </c>
      <c r="BF96" s="103">
        <f t="shared" si="207"/>
        <v>1254817</v>
      </c>
      <c r="BG96" s="103">
        <f t="shared" si="207"/>
        <v>1402035</v>
      </c>
      <c r="BH96" s="103">
        <f t="shared" si="207"/>
        <v>1552005</v>
      </c>
      <c r="BI96" s="103">
        <f t="shared" si="207"/>
        <v>1728157</v>
      </c>
      <c r="BJ96" s="112">
        <v>129554</v>
      </c>
      <c r="BK96" s="103">
        <f t="shared" ref="BK96:BQ96" si="208">BJ96+BK84</f>
        <v>217986</v>
      </c>
      <c r="BL96" s="103">
        <f t="shared" si="208"/>
        <v>369591</v>
      </c>
      <c r="BM96" s="103">
        <f t="shared" si="208"/>
        <v>464654</v>
      </c>
      <c r="BN96" s="103">
        <f t="shared" si="208"/>
        <v>572560</v>
      </c>
      <c r="BO96" s="103">
        <f t="shared" si="208"/>
        <v>670236</v>
      </c>
      <c r="BP96" s="103">
        <f t="shared" si="208"/>
        <v>755961</v>
      </c>
      <c r="BQ96" s="103">
        <f t="shared" si="208"/>
        <v>854470</v>
      </c>
      <c r="BR96" s="103">
        <f>982138+0</f>
        <v>982138</v>
      </c>
      <c r="BS96" s="103">
        <v>1112626</v>
      </c>
      <c r="BT96" s="103">
        <v>1235867</v>
      </c>
      <c r="BU96" s="103">
        <v>1383684</v>
      </c>
      <c r="BV96" s="103">
        <v>75802</v>
      </c>
      <c r="BW96" s="103">
        <f t="shared" ref="BW96:BZ96" si="209">BV96+BW84</f>
        <v>90217</v>
      </c>
      <c r="BX96" s="103">
        <f t="shared" si="209"/>
        <v>135744</v>
      </c>
      <c r="BY96" s="103">
        <f t="shared" si="209"/>
        <v>196632</v>
      </c>
      <c r="BZ96" s="103">
        <f t="shared" si="209"/>
        <v>278039</v>
      </c>
      <c r="CA96" s="103">
        <f>364213+0</f>
        <v>364213</v>
      </c>
      <c r="CB96" s="103">
        <v>423203</v>
      </c>
      <c r="CC96" s="103">
        <v>548916</v>
      </c>
      <c r="CD96" s="103">
        <v>660753</v>
      </c>
      <c r="CE96" s="103">
        <v>783940</v>
      </c>
      <c r="CF96" s="120">
        <v>910934</v>
      </c>
      <c r="CG96" s="120">
        <v>1054026</v>
      </c>
      <c r="CH96" s="120">
        <v>82331</v>
      </c>
      <c r="CI96" s="120">
        <f t="shared" ref="CI96:CL96" si="210">CH96+CI84</f>
        <v>128229</v>
      </c>
      <c r="CJ96" s="120">
        <f t="shared" si="210"/>
        <v>221703</v>
      </c>
      <c r="CK96" s="120">
        <f t="shared" si="210"/>
        <v>306766</v>
      </c>
      <c r="CL96" s="129">
        <f t="shared" si="210"/>
        <v>388459</v>
      </c>
    </row>
    <row r="97" spans="1:90">
      <c r="A97" s="16" t="s">
        <v>9</v>
      </c>
      <c r="B97" s="104">
        <f t="shared" si="167"/>
        <v>136460</v>
      </c>
      <c r="C97" s="104">
        <f t="shared" ref="C97:M97" si="211">B97+C85</f>
        <v>246596</v>
      </c>
      <c r="D97" s="104">
        <f t="shared" si="211"/>
        <v>397331</v>
      </c>
      <c r="E97" s="104">
        <f t="shared" si="211"/>
        <v>527434</v>
      </c>
      <c r="F97" s="104">
        <f t="shared" si="211"/>
        <v>659615</v>
      </c>
      <c r="G97" s="104">
        <f t="shared" si="211"/>
        <v>777008</v>
      </c>
      <c r="H97" s="104">
        <f t="shared" si="211"/>
        <v>865257</v>
      </c>
      <c r="I97" s="104">
        <f t="shared" si="211"/>
        <v>965416</v>
      </c>
      <c r="J97" s="104">
        <f t="shared" si="211"/>
        <v>1069689</v>
      </c>
      <c r="K97" s="104">
        <f t="shared" si="211"/>
        <v>1154498</v>
      </c>
      <c r="L97" s="104">
        <f t="shared" si="211"/>
        <v>1240108</v>
      </c>
      <c r="M97" s="104">
        <f t="shared" si="211"/>
        <v>1332101</v>
      </c>
      <c r="N97" s="104">
        <f t="shared" si="169"/>
        <v>103268</v>
      </c>
      <c r="O97" s="104">
        <f t="shared" ref="O97:Y97" si="212">N97+O85</f>
        <v>202284</v>
      </c>
      <c r="P97" s="104">
        <f t="shared" si="212"/>
        <v>326402</v>
      </c>
      <c r="Q97" s="104">
        <f t="shared" si="212"/>
        <v>434647</v>
      </c>
      <c r="R97" s="104">
        <f t="shared" si="212"/>
        <v>537180</v>
      </c>
      <c r="S97" s="104">
        <f t="shared" si="212"/>
        <v>628178</v>
      </c>
      <c r="T97" s="104">
        <f t="shared" si="212"/>
        <v>702481</v>
      </c>
      <c r="U97" s="104">
        <f t="shared" si="212"/>
        <v>773527</v>
      </c>
      <c r="V97" s="104">
        <f t="shared" si="212"/>
        <v>845316</v>
      </c>
      <c r="W97" s="104">
        <f t="shared" si="212"/>
        <v>912937</v>
      </c>
      <c r="X97" s="104">
        <f t="shared" si="212"/>
        <v>1004540</v>
      </c>
      <c r="Y97" s="104">
        <f t="shared" si="212"/>
        <v>1099172</v>
      </c>
      <c r="Z97" s="104">
        <f t="shared" si="171"/>
        <v>71271</v>
      </c>
      <c r="AA97" s="104">
        <f t="shared" ref="AA97:AK97" si="213">Z97+AA85</f>
        <v>128713</v>
      </c>
      <c r="AB97" s="104">
        <f t="shared" si="213"/>
        <v>218265</v>
      </c>
      <c r="AC97" s="104">
        <f t="shared" si="213"/>
        <v>303246</v>
      </c>
      <c r="AD97" s="104">
        <f t="shared" si="213"/>
        <v>367580</v>
      </c>
      <c r="AE97" s="104">
        <f t="shared" si="213"/>
        <v>423840</v>
      </c>
      <c r="AF97" s="104">
        <f t="shared" si="213"/>
        <v>469212</v>
      </c>
      <c r="AG97" s="104">
        <f t="shared" si="213"/>
        <v>514053</v>
      </c>
      <c r="AH97" s="104">
        <f t="shared" si="213"/>
        <v>562614</v>
      </c>
      <c r="AI97" s="104">
        <f t="shared" si="213"/>
        <v>608458</v>
      </c>
      <c r="AJ97" s="104">
        <f t="shared" si="213"/>
        <v>660755</v>
      </c>
      <c r="AK97" s="104">
        <f t="shared" si="213"/>
        <v>724536</v>
      </c>
      <c r="AL97" s="104">
        <f t="shared" si="173"/>
        <v>51020</v>
      </c>
      <c r="AM97" s="104">
        <f t="shared" ref="AM97:AW97" si="214">AL97+AM85</f>
        <v>94037</v>
      </c>
      <c r="AN97" s="104">
        <f t="shared" si="214"/>
        <v>168600</v>
      </c>
      <c r="AO97" s="104">
        <f t="shared" si="214"/>
        <v>224811</v>
      </c>
      <c r="AP97" s="104">
        <f t="shared" si="214"/>
        <v>272958</v>
      </c>
      <c r="AQ97" s="104">
        <f t="shared" si="214"/>
        <v>316647</v>
      </c>
      <c r="AR97" s="104">
        <f t="shared" si="214"/>
        <v>344116</v>
      </c>
      <c r="AS97" s="104">
        <f t="shared" si="214"/>
        <v>374457</v>
      </c>
      <c r="AT97" s="104">
        <f t="shared" si="214"/>
        <v>419102</v>
      </c>
      <c r="AU97" s="104">
        <f t="shared" si="214"/>
        <v>453868</v>
      </c>
      <c r="AV97" s="104">
        <f t="shared" si="214"/>
        <v>495179</v>
      </c>
      <c r="AW97" s="104">
        <f t="shared" si="214"/>
        <v>547018</v>
      </c>
      <c r="AX97" s="104">
        <f t="shared" si="175"/>
        <v>35733</v>
      </c>
      <c r="AY97" s="104">
        <f t="shared" ref="AY97:BI97" si="215">AX97+AY85</f>
        <v>61397</v>
      </c>
      <c r="AZ97" s="104">
        <f t="shared" si="215"/>
        <v>105864</v>
      </c>
      <c r="BA97" s="104">
        <f t="shared" si="215"/>
        <v>144814</v>
      </c>
      <c r="BB97" s="104">
        <f t="shared" si="215"/>
        <v>193768</v>
      </c>
      <c r="BC97" s="104">
        <f t="shared" si="215"/>
        <v>237689</v>
      </c>
      <c r="BD97" s="104">
        <f t="shared" si="215"/>
        <v>273327</v>
      </c>
      <c r="BE97" s="104">
        <f t="shared" si="215"/>
        <v>305229</v>
      </c>
      <c r="BF97" s="104">
        <f t="shared" si="215"/>
        <v>340082</v>
      </c>
      <c r="BG97" s="104">
        <f t="shared" si="215"/>
        <v>373017</v>
      </c>
      <c r="BH97" s="104">
        <f t="shared" si="215"/>
        <v>411351</v>
      </c>
      <c r="BI97" s="104">
        <f t="shared" si="215"/>
        <v>458190</v>
      </c>
      <c r="BJ97" s="104">
        <v>26447</v>
      </c>
      <c r="BK97" s="104">
        <f t="shared" ref="BK97:BQ97" si="216">BJ97+BK85</f>
        <v>47825</v>
      </c>
      <c r="BL97" s="104">
        <f t="shared" si="216"/>
        <v>98549</v>
      </c>
      <c r="BM97" s="104">
        <f t="shared" si="216"/>
        <v>139352</v>
      </c>
      <c r="BN97" s="104">
        <f t="shared" si="216"/>
        <v>165773</v>
      </c>
      <c r="BO97" s="103">
        <f t="shared" si="216"/>
        <v>193722</v>
      </c>
      <c r="BP97" s="103">
        <f t="shared" si="216"/>
        <v>225707</v>
      </c>
      <c r="BQ97" s="103">
        <f t="shared" si="216"/>
        <v>255563</v>
      </c>
      <c r="BR97" s="103">
        <f>286068+0</f>
        <v>286068</v>
      </c>
      <c r="BS97" s="103">
        <v>316503</v>
      </c>
      <c r="BT97" s="103">
        <v>351897</v>
      </c>
      <c r="BU97" s="103">
        <v>399538</v>
      </c>
      <c r="BV97" s="103">
        <v>20710</v>
      </c>
      <c r="BW97" s="103">
        <f t="shared" ref="BW97:BZ97" si="217">BV97+BW85</f>
        <v>24050</v>
      </c>
      <c r="BX97" s="103">
        <f t="shared" si="217"/>
        <v>45253</v>
      </c>
      <c r="BY97" s="103">
        <f t="shared" si="217"/>
        <v>81362</v>
      </c>
      <c r="BZ97" s="103">
        <f t="shared" si="217"/>
        <v>120201</v>
      </c>
      <c r="CA97" s="103">
        <v>155453</v>
      </c>
      <c r="CB97" s="103">
        <v>190165</v>
      </c>
      <c r="CC97" s="103">
        <v>2252522</v>
      </c>
      <c r="CD97" s="103">
        <v>263450</v>
      </c>
      <c r="CE97" s="103">
        <v>301838</v>
      </c>
      <c r="CF97" s="120">
        <v>341275</v>
      </c>
      <c r="CG97" s="120">
        <v>388035</v>
      </c>
      <c r="CH97" s="120">
        <v>16968</v>
      </c>
      <c r="CI97" s="121">
        <f t="shared" ref="CI97:CL97" si="218">CH97+CI85</f>
        <v>33213</v>
      </c>
      <c r="CJ97" s="121">
        <f t="shared" si="218"/>
        <v>66421</v>
      </c>
      <c r="CK97" s="121">
        <f t="shared" si="218"/>
        <v>107207</v>
      </c>
      <c r="CL97" s="130">
        <f t="shared" si="218"/>
        <v>145479</v>
      </c>
    </row>
    <row r="98" spans="1:90">
      <c r="A98" s="18" t="s">
        <v>13</v>
      </c>
      <c r="B98" s="99">
        <v>0.0703096159139971</v>
      </c>
      <c r="C98" s="99">
        <v>0.113351685705696</v>
      </c>
      <c r="D98" s="99">
        <v>0.100879824803761</v>
      </c>
      <c r="E98" s="99">
        <v>0.116768783399811</v>
      </c>
      <c r="F98" s="99">
        <v>0.120951551236855</v>
      </c>
      <c r="G98" s="99">
        <v>0.119902948645255</v>
      </c>
      <c r="H98" s="99">
        <v>0.117071339176495</v>
      </c>
      <c r="I98" s="99">
        <v>0.113207099590761</v>
      </c>
      <c r="J98" s="99">
        <v>0.10714377438802</v>
      </c>
      <c r="K98" s="99">
        <v>0.102374909562801</v>
      </c>
      <c r="L98" s="99">
        <v>0.0965168230444318</v>
      </c>
      <c r="M98" s="99">
        <v>0.102797652186131</v>
      </c>
      <c r="N98" s="99">
        <f t="shared" ref="N98:BU98" si="219">N92/B92-1</f>
        <v>0.103504569411851</v>
      </c>
      <c r="O98" s="99">
        <f t="shared" si="219"/>
        <v>0.0872710501249905</v>
      </c>
      <c r="P98" s="99">
        <f t="shared" si="219"/>
        <v>0.0225053449192973</v>
      </c>
      <c r="Q98" s="99">
        <f t="shared" si="219"/>
        <v>0.0150207462290479</v>
      </c>
      <c r="R98" s="99">
        <f t="shared" si="219"/>
        <v>0.0144103516974516</v>
      </c>
      <c r="S98" s="99">
        <f t="shared" si="219"/>
        <v>0.00665885995247328</v>
      </c>
      <c r="T98" s="99">
        <f t="shared" si="219"/>
        <v>-0.00223621241161176</v>
      </c>
      <c r="U98" s="99">
        <f t="shared" si="219"/>
        <v>-0.00594107118215748</v>
      </c>
      <c r="V98" s="99">
        <f t="shared" si="219"/>
        <v>-0.00135149498148701</v>
      </c>
      <c r="W98" s="99">
        <f t="shared" si="219"/>
        <v>0.0131028167717411</v>
      </c>
      <c r="X98" s="99">
        <f t="shared" si="219"/>
        <v>0.035586913518302</v>
      </c>
      <c r="Y98" s="99">
        <f t="shared" si="219"/>
        <v>0.0511519601508335</v>
      </c>
      <c r="Z98" s="99">
        <f t="shared" si="219"/>
        <v>0.0935729731506774</v>
      </c>
      <c r="AA98" s="99">
        <f t="shared" si="219"/>
        <v>0.0496835855797941</v>
      </c>
      <c r="AB98" s="99">
        <f t="shared" si="219"/>
        <v>0.137064340807654</v>
      </c>
      <c r="AC98" s="99">
        <f t="shared" si="219"/>
        <v>0.119248621477349</v>
      </c>
      <c r="AD98" s="99">
        <f t="shared" si="219"/>
        <v>0.118262438340135</v>
      </c>
      <c r="AE98" s="99">
        <f t="shared" si="219"/>
        <v>0.127871912899658</v>
      </c>
      <c r="AF98" s="99">
        <f t="shared" si="219"/>
        <v>0.14361150059007</v>
      </c>
      <c r="AG98" s="99">
        <f t="shared" si="219"/>
        <v>0.157528686412445</v>
      </c>
      <c r="AH98" s="99">
        <f t="shared" si="219"/>
        <v>0.174510797943083</v>
      </c>
      <c r="AI98" s="99">
        <f t="shared" si="219"/>
        <v>0.178800321642739</v>
      </c>
      <c r="AJ98" s="99">
        <f t="shared" si="219"/>
        <v>0.178833052074274</v>
      </c>
      <c r="AK98" s="99">
        <f t="shared" si="219"/>
        <v>0.168892136741905</v>
      </c>
      <c r="AL98" s="99">
        <f t="shared" si="219"/>
        <v>-0.00470676917761659</v>
      </c>
      <c r="AM98" s="99">
        <f t="shared" si="219"/>
        <v>0.0681139273298337</v>
      </c>
      <c r="AN98" s="99">
        <f t="shared" si="219"/>
        <v>0.0505480214771283</v>
      </c>
      <c r="AO98" s="99">
        <f t="shared" si="219"/>
        <v>0.0308149407369833</v>
      </c>
      <c r="AP98" s="99">
        <f t="shared" si="219"/>
        <v>0.0203101679071642</v>
      </c>
      <c r="AQ98" s="99">
        <f t="shared" si="219"/>
        <v>0.0213593880901963</v>
      </c>
      <c r="AR98" s="99">
        <f t="shared" si="219"/>
        <v>0.0244992806120186</v>
      </c>
      <c r="AS98" s="99">
        <f t="shared" si="219"/>
        <v>0.0269749257700027</v>
      </c>
      <c r="AT98" s="99">
        <f t="shared" si="219"/>
        <v>0.027756478755149</v>
      </c>
      <c r="AU98" s="99">
        <f t="shared" si="219"/>
        <v>0.0247753289075072</v>
      </c>
      <c r="AV98" s="99">
        <f t="shared" si="219"/>
        <v>0.0217756958553375</v>
      </c>
      <c r="AW98" s="99">
        <f t="shared" si="219"/>
        <v>-0.00392047023742848</v>
      </c>
      <c r="AX98" s="99">
        <f t="shared" si="219"/>
        <v>0.107267329812484</v>
      </c>
      <c r="AY98" s="111">
        <f t="shared" si="219"/>
        <v>0.0209573553420275</v>
      </c>
      <c r="AZ98" s="111">
        <f t="shared" si="219"/>
        <v>0.0257244988397156</v>
      </c>
      <c r="BA98" s="111">
        <f t="shared" si="219"/>
        <v>0.0449985474918027</v>
      </c>
      <c r="BB98" s="111">
        <f t="shared" si="219"/>
        <v>0.0512946584287128</v>
      </c>
      <c r="BC98" s="111">
        <f t="shared" si="219"/>
        <v>0.0467064019594348</v>
      </c>
      <c r="BD98" s="111">
        <f t="shared" si="219"/>
        <v>0.0337699150247939</v>
      </c>
      <c r="BE98" s="111">
        <f t="shared" si="219"/>
        <v>0.0237304372427904</v>
      </c>
      <c r="BF98" s="111">
        <f t="shared" si="219"/>
        <v>0.00403934356789204</v>
      </c>
      <c r="BG98" s="111">
        <f t="shared" si="219"/>
        <v>-0.012119814855306</v>
      </c>
      <c r="BH98" s="111">
        <f t="shared" si="219"/>
        <v>-0.0295301679231118</v>
      </c>
      <c r="BI98" s="111">
        <f t="shared" si="219"/>
        <v>-0.0217164506578129</v>
      </c>
      <c r="BJ98" s="111">
        <f t="shared" si="219"/>
        <v>-0.17713362785848</v>
      </c>
      <c r="BK98" s="111">
        <f t="shared" si="219"/>
        <v>-0.175773443797024</v>
      </c>
      <c r="BL98" s="111">
        <f t="shared" si="219"/>
        <v>-0.137733947801062</v>
      </c>
      <c r="BM98" s="111">
        <f t="shared" si="219"/>
        <v>-0.147193973803834</v>
      </c>
      <c r="BN98" s="111">
        <f t="shared" si="219"/>
        <v>-0.152255719948926</v>
      </c>
      <c r="BO98" s="111">
        <f t="shared" si="219"/>
        <v>-0.140447146309161</v>
      </c>
      <c r="BP98" s="111">
        <f t="shared" si="219"/>
        <v>-0.128163855883867</v>
      </c>
      <c r="BQ98" s="111">
        <f t="shared" si="219"/>
        <v>-0.122065683407512</v>
      </c>
      <c r="BR98" s="111">
        <f t="shared" si="219"/>
        <v>-0.114999126500398</v>
      </c>
      <c r="BS98" s="111">
        <f t="shared" si="219"/>
        <v>-0.108545182812961</v>
      </c>
      <c r="BT98" s="111">
        <f t="shared" si="219"/>
        <v>-0.102961687336955</v>
      </c>
      <c r="BU98" s="111">
        <f t="shared" si="219"/>
        <v>-0.0940940063483013</v>
      </c>
      <c r="BV98" s="111">
        <v>-0.2528</v>
      </c>
      <c r="BW98" s="111">
        <f t="shared" ref="BW98:CB98" si="220">BW92/BK92-1</f>
        <v>-0.459126836936283</v>
      </c>
      <c r="BX98" s="111">
        <f t="shared" si="220"/>
        <v>-0.468551409127212</v>
      </c>
      <c r="BY98" s="111">
        <f t="shared" si="220"/>
        <v>-0.366247172967704</v>
      </c>
      <c r="BZ98" s="111">
        <f t="shared" si="220"/>
        <v>-0.272412666961884</v>
      </c>
      <c r="CA98" s="111">
        <f t="shared" si="220"/>
        <v>-0.222390326815875</v>
      </c>
      <c r="CB98" s="111">
        <f t="shared" si="220"/>
        <v>-0.184883158715293</v>
      </c>
      <c r="CC98" s="111">
        <v>-0.1538</v>
      </c>
      <c r="CD98" s="111">
        <v>-0.1241</v>
      </c>
      <c r="CE98" s="111">
        <v>-0.0989</v>
      </c>
      <c r="CF98" s="116">
        <v>-0.076</v>
      </c>
      <c r="CG98" s="116">
        <v>-0.0603</v>
      </c>
      <c r="CH98" s="116">
        <v>0.2679</v>
      </c>
      <c r="CI98" s="116">
        <f t="shared" ref="CI98:CL98" si="221">CI92/BW92-1</f>
        <v>0.826080903907354</v>
      </c>
      <c r="CJ98" s="116">
        <f t="shared" si="221"/>
        <v>0.815448042970057</v>
      </c>
      <c r="CK98" s="116">
        <f t="shared" si="221"/>
        <v>0.564997422454908</v>
      </c>
      <c r="CL98" s="125">
        <f t="shared" si="221"/>
        <v>0.37914707769673</v>
      </c>
    </row>
    <row r="99" spans="1:90">
      <c r="A99" s="20" t="s">
        <v>5</v>
      </c>
      <c r="B99" s="100">
        <v>0.119065222198814</v>
      </c>
      <c r="C99" s="100">
        <v>0.15853733243168</v>
      </c>
      <c r="D99" s="100">
        <v>0.145293206477476</v>
      </c>
      <c r="E99" s="100">
        <v>0.144714216325137</v>
      </c>
      <c r="F99" s="100">
        <v>0.14841865591837</v>
      </c>
      <c r="G99" s="100">
        <v>0.146593614268109</v>
      </c>
      <c r="H99" s="100">
        <v>0.141450708861673</v>
      </c>
      <c r="I99" s="100">
        <v>0.136218529198229</v>
      </c>
      <c r="J99" s="100">
        <v>0.130907503471577</v>
      </c>
      <c r="K99" s="100">
        <v>0.127232974553313</v>
      </c>
      <c r="L99" s="100">
        <v>0.121793522948507</v>
      </c>
      <c r="M99" s="100">
        <v>0.128950065692038</v>
      </c>
      <c r="N99" s="100">
        <f t="shared" ref="N99:BY99" si="222">N93/B93-1</f>
        <v>0.131168636787252</v>
      </c>
      <c r="O99" s="100">
        <f t="shared" si="222"/>
        <v>0.109874960814738</v>
      </c>
      <c r="P99" s="100">
        <f t="shared" si="222"/>
        <v>0.113358017021861</v>
      </c>
      <c r="Q99" s="100">
        <f t="shared" si="222"/>
        <v>0.098905660180775</v>
      </c>
      <c r="R99" s="100">
        <f t="shared" si="222"/>
        <v>0.0859950027561507</v>
      </c>
      <c r="S99" s="100">
        <f t="shared" si="222"/>
        <v>0.0689782113210069</v>
      </c>
      <c r="T99" s="100">
        <f t="shared" si="222"/>
        <v>0.0528812607854754</v>
      </c>
      <c r="U99" s="100">
        <f t="shared" si="222"/>
        <v>0.04479543498072</v>
      </c>
      <c r="V99" s="100">
        <f t="shared" si="222"/>
        <v>0.0460484574676947</v>
      </c>
      <c r="W99" s="100">
        <f t="shared" si="222"/>
        <v>0.0576342771349478</v>
      </c>
      <c r="X99" s="100">
        <f t="shared" si="222"/>
        <v>0.0770304956385843</v>
      </c>
      <c r="Y99" s="100">
        <f t="shared" si="222"/>
        <v>0.0893763044187794</v>
      </c>
      <c r="Z99" s="100">
        <f t="shared" si="222"/>
        <v>0.115105686308461</v>
      </c>
      <c r="AA99" s="100">
        <f t="shared" si="222"/>
        <v>0.0755528620378585</v>
      </c>
      <c r="AB99" s="100">
        <f t="shared" si="222"/>
        <v>0.0932245041919653</v>
      </c>
      <c r="AC99" s="100">
        <f t="shared" si="222"/>
        <v>0.091402557166167</v>
      </c>
      <c r="AD99" s="100">
        <f t="shared" si="222"/>
        <v>0.101872343947827</v>
      </c>
      <c r="AE99" s="100">
        <f t="shared" si="222"/>
        <v>0.119053896855971</v>
      </c>
      <c r="AF99" s="100">
        <f t="shared" si="222"/>
        <v>0.139941613842033</v>
      </c>
      <c r="AG99" s="100">
        <f t="shared" si="222"/>
        <v>0.157820738927406</v>
      </c>
      <c r="AH99" s="100">
        <f t="shared" si="222"/>
        <v>0.177934052369197</v>
      </c>
      <c r="AI99" s="100">
        <f t="shared" si="222"/>
        <v>0.184132357968282</v>
      </c>
      <c r="AJ99" s="100">
        <f t="shared" si="222"/>
        <v>0.186683600939689</v>
      </c>
      <c r="AK99" s="100">
        <f t="shared" si="222"/>
        <v>0.177825329620831</v>
      </c>
      <c r="AL99" s="100">
        <f t="shared" si="222"/>
        <v>0.00452435624913661</v>
      </c>
      <c r="AM99" s="100">
        <f t="shared" si="222"/>
        <v>0.0806095367611506</v>
      </c>
      <c r="AN99" s="100">
        <f t="shared" si="222"/>
        <v>0.0616999217502228</v>
      </c>
      <c r="AO99" s="100">
        <f t="shared" si="222"/>
        <v>0.0431141985064822</v>
      </c>
      <c r="AP99" s="100">
        <f t="shared" si="222"/>
        <v>0.0318250935602549</v>
      </c>
      <c r="AQ99" s="100">
        <f t="shared" si="222"/>
        <v>0.0323327483817861</v>
      </c>
      <c r="AR99" s="100">
        <f t="shared" si="222"/>
        <v>0.0357389364670753</v>
      </c>
      <c r="AS99" s="100">
        <f t="shared" si="222"/>
        <v>0.0380127766798368</v>
      </c>
      <c r="AT99" s="100">
        <f t="shared" si="222"/>
        <v>0.0376260708564544</v>
      </c>
      <c r="AU99" s="100">
        <f t="shared" si="222"/>
        <v>0.0339855472125836</v>
      </c>
      <c r="AV99" s="100">
        <f t="shared" si="222"/>
        <v>0.03036210316987</v>
      </c>
      <c r="AW99" s="100">
        <f t="shared" si="222"/>
        <v>0.0267017536668719</v>
      </c>
      <c r="AX99" s="100">
        <f t="shared" si="222"/>
        <v>0.116846430524249</v>
      </c>
      <c r="AY99" s="100">
        <f t="shared" si="222"/>
        <v>0.0301698782462045</v>
      </c>
      <c r="AZ99" s="100">
        <f t="shared" si="222"/>
        <v>0.0373315631387199</v>
      </c>
      <c r="BA99" s="100">
        <f t="shared" si="222"/>
        <v>0.0571029168341799</v>
      </c>
      <c r="BB99" s="100">
        <f t="shared" si="222"/>
        <v>0.0614819168003595</v>
      </c>
      <c r="BC99" s="100">
        <f t="shared" si="222"/>
        <v>0.0552787832756918</v>
      </c>
      <c r="BD99" s="100">
        <f t="shared" si="222"/>
        <v>0.0403171538776272</v>
      </c>
      <c r="BE99" s="100">
        <f t="shared" si="222"/>
        <v>0.0291430688974252</v>
      </c>
      <c r="BF99" s="100">
        <f t="shared" si="222"/>
        <v>0.00886386410200202</v>
      </c>
      <c r="BG99" s="100">
        <f t="shared" si="222"/>
        <v>-0.00816388781262767</v>
      </c>
      <c r="BH99" s="100">
        <f t="shared" si="222"/>
        <v>-0.026325564863116</v>
      </c>
      <c r="BI99" s="100">
        <f t="shared" si="222"/>
        <v>-0.0406522675825708</v>
      </c>
      <c r="BJ99" s="100">
        <f t="shared" si="222"/>
        <v>-0.175912154234134</v>
      </c>
      <c r="BK99" s="100">
        <f t="shared" si="222"/>
        <v>-0.175055138243514</v>
      </c>
      <c r="BL99" s="100">
        <f t="shared" si="222"/>
        <v>-0.138946095297675</v>
      </c>
      <c r="BM99" s="100">
        <f t="shared" si="222"/>
        <v>-0.149208479917009</v>
      </c>
      <c r="BN99" s="100">
        <f t="shared" si="222"/>
        <v>-0.152410946201819</v>
      </c>
      <c r="BO99" s="100">
        <f t="shared" si="222"/>
        <v>-0.139530007069009</v>
      </c>
      <c r="BP99" s="100">
        <f t="shared" si="222"/>
        <v>-0.127399839015397</v>
      </c>
      <c r="BQ99" s="100">
        <f t="shared" si="222"/>
        <v>-0.121404307414787</v>
      </c>
      <c r="BR99" s="100">
        <f t="shared" si="222"/>
        <v>-0.114269190676107</v>
      </c>
      <c r="BS99" s="100">
        <f t="shared" si="222"/>
        <v>-0.107696947038572</v>
      </c>
      <c r="BT99" s="100">
        <f t="shared" si="222"/>
        <v>-0.102148421059139</v>
      </c>
      <c r="BU99" s="100">
        <f t="shared" si="222"/>
        <v>-0.153031883952584</v>
      </c>
      <c r="BV99" s="100">
        <f t="shared" si="222"/>
        <v>-0.243758529099457</v>
      </c>
      <c r="BW99" s="100">
        <f t="shared" si="222"/>
        <v>-0.4585576558972</v>
      </c>
      <c r="BX99" s="100">
        <f t="shared" si="222"/>
        <v>-0.467171818935654</v>
      </c>
      <c r="BY99" s="100">
        <f t="shared" si="222"/>
        <v>-0.365208763905123</v>
      </c>
      <c r="BZ99" s="100">
        <f t="shared" ref="BZ99:CL99" si="223">BZ93/BN93-1</f>
        <v>-0.284944847122919</v>
      </c>
      <c r="CA99" s="100">
        <f t="shared" si="223"/>
        <v>-0.222874996500597</v>
      </c>
      <c r="CB99" s="100">
        <f t="shared" si="223"/>
        <v>-0.185240263314299</v>
      </c>
      <c r="CC99" s="100">
        <f t="shared" si="223"/>
        <v>-0.152257774300352</v>
      </c>
      <c r="CD99" s="100">
        <f t="shared" si="223"/>
        <v>-0.122885522252867</v>
      </c>
      <c r="CE99" s="100">
        <f t="shared" si="223"/>
        <v>-0.0987142259945637</v>
      </c>
      <c r="CF99" s="117">
        <f t="shared" si="223"/>
        <v>-0.0756064826516903</v>
      </c>
      <c r="CG99" s="117">
        <f t="shared" si="223"/>
        <v>0.0021774117008948</v>
      </c>
      <c r="CH99" s="117">
        <f t="shared" si="223"/>
        <v>6.61492040404898</v>
      </c>
      <c r="CI99" s="116">
        <f t="shared" si="223"/>
        <v>6.30390074368194</v>
      </c>
      <c r="CJ99" s="116">
        <f t="shared" si="223"/>
        <v>4.26049803249385</v>
      </c>
      <c r="CK99" s="116">
        <f t="shared" si="223"/>
        <v>2.79518168101435</v>
      </c>
      <c r="CL99" s="125">
        <f t="shared" si="223"/>
        <v>2.01409996258361</v>
      </c>
    </row>
    <row r="100" spans="1:90">
      <c r="A100" s="21" t="s">
        <v>6</v>
      </c>
      <c r="B100" s="100">
        <v>0.00689099379195812</v>
      </c>
      <c r="C100" s="100">
        <v>0.0457570616715965</v>
      </c>
      <c r="D100" s="100">
        <v>0.0464412137045727</v>
      </c>
      <c r="E100" s="100">
        <v>0.0487007295725135</v>
      </c>
      <c r="F100" s="100">
        <v>0.0532842131891633</v>
      </c>
      <c r="G100" s="100">
        <v>0.0527472489845533</v>
      </c>
      <c r="H100" s="100">
        <v>0.0487141881943975</v>
      </c>
      <c r="I100" s="100">
        <v>0.0444887129581175</v>
      </c>
      <c r="J100" s="100">
        <v>0.0391511685508217</v>
      </c>
      <c r="K100" s="100">
        <v>0.0342071203113201</v>
      </c>
      <c r="L100" s="100">
        <v>0.0257170253012473</v>
      </c>
      <c r="M100" s="100">
        <v>0.0304761584347857</v>
      </c>
      <c r="N100" s="100">
        <f t="shared" ref="N100:BY100" si="224">N94/B94-1</f>
        <v>0.0219223451188659</v>
      </c>
      <c r="O100" s="100">
        <f t="shared" si="224"/>
        <v>0.00230826974528098</v>
      </c>
      <c r="P100" s="100">
        <f t="shared" si="224"/>
        <v>-0.0035082751242842</v>
      </c>
      <c r="Q100" s="100">
        <f t="shared" si="224"/>
        <v>-0.0265835653873845</v>
      </c>
      <c r="R100" s="100">
        <f t="shared" si="224"/>
        <v>-0.0411074268189909</v>
      </c>
      <c r="S100" s="100">
        <f t="shared" si="224"/>
        <v>-0.0585751821845164</v>
      </c>
      <c r="T100" s="100">
        <f t="shared" si="224"/>
        <v>-0.0755392433830591</v>
      </c>
      <c r="U100" s="100">
        <f t="shared" si="224"/>
        <v>-0.0857038498543905</v>
      </c>
      <c r="V100" s="100">
        <f t="shared" si="224"/>
        <v>-0.0883467337388144</v>
      </c>
      <c r="W100" s="100">
        <f t="shared" si="224"/>
        <v>-0.078886899910202</v>
      </c>
      <c r="X100" s="100">
        <f t="shared" si="224"/>
        <v>-0.0625949709538729</v>
      </c>
      <c r="Y100" s="100">
        <f t="shared" si="224"/>
        <v>-0.0547566646123988</v>
      </c>
      <c r="Z100" s="100">
        <f t="shared" si="224"/>
        <v>-0.0906352224059999</v>
      </c>
      <c r="AA100" s="100">
        <f t="shared" si="224"/>
        <v>-0.124494428496162</v>
      </c>
      <c r="AB100" s="100">
        <f t="shared" si="224"/>
        <v>-0.0924104031660185</v>
      </c>
      <c r="AC100" s="100">
        <f t="shared" si="224"/>
        <v>-0.0776706871691895</v>
      </c>
      <c r="AD100" s="100">
        <f t="shared" si="224"/>
        <v>-0.0604980291228134</v>
      </c>
      <c r="AE100" s="100">
        <f t="shared" si="224"/>
        <v>-0.0380275342433335</v>
      </c>
      <c r="AF100" s="100">
        <f t="shared" si="224"/>
        <v>-0.0129601913052741</v>
      </c>
      <c r="AG100" s="100">
        <f t="shared" si="224"/>
        <v>0.00976258058242019</v>
      </c>
      <c r="AH100" s="100">
        <f t="shared" si="224"/>
        <v>0.0291019263324526</v>
      </c>
      <c r="AI100" s="100">
        <f t="shared" si="224"/>
        <v>0.038345773494566</v>
      </c>
      <c r="AJ100" s="100">
        <f t="shared" si="224"/>
        <v>0.0448772876465049</v>
      </c>
      <c r="AK100" s="100">
        <f t="shared" si="224"/>
        <v>0.0377143367178305</v>
      </c>
      <c r="AL100" s="100">
        <f t="shared" si="224"/>
        <v>-0.0279802473313467</v>
      </c>
      <c r="AM100" s="100">
        <f t="shared" si="224"/>
        <v>0.0401099414073265</v>
      </c>
      <c r="AN100" s="100">
        <f t="shared" si="224"/>
        <v>0.00804290115283002</v>
      </c>
      <c r="AO100" s="100">
        <f t="shared" si="224"/>
        <v>-0.0120547310742657</v>
      </c>
      <c r="AP100" s="100">
        <f t="shared" si="224"/>
        <v>-0.0274811152663244</v>
      </c>
      <c r="AQ100" s="100">
        <f t="shared" si="224"/>
        <v>-0.0304740807621322</v>
      </c>
      <c r="AR100" s="100">
        <f t="shared" si="224"/>
        <v>-0.0265284921580055</v>
      </c>
      <c r="AS100" s="100">
        <f t="shared" si="224"/>
        <v>-0.0209057784398985</v>
      </c>
      <c r="AT100" s="100">
        <f t="shared" si="224"/>
        <v>-0.0131584785493606</v>
      </c>
      <c r="AU100" s="100">
        <f t="shared" si="224"/>
        <v>-0.0181652457028627</v>
      </c>
      <c r="AV100" s="100">
        <f t="shared" si="224"/>
        <v>-0.0216566559893664</v>
      </c>
      <c r="AW100" s="100">
        <f t="shared" si="224"/>
        <v>-0.0239112563909862</v>
      </c>
      <c r="AX100" s="100">
        <f t="shared" si="224"/>
        <v>0.0728715588430546</v>
      </c>
      <c r="AY100" s="100">
        <f t="shared" si="224"/>
        <v>-0.00735824111649741</v>
      </c>
      <c r="AZ100" s="100">
        <f t="shared" si="224"/>
        <v>0.00798013769787476</v>
      </c>
      <c r="BA100" s="100">
        <f t="shared" si="224"/>
        <v>0.0307703645127728</v>
      </c>
      <c r="BB100" s="100">
        <f t="shared" si="224"/>
        <v>0.0475086380147047</v>
      </c>
      <c r="BC100" s="100">
        <f t="shared" si="224"/>
        <v>0.0546304620738221</v>
      </c>
      <c r="BD100" s="100">
        <f t="shared" si="224"/>
        <v>0.0457265698806564</v>
      </c>
      <c r="BE100" s="100">
        <f t="shared" si="224"/>
        <v>0.0353120087432952</v>
      </c>
      <c r="BF100" s="100">
        <f t="shared" si="224"/>
        <v>0.0117087113625207</v>
      </c>
      <c r="BG100" s="100">
        <f t="shared" si="224"/>
        <v>-0.00147559914120721</v>
      </c>
      <c r="BH100" s="100">
        <f t="shared" si="224"/>
        <v>-0.0150099755633214</v>
      </c>
      <c r="BI100" s="100">
        <f t="shared" si="224"/>
        <v>-0.027969790930932</v>
      </c>
      <c r="BJ100" s="100">
        <f t="shared" si="224"/>
        <v>-0.148907966819589</v>
      </c>
      <c r="BK100" s="100">
        <f t="shared" si="224"/>
        <v>-0.147100335721644</v>
      </c>
      <c r="BL100" s="100">
        <f t="shared" si="224"/>
        <v>-0.121312901569067</v>
      </c>
      <c r="BM100" s="100">
        <f t="shared" si="224"/>
        <v>-0.127774361393326</v>
      </c>
      <c r="BN100" s="100">
        <f t="shared" si="224"/>
        <v>-0.135318140030613</v>
      </c>
      <c r="BO100" s="100">
        <f t="shared" si="224"/>
        <v>-0.130059646483548</v>
      </c>
      <c r="BP100" s="100">
        <f t="shared" si="224"/>
        <v>-0.124241086161726</v>
      </c>
      <c r="BQ100" s="100">
        <f t="shared" si="224"/>
        <v>-0.125862174139067</v>
      </c>
      <c r="BR100" s="100">
        <f t="shared" si="224"/>
        <v>-0.118179743042929</v>
      </c>
      <c r="BS100" s="100">
        <f t="shared" si="224"/>
        <v>-0.116180710745333</v>
      </c>
      <c r="BT100" s="100">
        <f t="shared" si="224"/>
        <v>-0.11504114343469</v>
      </c>
      <c r="BU100" s="100">
        <f t="shared" si="224"/>
        <v>-0.104943438778471</v>
      </c>
      <c r="BV100" s="100">
        <f t="shared" si="224"/>
        <v>-0.249710000324475</v>
      </c>
      <c r="BW100" s="100">
        <f t="shared" si="224"/>
        <v>-0.467372587992142</v>
      </c>
      <c r="BX100" s="100">
        <f t="shared" si="224"/>
        <v>-0.473206819756921</v>
      </c>
      <c r="BY100" s="100">
        <f t="shared" si="224"/>
        <v>-0.374546045167579</v>
      </c>
      <c r="BZ100" s="100">
        <f t="shared" ref="BZ100:CB100" si="225">BZ94/BN94-1</f>
        <v>-0.304679188049567</v>
      </c>
      <c r="CA100" s="100">
        <f t="shared" si="225"/>
        <v>-0.25798513894163</v>
      </c>
      <c r="CB100" s="100">
        <f t="shared" si="225"/>
        <v>-0.221466900982333</v>
      </c>
      <c r="CC100" s="100">
        <v>-0.1878</v>
      </c>
      <c r="CD100" s="100">
        <v>-0.1604</v>
      </c>
      <c r="CE100" s="100">
        <v>-0.1361</v>
      </c>
      <c r="CF100" s="117">
        <v>-0.1132</v>
      </c>
      <c r="CG100" s="117">
        <v>-0.1004</v>
      </c>
      <c r="CH100" s="117">
        <v>0.3187</v>
      </c>
      <c r="CI100" s="116">
        <f t="shared" ref="CI100:CL100" si="226">CI94/BW94-1</f>
        <v>0.800599324411018</v>
      </c>
      <c r="CJ100" s="116">
        <f t="shared" si="226"/>
        <v>0.790588265485577</v>
      </c>
      <c r="CK100" s="116">
        <f t="shared" si="226"/>
        <v>0.513284320386636</v>
      </c>
      <c r="CL100" s="125">
        <f t="shared" si="226"/>
        <v>0.373932698991318</v>
      </c>
    </row>
    <row r="101" spans="1:90">
      <c r="A101" s="21" t="s">
        <v>7</v>
      </c>
      <c r="B101" s="100">
        <v>0.918883310543074</v>
      </c>
      <c r="C101" s="100">
        <v>0.836734005219113</v>
      </c>
      <c r="D101" s="100">
        <v>0.659001269457663</v>
      </c>
      <c r="E101" s="100">
        <v>0.63073225285912</v>
      </c>
      <c r="F101" s="100">
        <v>0.614399005551058</v>
      </c>
      <c r="G101" s="100">
        <v>0.597285608295181</v>
      </c>
      <c r="H101" s="100">
        <v>0.60420133477905</v>
      </c>
      <c r="I101" s="100">
        <v>0.571897255779739</v>
      </c>
      <c r="J101" s="100">
        <v>0.542486663931063</v>
      </c>
      <c r="K101" s="100">
        <v>0.517783637636754</v>
      </c>
      <c r="L101" s="100">
        <v>0.506616538422697</v>
      </c>
      <c r="M101" s="100">
        <v>0.484771382743097</v>
      </c>
      <c r="N101" s="100">
        <f t="shared" ref="N101:BT101" si="227">N95/B95-1</f>
        <v>0.511334739192458</v>
      </c>
      <c r="O101" s="100">
        <f t="shared" si="227"/>
        <v>0.461707655252757</v>
      </c>
      <c r="P101" s="100">
        <f t="shared" si="227"/>
        <v>0.48799946567048</v>
      </c>
      <c r="Q101" s="100">
        <f t="shared" si="227"/>
        <v>0.487170354691483</v>
      </c>
      <c r="R101" s="100">
        <f t="shared" si="227"/>
        <v>0.476884133026519</v>
      </c>
      <c r="S101" s="100">
        <f t="shared" si="227"/>
        <v>0.459146215420584</v>
      </c>
      <c r="T101" s="100">
        <f t="shared" si="227"/>
        <v>0.442875189083828</v>
      </c>
      <c r="U101" s="100">
        <f t="shared" si="227"/>
        <v>0.444536882059122</v>
      </c>
      <c r="V101" s="100">
        <f t="shared" si="227"/>
        <v>0.462907171153365</v>
      </c>
      <c r="W101" s="100">
        <f t="shared" si="227"/>
        <v>0.480375078023038</v>
      </c>
      <c r="X101" s="100">
        <f t="shared" si="227"/>
        <v>0.508914108619806</v>
      </c>
      <c r="Y101" s="100">
        <f t="shared" si="227"/>
        <v>0.521702383287564</v>
      </c>
      <c r="Z101" s="100">
        <f t="shared" si="227"/>
        <v>0.610616708902318</v>
      </c>
      <c r="AA101" s="100">
        <f t="shared" si="227"/>
        <v>0.543735201467843</v>
      </c>
      <c r="AB101" s="100">
        <f t="shared" si="227"/>
        <v>0.513729098724138</v>
      </c>
      <c r="AC101" s="100">
        <f t="shared" si="227"/>
        <v>0.462746278733469</v>
      </c>
      <c r="AD101" s="100">
        <f t="shared" si="227"/>
        <v>0.442583400173974</v>
      </c>
      <c r="AE101" s="100">
        <f t="shared" si="227"/>
        <v>0.437222775856342</v>
      </c>
      <c r="AF101" s="100">
        <f t="shared" si="227"/>
        <v>0.442406306212507</v>
      </c>
      <c r="AG101" s="100">
        <f t="shared" si="227"/>
        <v>0.442540516868771</v>
      </c>
      <c r="AH101" s="100">
        <f t="shared" si="227"/>
        <v>0.457700029381883</v>
      </c>
      <c r="AI101" s="100">
        <f t="shared" si="227"/>
        <v>0.455409621510589</v>
      </c>
      <c r="AJ101" s="100">
        <f t="shared" si="227"/>
        <v>0.451025026643745</v>
      </c>
      <c r="AK101" s="100">
        <f t="shared" si="227"/>
        <v>0.43976106776047</v>
      </c>
      <c r="AL101" s="100">
        <f t="shared" si="227"/>
        <v>0.12239115534458</v>
      </c>
      <c r="AM101" s="100">
        <f t="shared" si="227"/>
        <v>0.230099336044058</v>
      </c>
      <c r="AN101" s="100">
        <f t="shared" si="227"/>
        <v>0.219728020883873</v>
      </c>
      <c r="AO101" s="100">
        <f t="shared" si="227"/>
        <v>0.196837001369081</v>
      </c>
      <c r="AP101" s="100">
        <f t="shared" si="227"/>
        <v>0.185604189448631</v>
      </c>
      <c r="AQ101" s="100">
        <f t="shared" si="227"/>
        <v>0.183444743869065</v>
      </c>
      <c r="AR101" s="100">
        <f t="shared" si="227"/>
        <v>0.183953352653206</v>
      </c>
      <c r="AS101" s="100">
        <f t="shared" si="227"/>
        <v>0.183822577524302</v>
      </c>
      <c r="AT101" s="100">
        <f t="shared" si="227"/>
        <v>0.172078986545776</v>
      </c>
      <c r="AU101" s="100">
        <f t="shared" si="227"/>
        <v>0.167794296646988</v>
      </c>
      <c r="AV101" s="100">
        <f t="shared" si="227"/>
        <v>0.157563928340766</v>
      </c>
      <c r="AW101" s="100">
        <f t="shared" si="227"/>
        <v>0.148653595613899</v>
      </c>
      <c r="AX101" s="100">
        <f t="shared" si="227"/>
        <v>0.229424945005301</v>
      </c>
      <c r="AY101" s="100">
        <f t="shared" si="227"/>
        <v>0.116496317286289</v>
      </c>
      <c r="AZ101" s="100">
        <f t="shared" si="227"/>
        <v>0.113146539980501</v>
      </c>
      <c r="BA101" s="100">
        <f t="shared" si="227"/>
        <v>0.128811411801684</v>
      </c>
      <c r="BB101" s="100">
        <f t="shared" si="227"/>
        <v>0.116786492938828</v>
      </c>
      <c r="BC101" s="100">
        <f t="shared" si="227"/>
        <v>0.0968026931944612</v>
      </c>
      <c r="BD101" s="100">
        <f t="shared" si="227"/>
        <v>0.0731155064031332</v>
      </c>
      <c r="BE101" s="100">
        <f t="shared" si="227"/>
        <v>0.0576194676273862</v>
      </c>
      <c r="BF101" s="100">
        <f t="shared" si="227"/>
        <v>0.0354952226037091</v>
      </c>
      <c r="BG101" s="100">
        <f t="shared" si="227"/>
        <v>0.0121696387247352</v>
      </c>
      <c r="BH101" s="100">
        <f t="shared" si="227"/>
        <v>-0.0113501458218562</v>
      </c>
      <c r="BI101" s="100">
        <f t="shared" si="227"/>
        <v>-0.028703033949934</v>
      </c>
      <c r="BJ101" s="100">
        <f t="shared" si="227"/>
        <v>-0.188563367173968</v>
      </c>
      <c r="BK101" s="100">
        <f t="shared" si="227"/>
        <v>-0.187599166997223</v>
      </c>
      <c r="BL101" s="100">
        <f t="shared" si="227"/>
        <v>-0.142628091679859</v>
      </c>
      <c r="BM101" s="100">
        <f t="shared" si="227"/>
        <v>-0.156089260641512</v>
      </c>
      <c r="BN101" s="100">
        <f t="shared" si="227"/>
        <v>-0.156070615422177</v>
      </c>
      <c r="BO101" s="100">
        <f t="shared" si="227"/>
        <v>-0.132538039297522</v>
      </c>
      <c r="BP101" s="100">
        <f t="shared" si="227"/>
        <v>-0.110448424099995</v>
      </c>
      <c r="BQ101" s="100">
        <f t="shared" si="227"/>
        <v>-0.0960349333893624</v>
      </c>
      <c r="BR101" s="100">
        <f t="shared" si="227"/>
        <v>-0.0898158181351499</v>
      </c>
      <c r="BS101" s="100">
        <f t="shared" si="227"/>
        <v>-0.0806796536174929</v>
      </c>
      <c r="BT101" s="100">
        <f t="shared" si="227"/>
        <v>-0.0695673314703475</v>
      </c>
      <c r="BU101" s="100">
        <v>-0.0628</v>
      </c>
      <c r="BV101" s="100">
        <f t="shared" ref="BV101:CB101" si="228">BV95/BJ95-1</f>
        <v>-0.21185258510832</v>
      </c>
      <c r="BW101" s="100">
        <f t="shared" si="228"/>
        <v>-0.429026440900255</v>
      </c>
      <c r="BX101" s="100">
        <f t="shared" si="228"/>
        <v>-0.433633946476396</v>
      </c>
      <c r="BY101" s="100">
        <f t="shared" si="228"/>
        <v>-0.321033863887285</v>
      </c>
      <c r="BZ101" s="100">
        <f t="shared" si="228"/>
        <v>-0.225488324476368</v>
      </c>
      <c r="CA101" s="100">
        <f t="shared" si="228"/>
        <v>-0.146117063159882</v>
      </c>
      <c r="CB101" s="100">
        <f t="shared" si="228"/>
        <v>-0.106502680537349</v>
      </c>
      <c r="CC101" s="100">
        <v>-0.0866</v>
      </c>
      <c r="CD101" s="100">
        <v>-0.0546</v>
      </c>
      <c r="CE101" s="100">
        <v>-0.0305</v>
      </c>
      <c r="CF101" s="117">
        <v>-0.0093</v>
      </c>
      <c r="CG101" s="117">
        <v>0.0066</v>
      </c>
      <c r="CH101" s="117">
        <v>0.2588</v>
      </c>
      <c r="CI101" s="116">
        <f t="shared" ref="CI101:CL101" si="229">CI95/BW95-1</f>
        <v>12.6679406866035</v>
      </c>
      <c r="CJ101" s="116">
        <f t="shared" si="229"/>
        <v>8.20725906510748</v>
      </c>
      <c r="CK101" s="116">
        <f t="shared" si="229"/>
        <v>5.39277847552421</v>
      </c>
      <c r="CL101" s="125">
        <f t="shared" si="229"/>
        <v>3.86527010260323</v>
      </c>
    </row>
    <row r="102" spans="1:90">
      <c r="A102" s="21" t="s">
        <v>8</v>
      </c>
      <c r="B102" s="100">
        <v>0.33953681586873</v>
      </c>
      <c r="C102" s="100">
        <v>0.404242827213308</v>
      </c>
      <c r="D102" s="100">
        <v>0.370844659979604</v>
      </c>
      <c r="E102" s="100">
        <v>0.368932816510471</v>
      </c>
      <c r="F102" s="100">
        <v>0.375533011606227</v>
      </c>
      <c r="G102" s="100">
        <v>0.37152111152973</v>
      </c>
      <c r="H102" s="100">
        <v>0.352781182617721</v>
      </c>
      <c r="I102" s="100">
        <v>0.345266813452757</v>
      </c>
      <c r="J102" s="100">
        <v>0.333430374255554</v>
      </c>
      <c r="K102" s="100">
        <v>0.336954583903895</v>
      </c>
      <c r="L102" s="100">
        <v>0.341400667411892</v>
      </c>
      <c r="M102" s="100">
        <v>0.364582486408211</v>
      </c>
      <c r="N102" s="100">
        <f t="shared" ref="N102:BT102" si="230">N96/B96-1</f>
        <v>0.172961389017482</v>
      </c>
      <c r="O102" s="100">
        <f t="shared" si="230"/>
        <v>0.174303246311844</v>
      </c>
      <c r="P102" s="100">
        <f t="shared" si="230"/>
        <v>0.192466727363866</v>
      </c>
      <c r="Q102" s="100">
        <f t="shared" si="230"/>
        <v>0.198692657910555</v>
      </c>
      <c r="R102" s="100">
        <f t="shared" si="230"/>
        <v>0.177880824491308</v>
      </c>
      <c r="S102" s="100">
        <f t="shared" si="230"/>
        <v>0.151397568303658</v>
      </c>
      <c r="T102" s="100">
        <f t="shared" si="230"/>
        <v>0.12705716738883</v>
      </c>
      <c r="U102" s="100">
        <f t="shared" si="230"/>
        <v>0.09940426807588</v>
      </c>
      <c r="V102" s="100">
        <f t="shared" si="230"/>
        <v>0.0814698889686121</v>
      </c>
      <c r="W102" s="100">
        <f t="shared" si="230"/>
        <v>0.0771458495696935</v>
      </c>
      <c r="X102" s="100">
        <f t="shared" si="230"/>
        <v>0.0784094557265544</v>
      </c>
      <c r="Y102" s="100">
        <f t="shared" si="230"/>
        <v>0.0999949352997598</v>
      </c>
      <c r="Z102" s="100">
        <f t="shared" si="230"/>
        <v>0.159040012771449</v>
      </c>
      <c r="AA102" s="100">
        <f t="shared" si="230"/>
        <v>0.136212520631742</v>
      </c>
      <c r="AB102" s="100">
        <f t="shared" si="230"/>
        <v>0.149506893877523</v>
      </c>
      <c r="AC102" s="100">
        <f t="shared" si="230"/>
        <v>0.132887902005108</v>
      </c>
      <c r="AD102" s="100">
        <f t="shared" si="230"/>
        <v>0.156422516575631</v>
      </c>
      <c r="AE102" s="100">
        <f t="shared" si="230"/>
        <v>0.180671074110189</v>
      </c>
      <c r="AF102" s="100">
        <f t="shared" si="230"/>
        <v>0.198966589097364</v>
      </c>
      <c r="AG102" s="100">
        <f t="shared" si="230"/>
        <v>0.215831643629088</v>
      </c>
      <c r="AH102" s="100">
        <f t="shared" si="230"/>
        <v>0.233670285925933</v>
      </c>
      <c r="AI102" s="100">
        <f t="shared" si="230"/>
        <v>0.229882638667966</v>
      </c>
      <c r="AJ102" s="100">
        <f t="shared" si="230"/>
        <v>0.211964697267675</v>
      </c>
      <c r="AK102" s="100">
        <f t="shared" si="230"/>
        <v>0.184104837404336</v>
      </c>
      <c r="AL102" s="100">
        <f t="shared" si="230"/>
        <v>-0.211262324623996</v>
      </c>
      <c r="AM102" s="100">
        <f t="shared" si="230"/>
        <v>-0.187384968445209</v>
      </c>
      <c r="AN102" s="100">
        <f t="shared" si="230"/>
        <v>-0.1740560081436</v>
      </c>
      <c r="AO102" s="100">
        <f t="shared" si="230"/>
        <v>-0.179351108149819</v>
      </c>
      <c r="AP102" s="100">
        <f t="shared" si="230"/>
        <v>-0.177507677902985</v>
      </c>
      <c r="AQ102" s="100">
        <f t="shared" si="230"/>
        <v>-0.157850172801891</v>
      </c>
      <c r="AR102" s="100">
        <f t="shared" si="230"/>
        <v>-0.15254382549448</v>
      </c>
      <c r="AS102" s="100">
        <f t="shared" si="230"/>
        <v>-0.162173280646635</v>
      </c>
      <c r="AT102" s="100">
        <f t="shared" si="230"/>
        <v>-0.173381742112162</v>
      </c>
      <c r="AU102" s="100">
        <f t="shared" si="230"/>
        <v>-0.174301021481405</v>
      </c>
      <c r="AV102" s="100">
        <f t="shared" si="230"/>
        <v>-0.164346585605165</v>
      </c>
      <c r="AW102" s="100">
        <f t="shared" si="230"/>
        <v>-0.163849902268431</v>
      </c>
      <c r="AX102" s="100">
        <f t="shared" si="230"/>
        <v>-0.13387339316032</v>
      </c>
      <c r="AY102" s="100">
        <f t="shared" si="230"/>
        <v>-0.15255706769614</v>
      </c>
      <c r="AZ102" s="100">
        <f t="shared" si="230"/>
        <v>-0.138918355287055</v>
      </c>
      <c r="BA102" s="100">
        <f t="shared" si="230"/>
        <v>-0.119796478101457</v>
      </c>
      <c r="BB102" s="100">
        <f t="shared" si="230"/>
        <v>-0.11118655676531</v>
      </c>
      <c r="BC102" s="100">
        <f t="shared" si="230"/>
        <v>-0.127253295333096</v>
      </c>
      <c r="BD102" s="100">
        <f t="shared" si="230"/>
        <v>-0.138179954072532</v>
      </c>
      <c r="BE102" s="100">
        <f t="shared" si="230"/>
        <v>-0.137938118338057</v>
      </c>
      <c r="BF102" s="100">
        <f t="shared" si="230"/>
        <v>-0.135197627545939</v>
      </c>
      <c r="BG102" s="100">
        <f t="shared" si="230"/>
        <v>-0.145495557541088</v>
      </c>
      <c r="BH102" s="100">
        <f t="shared" si="230"/>
        <v>-0.164476025330507</v>
      </c>
      <c r="BI102" s="100">
        <f t="shared" si="230"/>
        <v>-0.171485485533476</v>
      </c>
      <c r="BJ102" s="100">
        <f t="shared" si="230"/>
        <v>-0.274418656749854</v>
      </c>
      <c r="BK102" s="100">
        <f t="shared" si="230"/>
        <v>-0.273566451277505</v>
      </c>
      <c r="BL102" s="100">
        <f t="shared" si="230"/>
        <v>-0.224345158020437</v>
      </c>
      <c r="BM102" s="100">
        <f t="shared" si="230"/>
        <v>-0.242754774604758</v>
      </c>
      <c r="BN102" s="100">
        <f t="shared" si="230"/>
        <v>-0.239289723847927</v>
      </c>
      <c r="BO102" s="100">
        <f t="shared" si="230"/>
        <v>-0.240033199989115</v>
      </c>
      <c r="BP102" s="100">
        <f t="shared" si="230"/>
        <v>-0.235267518436466</v>
      </c>
      <c r="BQ102" s="100">
        <f t="shared" si="230"/>
        <v>-0.228702134074239</v>
      </c>
      <c r="BR102" s="100">
        <f t="shared" si="230"/>
        <v>-0.217305790406091</v>
      </c>
      <c r="BS102" s="100">
        <f t="shared" si="230"/>
        <v>-0.206420667101749</v>
      </c>
      <c r="BT102" s="100">
        <f t="shared" si="230"/>
        <v>-0.203696508709701</v>
      </c>
      <c r="BU102" s="100">
        <v>-0.2023</v>
      </c>
      <c r="BV102" s="100">
        <f t="shared" ref="BV102:CB102" si="231">BV96/BJ96-1</f>
        <v>-0.414900350433024</v>
      </c>
      <c r="BW102" s="100">
        <f t="shared" si="231"/>
        <v>-0.586133971906453</v>
      </c>
      <c r="BX102" s="100">
        <f t="shared" si="231"/>
        <v>-0.632718329180094</v>
      </c>
      <c r="BY102" s="100">
        <f t="shared" si="231"/>
        <v>-0.576820601996324</v>
      </c>
      <c r="BZ102" s="100">
        <f t="shared" si="231"/>
        <v>-0.514393251362303</v>
      </c>
      <c r="CA102" s="100">
        <f t="shared" si="231"/>
        <v>-0.45658991758127</v>
      </c>
      <c r="CB102" s="100">
        <f t="shared" si="231"/>
        <v>-0.440178792292195</v>
      </c>
      <c r="CC102" s="100">
        <v>-0.3577</v>
      </c>
      <c r="CD102" s="100">
        <v>-0.3272</v>
      </c>
      <c r="CE102" s="100">
        <v>-0.2954</v>
      </c>
      <c r="CF102" s="117">
        <v>-0.2629</v>
      </c>
      <c r="CG102" s="117">
        <v>-0.2382</v>
      </c>
      <c r="CH102" s="117">
        <v>0.0861</v>
      </c>
      <c r="CI102" s="116">
        <f t="shared" ref="CI102:CL102" si="232">CI96/BW96-1</f>
        <v>0.421339658822617</v>
      </c>
      <c r="CJ102" s="116">
        <f t="shared" si="232"/>
        <v>0.633243458274399</v>
      </c>
      <c r="CK102" s="116">
        <f t="shared" si="232"/>
        <v>0.560102119695675</v>
      </c>
      <c r="CL102" s="125">
        <f t="shared" si="232"/>
        <v>0.397138530925518</v>
      </c>
    </row>
    <row r="103" spans="1:90">
      <c r="A103" s="105" t="s">
        <v>9</v>
      </c>
      <c r="B103" s="106">
        <v>-0.307727819236096</v>
      </c>
      <c r="C103" s="106">
        <v>-0.237764939709505</v>
      </c>
      <c r="D103" s="106">
        <v>-0.233605687810787</v>
      </c>
      <c r="E103" s="106">
        <v>-0.207988083046271</v>
      </c>
      <c r="F103" s="106">
        <v>-0.185518713751406</v>
      </c>
      <c r="G103" s="106">
        <v>-0.174524187679608</v>
      </c>
      <c r="H103" s="106">
        <v>-0.16135082245594</v>
      </c>
      <c r="I103" s="106">
        <v>-0.153228536795443</v>
      </c>
      <c r="J103" s="106">
        <v>-0.152094973949065</v>
      </c>
      <c r="K103" s="106">
        <v>-0.168741755804777</v>
      </c>
      <c r="L103" s="106">
        <v>-0.181773075288796</v>
      </c>
      <c r="M103" s="106">
        <v>-0.188270421951598</v>
      </c>
      <c r="N103" s="106">
        <f t="shared" ref="N103:BT103" si="233">N97/B97-1</f>
        <v>-0.24323611314671</v>
      </c>
      <c r="O103" s="106">
        <f t="shared" si="233"/>
        <v>-0.179694723353177</v>
      </c>
      <c r="P103" s="106">
        <f t="shared" si="233"/>
        <v>-0.178513632210927</v>
      </c>
      <c r="Q103" s="106">
        <f t="shared" si="233"/>
        <v>-0.175921537102273</v>
      </c>
      <c r="R103" s="106">
        <f t="shared" si="233"/>
        <v>-0.185615851671051</v>
      </c>
      <c r="S103" s="106">
        <f t="shared" si="233"/>
        <v>-0.191542429421576</v>
      </c>
      <c r="T103" s="106">
        <f t="shared" si="233"/>
        <v>-0.188124453197143</v>
      </c>
      <c r="U103" s="106">
        <f t="shared" si="233"/>
        <v>-0.198763020293842</v>
      </c>
      <c r="V103" s="106">
        <f t="shared" si="233"/>
        <v>-0.209755358800549</v>
      </c>
      <c r="W103" s="106">
        <f t="shared" si="233"/>
        <v>-0.209234663031032</v>
      </c>
      <c r="X103" s="106">
        <f t="shared" si="233"/>
        <v>-0.189957648849939</v>
      </c>
      <c r="Y103" s="106">
        <f t="shared" si="233"/>
        <v>-0.174858362841857</v>
      </c>
      <c r="Z103" s="106">
        <f t="shared" si="233"/>
        <v>-0.309844288647016</v>
      </c>
      <c r="AA103" s="106">
        <f t="shared" si="233"/>
        <v>-0.363701528544027</v>
      </c>
      <c r="AB103" s="106">
        <f t="shared" si="233"/>
        <v>-0.331300053308497</v>
      </c>
      <c r="AC103" s="106">
        <f t="shared" si="233"/>
        <v>-0.302316592545215</v>
      </c>
      <c r="AD103" s="106">
        <f t="shared" si="233"/>
        <v>-0.315722848951934</v>
      </c>
      <c r="AE103" s="106">
        <f t="shared" si="233"/>
        <v>-0.325286781772046</v>
      </c>
      <c r="AF103" s="106">
        <f t="shared" si="233"/>
        <v>-0.332064497118072</v>
      </c>
      <c r="AG103" s="106">
        <f t="shared" si="233"/>
        <v>-0.335442718870835</v>
      </c>
      <c r="AH103" s="106">
        <f t="shared" si="233"/>
        <v>-0.334433513620942</v>
      </c>
      <c r="AI103" s="106">
        <f t="shared" si="233"/>
        <v>-0.33351589430596</v>
      </c>
      <c r="AJ103" s="106">
        <f t="shared" si="233"/>
        <v>-0.342231270034045</v>
      </c>
      <c r="AK103" s="106">
        <f t="shared" si="233"/>
        <v>-0.340834737420531</v>
      </c>
      <c r="AL103" s="106">
        <f t="shared" si="233"/>
        <v>-0.284140814637089</v>
      </c>
      <c r="AM103" s="106">
        <f t="shared" si="233"/>
        <v>-0.269405576748269</v>
      </c>
      <c r="AN103" s="106">
        <f t="shared" si="233"/>
        <v>-0.227544498659886</v>
      </c>
      <c r="AO103" s="106">
        <f t="shared" si="233"/>
        <v>-0.258651391939218</v>
      </c>
      <c r="AP103" s="106">
        <f t="shared" si="233"/>
        <v>-0.257418793187877</v>
      </c>
      <c r="AQ103" s="106">
        <f t="shared" si="233"/>
        <v>-0.252909116647792</v>
      </c>
      <c r="AR103" s="106">
        <f t="shared" si="233"/>
        <v>-0.266608697134771</v>
      </c>
      <c r="AS103" s="106">
        <f t="shared" si="233"/>
        <v>-0.271559547361848</v>
      </c>
      <c r="AT103" s="106">
        <f t="shared" si="233"/>
        <v>-0.2550807480795</v>
      </c>
      <c r="AU103" s="106">
        <f t="shared" si="233"/>
        <v>-0.254068481308488</v>
      </c>
      <c r="AV103" s="106">
        <f t="shared" si="233"/>
        <v>-0.250586071993401</v>
      </c>
      <c r="AW103" s="106">
        <f t="shared" si="233"/>
        <v>-0.245009219693707</v>
      </c>
      <c r="AX103" s="106">
        <f t="shared" si="233"/>
        <v>-0.299627597020776</v>
      </c>
      <c r="AY103" s="106">
        <f t="shared" si="233"/>
        <v>-0.347097419100992</v>
      </c>
      <c r="AZ103" s="106">
        <f t="shared" si="233"/>
        <v>-0.372099644128114</v>
      </c>
      <c r="BA103" s="106">
        <f t="shared" si="233"/>
        <v>-0.355841128770389</v>
      </c>
      <c r="BB103" s="106">
        <f t="shared" si="233"/>
        <v>-0.290117893595352</v>
      </c>
      <c r="BC103" s="106">
        <f t="shared" si="233"/>
        <v>-0.249356538985053</v>
      </c>
      <c r="BD103" s="106">
        <f t="shared" si="233"/>
        <v>-0.205712608538981</v>
      </c>
      <c r="BE103" s="106">
        <f t="shared" si="233"/>
        <v>-0.18487570001362</v>
      </c>
      <c r="BF103" s="106">
        <f t="shared" si="233"/>
        <v>-0.188545986418581</v>
      </c>
      <c r="BG103" s="106">
        <f t="shared" si="233"/>
        <v>-0.178137696422748</v>
      </c>
      <c r="BH103" s="106">
        <f t="shared" si="233"/>
        <v>-0.169288277572353</v>
      </c>
      <c r="BI103" s="106">
        <f t="shared" si="233"/>
        <v>-0.162385881268989</v>
      </c>
      <c r="BJ103" s="106">
        <f t="shared" si="233"/>
        <v>-0.259871827162567</v>
      </c>
      <c r="BK103" s="106">
        <f t="shared" si="233"/>
        <v>-0.221053145919182</v>
      </c>
      <c r="BL103" s="106">
        <f t="shared" si="233"/>
        <v>-0.0690980881130507</v>
      </c>
      <c r="BM103" s="106">
        <f t="shared" si="233"/>
        <v>-0.0377173477702432</v>
      </c>
      <c r="BN103" s="106">
        <f t="shared" si="233"/>
        <v>-0.144476900210561</v>
      </c>
      <c r="BO103" s="106">
        <f t="shared" si="233"/>
        <v>-0.184977007770658</v>
      </c>
      <c r="BP103" s="106">
        <f t="shared" si="233"/>
        <v>-0.174223549082235</v>
      </c>
      <c r="BQ103" s="106">
        <f t="shared" si="233"/>
        <v>-0.162717173007807</v>
      </c>
      <c r="BR103" s="106">
        <f t="shared" si="233"/>
        <v>-0.158826400691598</v>
      </c>
      <c r="BS103" s="106">
        <f t="shared" si="233"/>
        <v>-0.151505159282285</v>
      </c>
      <c r="BT103" s="106">
        <f t="shared" si="233"/>
        <v>-0.14453350058709</v>
      </c>
      <c r="BU103" s="106">
        <v>-0.1172</v>
      </c>
      <c r="BV103" s="106">
        <f t="shared" ref="BV103:CB103" si="234">BV97/BJ97-1</f>
        <v>-0.216924414867471</v>
      </c>
      <c r="BW103" s="106">
        <f t="shared" si="234"/>
        <v>-0.497124934657606</v>
      </c>
      <c r="BX103" s="106">
        <f t="shared" si="234"/>
        <v>-0.540807111183269</v>
      </c>
      <c r="BY103" s="106">
        <f t="shared" si="234"/>
        <v>-0.416140421378954</v>
      </c>
      <c r="BZ103" s="106">
        <f t="shared" si="234"/>
        <v>-0.274906046219831</v>
      </c>
      <c r="CA103" s="106">
        <f t="shared" si="234"/>
        <v>-0.19754596793343</v>
      </c>
      <c r="CB103" s="106">
        <f t="shared" si="234"/>
        <v>-0.157469639842805</v>
      </c>
      <c r="CC103" s="106">
        <v>-0.119</v>
      </c>
      <c r="CD103" s="106">
        <v>-0.0791</v>
      </c>
      <c r="CE103" s="106">
        <v>-0.0463</v>
      </c>
      <c r="CF103" s="122">
        <v>-0.0302</v>
      </c>
      <c r="CG103" s="122">
        <v>-0.0288</v>
      </c>
      <c r="CH103" s="122">
        <v>-0.1807</v>
      </c>
      <c r="CI103" s="122">
        <f t="shared" ref="CI103:CL103" si="235">CI97/BW97-1</f>
        <v>0.380997920997921</v>
      </c>
      <c r="CJ103" s="122">
        <f t="shared" si="235"/>
        <v>0.467770092590547</v>
      </c>
      <c r="CK103" s="122">
        <f t="shared" si="235"/>
        <v>0.317654433273518</v>
      </c>
      <c r="CL103" s="131">
        <f t="shared" si="235"/>
        <v>0.210297751266628</v>
      </c>
    </row>
    <row r="104" spans="1:90">
      <c r="A104" s="107" t="s">
        <v>25</v>
      </c>
      <c r="B104" s="49">
        <f t="shared" ref="B104:BM104" si="236">B7/B81</f>
        <v>0.000717381924314161</v>
      </c>
      <c r="C104" s="49">
        <f t="shared" si="236"/>
        <v>0.000621432689356031</v>
      </c>
      <c r="D104" s="49">
        <f t="shared" si="236"/>
        <v>0.00157503341174298</v>
      </c>
      <c r="E104" s="49">
        <f t="shared" si="236"/>
        <v>0.00131378589414523</v>
      </c>
      <c r="F104" s="49">
        <f t="shared" si="236"/>
        <v>0.00246335654274218</v>
      </c>
      <c r="G104" s="49">
        <f t="shared" si="236"/>
        <v>0.00269505448171178</v>
      </c>
      <c r="H104" s="49">
        <f t="shared" si="236"/>
        <v>0.00402457590342278</v>
      </c>
      <c r="I104" s="49">
        <f t="shared" si="236"/>
        <v>0.00411766898853588</v>
      </c>
      <c r="J104" s="49">
        <f t="shared" si="236"/>
        <v>0.00791529708593428</v>
      </c>
      <c r="K104" s="49">
        <f t="shared" si="236"/>
        <v>0.00539453170218688</v>
      </c>
      <c r="L104" s="49">
        <f t="shared" si="236"/>
        <v>0.00969101206715945</v>
      </c>
      <c r="M104" s="49">
        <f t="shared" si="236"/>
        <v>0.00901703409408898</v>
      </c>
      <c r="N104" s="49">
        <f t="shared" si="236"/>
        <v>0.00103063210207083</v>
      </c>
      <c r="O104" s="49">
        <f t="shared" si="236"/>
        <v>0.00156351500365642</v>
      </c>
      <c r="P104" s="49">
        <f t="shared" si="236"/>
        <v>0.00313130104183906</v>
      </c>
      <c r="Q104" s="49">
        <f t="shared" si="236"/>
        <v>0.00295851731953333</v>
      </c>
      <c r="R104" s="49">
        <f t="shared" si="236"/>
        <v>0.00364827133528589</v>
      </c>
      <c r="S104" s="49">
        <f t="shared" si="236"/>
        <v>0.00442186616691577</v>
      </c>
      <c r="T104" s="49">
        <f t="shared" si="236"/>
        <v>0.00381061949570206</v>
      </c>
      <c r="U104" s="49">
        <f t="shared" si="236"/>
        <v>0.00436390839948464</v>
      </c>
      <c r="V104" s="49">
        <f t="shared" si="236"/>
        <v>0.00575732422863526</v>
      </c>
      <c r="W104" s="49">
        <f t="shared" si="236"/>
        <v>0.00754632596747152</v>
      </c>
      <c r="X104" s="49">
        <f t="shared" si="236"/>
        <v>0.00805540645173549</v>
      </c>
      <c r="Y104" s="49">
        <f t="shared" si="236"/>
        <v>0.0132392244666014</v>
      </c>
      <c r="Z104" s="49">
        <f t="shared" si="236"/>
        <v>0.00356673715163477</v>
      </c>
      <c r="AA104" s="49">
        <f t="shared" si="236"/>
        <v>0.00471711342675588</v>
      </c>
      <c r="AB104" s="49">
        <f t="shared" si="236"/>
        <v>0.00544514824372862</v>
      </c>
      <c r="AC104" s="49">
        <f t="shared" si="236"/>
        <v>0.00829856169675749</v>
      </c>
      <c r="AD104" s="49">
        <f t="shared" si="236"/>
        <v>0.00989991907218194</v>
      </c>
      <c r="AE104" s="49">
        <f t="shared" si="236"/>
        <v>0.0144901617265494</v>
      </c>
      <c r="AF104" s="49">
        <f t="shared" si="236"/>
        <v>0.0131744185002418</v>
      </c>
      <c r="AG104" s="49">
        <f t="shared" si="236"/>
        <v>0.0126374401586592</v>
      </c>
      <c r="AH104" s="49">
        <f t="shared" si="236"/>
        <v>0.0105848470364365</v>
      </c>
      <c r="AI104" s="49">
        <f t="shared" si="236"/>
        <v>0.0122913443247223</v>
      </c>
      <c r="AJ104" s="49">
        <f t="shared" si="236"/>
        <v>0.0153928900727384</v>
      </c>
      <c r="AK104" s="49">
        <f t="shared" si="236"/>
        <v>0.0141676215639512</v>
      </c>
      <c r="AL104" s="49">
        <f t="shared" si="236"/>
        <v>0.00181524966604297</v>
      </c>
      <c r="AM104" s="49">
        <f t="shared" si="236"/>
        <v>0.00839198581395217</v>
      </c>
      <c r="AN104" s="49">
        <f t="shared" si="236"/>
        <v>0.0116405659924728</v>
      </c>
      <c r="AO104" s="49">
        <f t="shared" si="236"/>
        <v>0.0151953864031423</v>
      </c>
      <c r="AP104" s="49">
        <f t="shared" si="236"/>
        <v>0.0189613697467101</v>
      </c>
      <c r="AQ104" s="49">
        <f t="shared" si="236"/>
        <v>0.017951993056542</v>
      </c>
      <c r="AR104" s="49">
        <f t="shared" si="236"/>
        <v>0.0199404711429201</v>
      </c>
      <c r="AS104" s="49">
        <f t="shared" si="236"/>
        <v>0.0230652648559342</v>
      </c>
      <c r="AT104" s="49">
        <f t="shared" si="236"/>
        <v>0.0207300334824246</v>
      </c>
      <c r="AU104" s="49">
        <f t="shared" si="236"/>
        <v>0.023423261721986</v>
      </c>
      <c r="AV104" s="49">
        <f t="shared" si="236"/>
        <v>0.0274931068070134</v>
      </c>
      <c r="AW104" s="49">
        <f t="shared" si="236"/>
        <v>0.029441273521805</v>
      </c>
      <c r="AX104" s="49">
        <f t="shared" si="236"/>
        <v>0.00882200804487148</v>
      </c>
      <c r="AY104" s="49">
        <f t="shared" si="236"/>
        <v>0.0144684132405604</v>
      </c>
      <c r="AZ104" s="49">
        <f t="shared" si="236"/>
        <v>0.0206595442876358</v>
      </c>
      <c r="BA104" s="49">
        <f t="shared" si="236"/>
        <v>0.0294958086699559</v>
      </c>
      <c r="BB104" s="49">
        <f t="shared" si="236"/>
        <v>0.0353536615846038</v>
      </c>
      <c r="BC104" s="49">
        <f t="shared" si="236"/>
        <v>0.0278889338126823</v>
      </c>
      <c r="BD104" s="49">
        <f t="shared" si="236"/>
        <v>0.0315559628445993</v>
      </c>
      <c r="BE104" s="49">
        <f t="shared" si="236"/>
        <v>0.0350017548659846</v>
      </c>
      <c r="BF104" s="49">
        <f t="shared" si="236"/>
        <v>0.0386483184202407</v>
      </c>
      <c r="BG104" s="49">
        <f t="shared" si="236"/>
        <v>0.04613077578138</v>
      </c>
      <c r="BH104" s="49">
        <f t="shared" si="236"/>
        <v>0.049852680208566</v>
      </c>
      <c r="BI104" s="49">
        <f t="shared" si="236"/>
        <v>0.0594734682694582</v>
      </c>
      <c r="BJ104" s="49">
        <f t="shared" si="236"/>
        <v>0.0324870327607661</v>
      </c>
      <c r="BK104" s="49">
        <f t="shared" si="236"/>
        <v>0.0302958220343722</v>
      </c>
      <c r="BL104" s="49">
        <f t="shared" si="236"/>
        <v>0.0427729909651911</v>
      </c>
      <c r="BM104" s="49">
        <f t="shared" si="236"/>
        <v>0.0417998088749304</v>
      </c>
      <c r="BN104" s="49">
        <f t="shared" ref="BN104:CL104" si="237">BN7/BN81</f>
        <v>0.0487642620855109</v>
      </c>
      <c r="BO104" s="49">
        <f t="shared" si="237"/>
        <v>0.0678292031405426</v>
      </c>
      <c r="BP104" s="49">
        <f t="shared" si="237"/>
        <v>0.0321640026552098</v>
      </c>
      <c r="BQ104" s="49">
        <f t="shared" si="237"/>
        <v>0.0389759539435582</v>
      </c>
      <c r="BR104" s="49">
        <f t="shared" si="237"/>
        <v>0.0295795239488625</v>
      </c>
      <c r="BS104" s="49">
        <f t="shared" si="237"/>
        <v>0.0262640243638897</v>
      </c>
      <c r="BT104" s="49">
        <f t="shared" si="237"/>
        <v>0.0311090771913767</v>
      </c>
      <c r="BU104" s="49">
        <f t="shared" si="237"/>
        <v>0.0478362685983369</v>
      </c>
      <c r="BV104" s="49">
        <f t="shared" si="237"/>
        <v>0.0191245075180767</v>
      </c>
      <c r="BW104" s="49">
        <f t="shared" si="237"/>
        <v>0.0416997707307107</v>
      </c>
      <c r="BX104" s="49">
        <f t="shared" si="237"/>
        <v>0.0336646806711007</v>
      </c>
      <c r="BY104" s="49">
        <f t="shared" si="237"/>
        <v>0.0285134894610149</v>
      </c>
      <c r="BZ104" s="49">
        <f t="shared" si="237"/>
        <v>0.0346198381128952</v>
      </c>
      <c r="CA104" s="49">
        <f t="shared" si="237"/>
        <v>0.0410351000420048</v>
      </c>
      <c r="CB104" s="49">
        <f t="shared" si="237"/>
        <v>0.041803043846631</v>
      </c>
      <c r="CC104" s="49">
        <f t="shared" si="237"/>
        <v>0.0459122254646877</v>
      </c>
      <c r="CD104" s="49">
        <f t="shared" si="237"/>
        <v>0.0483088629504077</v>
      </c>
      <c r="CE104" s="49">
        <f t="shared" si="237"/>
        <v>0.0582651632966697</v>
      </c>
      <c r="CF104" s="49">
        <f t="shared" si="237"/>
        <v>0.0674200297258947</v>
      </c>
      <c r="CG104" s="49">
        <f t="shared" si="237"/>
        <v>0.0792645922568902</v>
      </c>
      <c r="CH104" s="49">
        <f t="shared" si="237"/>
        <v>0.0702891468735809</v>
      </c>
      <c r="CI104" s="49">
        <f t="shared" si="237"/>
        <v>0.0773172627895427</v>
      </c>
      <c r="CJ104" s="49">
        <f t="shared" si="237"/>
        <v>0.0934488727681178</v>
      </c>
      <c r="CK104" s="49">
        <f t="shared" si="237"/>
        <v>0.0923316583035423</v>
      </c>
      <c r="CL104" s="49">
        <f t="shared" si="237"/>
        <v>0.101779799908569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王炜</dc:creator>
  <cp:lastModifiedBy>王炜</cp:lastModifiedBy>
  <dcterms:created xsi:type="dcterms:W3CDTF">2021-06-23T15:30:26Z</dcterms:created>
  <dcterms:modified xsi:type="dcterms:W3CDTF">2021-06-23T15:37:12Z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E87BFC4CFBF84E4481B7391585BEA742</vt:lpwstr>
  </property>
  <property fmtid="{D5CDD505-2E9C-101B-9397-08002B2CF9AE}" pid="3" name="KSOProductBuildVer">
    <vt:lpwstr>2052-11.1.0.10577</vt:lpwstr>
  </property>
</Properties>
</file>