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gmaPlot_CALIBR~1\"/>
    </mc:Choice>
  </mc:AlternateContent>
  <xr:revisionPtr revIDLastSave="0" documentId="13_ncr:1_{95B20D85-5F44-498A-9223-7A65C8B9F057}" xr6:coauthVersionLast="45" xr6:coauthVersionMax="45" xr10:uidLastSave="{00000000-0000-0000-0000-000000000000}"/>
  <bookViews>
    <workbookView xWindow="-120" yWindow="-120" windowWidth="29040" windowHeight="15840" activeTab="7" xr2:uid="{C61DC33A-D421-4543-B898-633B688AEF93}"/>
  </bookViews>
  <sheets>
    <sheet name="Sheet1" sheetId="1" r:id="rId1"/>
    <sheet name="Sheet1 (2)" sheetId="2" r:id="rId2"/>
    <sheet name="Sheet2" sheetId="3" r:id="rId3"/>
    <sheet name="20200129 " sheetId="4" r:id="rId4"/>
    <sheet name="Sheet3" sheetId="6" r:id="rId5"/>
    <sheet name="Sheet4" sheetId="7" r:id="rId6"/>
    <sheet name="20200305" sheetId="5" r:id="rId7"/>
    <sheet name="Sheet5" sheetId="8" r:id="rId8"/>
  </sheets>
  <definedNames>
    <definedName name="cl">Sheet2!$B$3</definedName>
    <definedName name="h">Sheet2!$B$2</definedName>
    <definedName name="k">Sheet2!$B$4</definedName>
    <definedName name="t">Sheet2!$B$5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" i="8" l="1" a="1"/>
  <c r="P26" i="8" s="1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5" i="8"/>
  <c r="H6" i="8"/>
  <c r="I6" i="8" s="1"/>
  <c r="H7" i="8"/>
  <c r="I7" i="8" s="1"/>
  <c r="H8" i="8"/>
  <c r="I8" i="8" s="1"/>
  <c r="H9" i="8"/>
  <c r="I9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H19" i="8"/>
  <c r="I19" i="8" s="1"/>
  <c r="H20" i="8"/>
  <c r="I20" i="8" s="1"/>
  <c r="H5" i="8"/>
  <c r="I5" i="8" s="1"/>
  <c r="M12" i="8"/>
  <c r="F24" i="8"/>
  <c r="F26" i="8" a="1"/>
  <c r="F26" i="8" s="1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P24" i="5" a="1"/>
  <c r="P24" i="5" s="1"/>
  <c r="M10" i="8" l="1"/>
  <c r="M11" i="8"/>
  <c r="M9" i="8"/>
  <c r="M6" i="8"/>
  <c r="M17" i="8"/>
  <c r="M16" i="8"/>
  <c r="M7" i="8"/>
  <c r="M13" i="8"/>
  <c r="M5" i="8"/>
  <c r="M19" i="8"/>
  <c r="M18" i="8"/>
  <c r="M8" i="8"/>
  <c r="M15" i="8"/>
  <c r="M14" i="8"/>
  <c r="M20" i="8"/>
  <c r="J26" i="8" l="1" a="1"/>
  <c r="J26" i="8" s="1"/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5" i="5"/>
  <c r="X39" i="4" l="1" a="1"/>
  <c r="X39" i="4" s="1"/>
  <c r="AB35" i="4" a="1"/>
  <c r="AB35" i="4" s="1"/>
  <c r="AB29" i="4" a="1"/>
  <c r="AB29" i="4" s="1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10" i="4"/>
  <c r="U40" i="4" a="1"/>
  <c r="U40" i="4" s="1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8" i="4"/>
  <c r="X31" i="4" a="1"/>
  <c r="X31" i="4" s="1"/>
  <c r="U38" i="4" a="1"/>
  <c r="U38" i="4" s="1"/>
  <c r="U37" i="4" a="1"/>
  <c r="U37" i="4" s="1"/>
  <c r="U31" i="4" a="1"/>
  <c r="U31" i="4" s="1"/>
  <c r="S9" i="4" l="1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8" i="4"/>
  <c r="O14" i="2" l="1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13" i="2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13" i="2"/>
  <c r="N13" i="2" s="1"/>
  <c r="G21" i="3" l="1"/>
  <c r="E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5" i="3"/>
  <c r="Y27" i="2" l="1"/>
  <c r="Y23" i="2"/>
  <c r="Y19" i="2"/>
  <c r="Y18" i="2"/>
  <c r="Y15" i="2"/>
  <c r="X12" i="2"/>
  <c r="X13" i="2"/>
  <c r="Y13" i="2" s="1"/>
  <c r="X14" i="2"/>
  <c r="Y14" i="2" s="1"/>
  <c r="X15" i="2"/>
  <c r="X16" i="2"/>
  <c r="Y16" i="2" s="1"/>
  <c r="X17" i="2"/>
  <c r="Y17" i="2" s="1"/>
  <c r="X18" i="2"/>
  <c r="X19" i="2"/>
  <c r="X20" i="2"/>
  <c r="Y20" i="2" s="1"/>
  <c r="X21" i="2"/>
  <c r="Y21" i="2" s="1"/>
  <c r="X22" i="2"/>
  <c r="Y22" i="2" s="1"/>
  <c r="X23" i="2"/>
  <c r="X24" i="2"/>
  <c r="Y24" i="2" s="1"/>
  <c r="X25" i="2"/>
  <c r="Y25" i="2" s="1"/>
  <c r="X26" i="2"/>
  <c r="Y26" i="2" s="1"/>
  <c r="X27" i="2"/>
  <c r="X28" i="2"/>
  <c r="Y28" i="2" s="1"/>
  <c r="X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11" i="2"/>
  <c r="AB15" i="2" l="1"/>
  <c r="AB19" i="2"/>
  <c r="AB23" i="2"/>
  <c r="AB27" i="2"/>
  <c r="AA12" i="2"/>
  <c r="AA13" i="2"/>
  <c r="AB13" i="2" s="1"/>
  <c r="AA14" i="2"/>
  <c r="AB14" i="2" s="1"/>
  <c r="AA15" i="2"/>
  <c r="AA16" i="2"/>
  <c r="AB16" i="2" s="1"/>
  <c r="AA17" i="2"/>
  <c r="AB17" i="2" s="1"/>
  <c r="AA18" i="2"/>
  <c r="AB18" i="2" s="1"/>
  <c r="AA19" i="2"/>
  <c r="AA20" i="2"/>
  <c r="AB20" i="2" s="1"/>
  <c r="AA21" i="2"/>
  <c r="AB21" i="2" s="1"/>
  <c r="AA22" i="2"/>
  <c r="AB22" i="2" s="1"/>
  <c r="AA23" i="2"/>
  <c r="AA24" i="2"/>
  <c r="AB24" i="2" s="1"/>
  <c r="AA25" i="2"/>
  <c r="AB25" i="2" s="1"/>
  <c r="AA26" i="2"/>
  <c r="AB26" i="2" s="1"/>
  <c r="AA27" i="2"/>
  <c r="AA28" i="2"/>
  <c r="AB28" i="2" s="1"/>
  <c r="AA11" i="2"/>
  <c r="B12" i="2" l="1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11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P11" i="1" l="1"/>
  <c r="P12" i="1"/>
  <c r="P13" i="1"/>
  <c r="P14" i="1"/>
  <c r="P15" i="1"/>
  <c r="P10" i="1"/>
  <c r="O11" i="1" l="1"/>
  <c r="O12" i="1"/>
  <c r="O13" i="1"/>
  <c r="O14" i="1"/>
  <c r="O15" i="1"/>
  <c r="O10" i="1"/>
  <c r="N11" i="1"/>
  <c r="N12" i="1"/>
  <c r="N13" i="1"/>
  <c r="N14" i="1"/>
  <c r="N15" i="1"/>
  <c r="N10" i="1"/>
  <c r="O13" i="3" l="1"/>
  <c r="M31" i="8"/>
  <c r="M32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<sst xmlns="http://schemas.openxmlformats.org/spreadsheetml/2006/main" count="169" uniqueCount="93">
  <si>
    <t>설정온도</t>
    <phoneticPr fontId="1" type="noConversion"/>
  </si>
  <si>
    <t>Raw</t>
    <phoneticPr fontId="1" type="noConversion"/>
  </si>
  <si>
    <t>Temp</t>
    <phoneticPr fontId="1" type="noConversion"/>
  </si>
  <si>
    <t>Radiation</t>
    <phoneticPr fontId="1" type="noConversion"/>
  </si>
  <si>
    <t>FLIR T630</t>
    <phoneticPr fontId="1" type="noConversion"/>
  </si>
  <si>
    <t>이론 Radiation</t>
    <phoneticPr fontId="1" type="noConversion"/>
  </si>
  <si>
    <t>7.5-13</t>
    <phoneticPr fontId="1" type="noConversion"/>
  </si>
  <si>
    <t>8.0-12</t>
    <phoneticPr fontId="1" type="noConversion"/>
  </si>
  <si>
    <t>Case</t>
    <phoneticPr fontId="1" type="noConversion"/>
  </si>
  <si>
    <t>FLIR A65</t>
    <phoneticPr fontId="1" type="noConversion"/>
  </si>
  <si>
    <t>A35</t>
    <phoneticPr fontId="1" type="noConversion"/>
  </si>
  <si>
    <t>Studio</t>
    <phoneticPr fontId="1" type="noConversion"/>
  </si>
  <si>
    <t>Re</t>
    <phoneticPr fontId="1" type="noConversion"/>
  </si>
  <si>
    <t>BoSON</t>
    <phoneticPr fontId="1" type="noConversion"/>
  </si>
  <si>
    <t>boson</t>
    <phoneticPr fontId="1" type="noConversion"/>
  </si>
  <si>
    <t>A65</t>
    <phoneticPr fontId="1" type="noConversion"/>
  </si>
  <si>
    <t>보정전</t>
    <phoneticPr fontId="1" type="noConversion"/>
  </si>
  <si>
    <t>보정후</t>
    <phoneticPr fontId="1" type="noConversion"/>
  </si>
  <si>
    <t>보정전</t>
    <phoneticPr fontId="1" type="noConversion"/>
  </si>
  <si>
    <t>후</t>
    <phoneticPr fontId="1" type="noConversion"/>
  </si>
  <si>
    <t>a65</t>
    <phoneticPr fontId="1" type="noConversion"/>
  </si>
  <si>
    <t>일시</t>
    <phoneticPr fontId="1" type="noConversion"/>
  </si>
  <si>
    <t>20200129 ThermoCam 640 보정</t>
    <phoneticPr fontId="1" type="noConversion"/>
  </si>
  <si>
    <t>새상품</t>
    <phoneticPr fontId="1" type="noConversion"/>
  </si>
  <si>
    <t>보정필요</t>
    <phoneticPr fontId="1" type="noConversion"/>
  </si>
  <si>
    <t>재보정</t>
    <phoneticPr fontId="1" type="noConversion"/>
  </si>
  <si>
    <t>Raw</t>
    <phoneticPr fontId="1" type="noConversion"/>
  </si>
  <si>
    <t>R</t>
    <phoneticPr fontId="1" type="noConversion"/>
  </si>
  <si>
    <t>B</t>
    <phoneticPr fontId="1" type="noConversion"/>
  </si>
  <si>
    <t>F</t>
    <phoneticPr fontId="1" type="noConversion"/>
  </si>
  <si>
    <t>O</t>
    <phoneticPr fontId="1" type="noConversion"/>
  </si>
  <si>
    <t>x = Raw(S)</t>
    <phoneticPr fontId="1" type="noConversion"/>
  </si>
  <si>
    <t>W=a*(x-b)</t>
    <phoneticPr fontId="1" type="noConversion"/>
  </si>
  <si>
    <t>W = Radiation</t>
    <phoneticPr fontId="1" type="noConversion"/>
  </si>
  <si>
    <t>W</t>
    <phoneticPr fontId="1" type="noConversion"/>
  </si>
  <si>
    <t>S</t>
    <phoneticPr fontId="1" type="noConversion"/>
  </si>
  <si>
    <t>O</t>
    <phoneticPr fontId="1" type="noConversion"/>
  </si>
  <si>
    <t>F</t>
    <phoneticPr fontId="1" type="noConversion"/>
  </si>
  <si>
    <t>K</t>
    <phoneticPr fontId="1" type="noConversion"/>
  </si>
  <si>
    <t>excel ln fitting curve</t>
  </si>
  <si>
    <t>K = a / ln(b / (s - o) + 1)</t>
    <phoneticPr fontId="1" type="noConversion"/>
  </si>
  <si>
    <t xml:space="preserve">a = </t>
    <phoneticPr fontId="1" type="noConversion"/>
  </si>
  <si>
    <t>b =</t>
    <phoneticPr fontId="1" type="noConversion"/>
  </si>
  <si>
    <t>func_S</t>
    <phoneticPr fontId="1" type="noConversion"/>
  </si>
  <si>
    <t>이론 Radiation</t>
  </si>
  <si>
    <t>Case</t>
  </si>
  <si>
    <t>설정온도</t>
  </si>
  <si>
    <t>7.5-13</t>
  </si>
  <si>
    <t>8.0-12</t>
  </si>
  <si>
    <t>Raw</t>
  </si>
  <si>
    <t>R</t>
  </si>
  <si>
    <t>B</t>
  </si>
  <si>
    <t>F</t>
  </si>
  <si>
    <t>O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</si>
  <si>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</si>
  <si>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</si>
  <si>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</si>
  <si>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</si>
  <si>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</si>
  <si>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</si>
  <si>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</si>
  <si>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</si>
  <si>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</si>
  <si>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</si>
  <si>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</si>
  <si>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</si>
  <si>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</si>
  <si>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</si>
  <si>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</si>
  <si>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</si>
  <si>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</si>
  <si>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</si>
  <si>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</si>
  <si>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</si>
  <si>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</si>
  <si>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</si>
  <si>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</si>
  <si>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</si>
  <si>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</si>
  <si>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23.8227</t>
  </si>
  <si>
    <t>예측치 20647</t>
  </si>
  <si>
    <t>LINEST</t>
    <phoneticPr fontId="1" type="noConversion"/>
  </si>
  <si>
    <t>a = -5.96343 ' {{previous: 1467.98}}</t>
  </si>
  <si>
    <t>b = 3000 ' {{previous: 732612}}</t>
  </si>
  <si>
    <t>a</t>
    <phoneticPr fontId="1" type="noConversion"/>
  </si>
  <si>
    <t>b</t>
    <phoneticPr fontId="1" type="noConversion"/>
  </si>
  <si>
    <t>K = a / ln(b / (raw - o) + 1)</t>
    <phoneticPr fontId="1" type="noConversion"/>
  </si>
  <si>
    <t>2a</t>
    <phoneticPr fontId="1" type="noConversion"/>
  </si>
  <si>
    <t>2b</t>
    <phoneticPr fontId="1" type="noConversion"/>
  </si>
  <si>
    <t>1a</t>
    <phoneticPr fontId="1" type="noConversion"/>
  </si>
  <si>
    <t>1b</t>
    <phoneticPr fontId="1" type="noConversion"/>
  </si>
  <si>
    <t>init</t>
    <phoneticPr fontId="1" type="noConversion"/>
  </si>
  <si>
    <t>next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</si>
</sst>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00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>
      <alignment vertical="center"/>
    </xf>
    <xf numFmtId="11" fontId="0" fillId="0" borderId="0" xfId="0" applyNumberFormat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ill="1" applyBorder="1" applyAlignment="1"/>
    <xf numFmtId="11" fontId="0" fillId="0" borderId="0" xfId="0" applyNumberFormat="1" applyFill="1" applyBorder="1" applyAlignment="1"/>
    <xf numFmtId="11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/>
    <xf numFmtId="11" fontId="0" fillId="0" borderId="0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Continuous" vertical="center"/>
    </xf>
    <xf numFmtId="0" fontId="0" fillId="3" borderId="13" xfId="0" applyFill="1" applyBorder="1">
      <alignment vertical="center"/>
    </xf>
    <xf numFmtId="0" fontId="0" fillId="0" borderId="13" xfId="0" applyBorder="1">
      <alignment vertical="center"/>
    </xf>
    <xf numFmtId="1" fontId="0" fillId="0" borderId="13" xfId="0" applyNumberFormat="1" applyBorder="1">
      <alignment vertical="center"/>
    </xf>
    <xf numFmtId="177" fontId="0" fillId="0" borderId="13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Temp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058429131369769E-2"/>
          <c:y val="0.12202494613074973"/>
          <c:w val="0.88997362102112687"/>
          <c:h val="0.7750793537973264"/>
        </c:manualLayout>
      </c:layout>
      <c:lineChart>
        <c:grouping val="standard"/>
        <c:varyColors val="0"/>
        <c:ser>
          <c:idx val="6"/>
          <c:order val="0"/>
          <c:tx>
            <c:v>흑체온도</c:v>
          </c:tx>
          <c:marker>
            <c:symbol val="none"/>
          </c:marker>
          <c:cat>
            <c:numRef>
              <c:f>Sheet1!$C$10:$C$15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Sheet1!$D$10:$D$15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E60-4855-8D33-8358BAA92000}"/>
            </c:ext>
          </c:extLst>
        </c:ser>
        <c:ser>
          <c:idx val="7"/>
          <c:order val="1"/>
          <c:tx>
            <c:v>T630</c:v>
          </c:tx>
          <c:marker>
            <c:symbol val="none"/>
          </c:marker>
          <c:val>
            <c:numRef>
              <c:f>Sheet1!$G$10:$G$15</c:f>
              <c:numCache>
                <c:formatCode>General</c:formatCode>
                <c:ptCount val="6"/>
                <c:pt idx="0">
                  <c:v>-0.7</c:v>
                </c:pt>
                <c:pt idx="1">
                  <c:v>19.8</c:v>
                </c:pt>
                <c:pt idx="2">
                  <c:v>40.4</c:v>
                </c:pt>
                <c:pt idx="3">
                  <c:v>61.3</c:v>
                </c:pt>
                <c:pt idx="4">
                  <c:v>81.599999999999994</c:v>
                </c:pt>
                <c:pt idx="5">
                  <c:v>102.2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E60-4855-8D33-8358BAA92000}"/>
            </c:ext>
          </c:extLst>
        </c:ser>
        <c:ser>
          <c:idx val="8"/>
          <c:order val="2"/>
          <c:tx>
            <c:v>A65</c:v>
          </c:tx>
          <c:marker>
            <c:symbol val="none"/>
          </c:marker>
          <c:val>
            <c:numRef>
              <c:f>Sheet1!$J$10:$J$15</c:f>
              <c:numCache>
                <c:formatCode>General</c:formatCode>
                <c:ptCount val="6"/>
                <c:pt idx="0">
                  <c:v>1.5</c:v>
                </c:pt>
                <c:pt idx="1">
                  <c:v>19.7</c:v>
                </c:pt>
                <c:pt idx="2">
                  <c:v>43.4</c:v>
                </c:pt>
                <c:pt idx="3">
                  <c:v>64.900000000000006</c:v>
                </c:pt>
                <c:pt idx="4">
                  <c:v>85.7</c:v>
                </c:pt>
                <c:pt idx="5">
                  <c:v>106.6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E60-4855-8D33-8358BAA92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73792"/>
        <c:axId val="586574120"/>
      </c:lineChart>
      <c:catAx>
        <c:axId val="5865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4120"/>
        <c:crosses val="autoZero"/>
        <c:auto val="1"/>
        <c:lblAlgn val="ctr"/>
        <c:lblOffset val="100"/>
        <c:noMultiLvlLbl val="0"/>
      </c:catAx>
      <c:valAx>
        <c:axId val="58657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37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Rawdata(T630)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marker>
            <c:symbol val="none"/>
          </c:marker>
          <c:val>
            <c:numRef>
              <c:f>Sheet1!$H$10:$H$15</c:f>
              <c:numCache>
                <c:formatCode>General</c:formatCode>
                <c:ptCount val="6"/>
                <c:pt idx="0">
                  <c:v>10420</c:v>
                </c:pt>
                <c:pt idx="1">
                  <c:v>13106</c:v>
                </c:pt>
                <c:pt idx="2">
                  <c:v>16431</c:v>
                </c:pt>
                <c:pt idx="3">
                  <c:v>20404</c:v>
                </c:pt>
                <c:pt idx="4">
                  <c:v>24879</c:v>
                </c:pt>
                <c:pt idx="5">
                  <c:v>30009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9-49ED-9E1B-A53678B60616}"/>
            </c:ext>
          </c:extLst>
        </c:ser>
        <c:ser>
          <c:idx val="8"/>
          <c:order val="1"/>
          <c:marker>
            <c:symbol val="none"/>
          </c:marker>
          <c:val>
            <c:numRef>
              <c:f>Sheet1!$I$10:$I$15</c:f>
              <c:numCache>
                <c:formatCode>General</c:formatCode>
                <c:ptCount val="6"/>
                <c:pt idx="0">
                  <c:v>23.5</c:v>
                </c:pt>
                <c:pt idx="1">
                  <c:v>34.229999999999997</c:v>
                </c:pt>
                <c:pt idx="2">
                  <c:v>47.723999999999997</c:v>
                </c:pt>
                <c:pt idx="3">
                  <c:v>63.997999999999998</c:v>
                </c:pt>
                <c:pt idx="4">
                  <c:v>82.554000000000002</c:v>
                </c:pt>
                <c:pt idx="5">
                  <c:v>104.12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59-49ED-9E1B-A53678B60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73792"/>
        <c:axId val="586574120"/>
      </c:lineChart>
      <c:catAx>
        <c:axId val="5865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4120"/>
        <c:crosses val="autoZero"/>
        <c:auto val="1"/>
        <c:lblAlgn val="ctr"/>
        <c:lblOffset val="100"/>
        <c:noMultiLvlLbl val="0"/>
      </c:catAx>
      <c:valAx>
        <c:axId val="58657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37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Rawdata(A65)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marker>
            <c:symbol val="none"/>
          </c:marker>
          <c:val>
            <c:numRef>
              <c:f>Sheet1!$K$10:$K$15</c:f>
              <c:numCache>
                <c:formatCode>General</c:formatCode>
                <c:ptCount val="6"/>
                <c:pt idx="0">
                  <c:v>2403</c:v>
                </c:pt>
                <c:pt idx="1">
                  <c:v>3121</c:v>
                </c:pt>
                <c:pt idx="2">
                  <c:v>4271</c:v>
                </c:pt>
                <c:pt idx="3">
                  <c:v>5528</c:v>
                </c:pt>
                <c:pt idx="4">
                  <c:v>6941</c:v>
                </c:pt>
                <c:pt idx="5">
                  <c:v>8547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A-44C2-8DFE-61849AFFA95F}"/>
            </c:ext>
          </c:extLst>
        </c:ser>
        <c:ser>
          <c:idx val="8"/>
          <c:order val="1"/>
          <c:marker>
            <c:symbol val="none"/>
          </c:marker>
          <c:val>
            <c:numRef>
              <c:f>Sheet1!$I$10:$I$15</c:f>
              <c:numCache>
                <c:formatCode>General</c:formatCode>
                <c:ptCount val="6"/>
                <c:pt idx="0">
                  <c:v>23.5</c:v>
                </c:pt>
                <c:pt idx="1">
                  <c:v>34.229999999999997</c:v>
                </c:pt>
                <c:pt idx="2">
                  <c:v>47.723999999999997</c:v>
                </c:pt>
                <c:pt idx="3">
                  <c:v>63.997999999999998</c:v>
                </c:pt>
                <c:pt idx="4">
                  <c:v>82.554000000000002</c:v>
                </c:pt>
                <c:pt idx="5">
                  <c:v>104.12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A-44C2-8DFE-61849AFFA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73792"/>
        <c:axId val="586574120"/>
      </c:lineChart>
      <c:catAx>
        <c:axId val="5865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4120"/>
        <c:crosses val="autoZero"/>
        <c:auto val="1"/>
        <c:lblAlgn val="ctr"/>
        <c:lblOffset val="100"/>
        <c:noMultiLvlLbl val="0"/>
      </c:catAx>
      <c:valAx>
        <c:axId val="58657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37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Radiation(7.5-13)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6"/>
          <c:order val="0"/>
          <c:marker>
            <c:symbol val="none"/>
          </c:marker>
          <c:cat>
            <c:numRef>
              <c:f>Sheet1!$C$10:$C$15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Sheet1!$E$10:$E$15</c:f>
              <c:numCache>
                <c:formatCode>General</c:formatCode>
                <c:ptCount val="6"/>
                <c:pt idx="0">
                  <c:v>31.8978</c:v>
                </c:pt>
                <c:pt idx="1">
                  <c:v>45.739199999999997</c:v>
                </c:pt>
                <c:pt idx="2">
                  <c:v>62.840299999999999</c:v>
                </c:pt>
                <c:pt idx="3">
                  <c:v>83.331999999999994</c:v>
                </c:pt>
                <c:pt idx="4">
                  <c:v>107.28</c:v>
                </c:pt>
                <c:pt idx="5">
                  <c:v>134.69300000000001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D-4F55-9F64-A63590245DD5}"/>
            </c:ext>
          </c:extLst>
        </c:ser>
        <c:ser>
          <c:idx val="7"/>
          <c:order val="1"/>
          <c:marker>
            <c:symbol val="none"/>
          </c:marker>
          <c:val>
            <c:numRef>
              <c:f>Sheet1!$I$10:$I$15</c:f>
              <c:numCache>
                <c:formatCode>General</c:formatCode>
                <c:ptCount val="6"/>
                <c:pt idx="0">
                  <c:v>23.5</c:v>
                </c:pt>
                <c:pt idx="1">
                  <c:v>34.229999999999997</c:v>
                </c:pt>
                <c:pt idx="2">
                  <c:v>47.723999999999997</c:v>
                </c:pt>
                <c:pt idx="3">
                  <c:v>63.997999999999998</c:v>
                </c:pt>
                <c:pt idx="4">
                  <c:v>82.554000000000002</c:v>
                </c:pt>
                <c:pt idx="5">
                  <c:v>104.12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5D-4F55-9F64-A63590245DD5}"/>
            </c:ext>
          </c:extLst>
        </c:ser>
        <c:ser>
          <c:idx val="8"/>
          <c:order val="2"/>
          <c:marker>
            <c:symbol val="none"/>
          </c:marker>
          <c:val>
            <c:numRef>
              <c:f>Sheet1!$L$10:$L$15</c:f>
              <c:numCache>
                <c:formatCode>General</c:formatCode>
                <c:ptCount val="6"/>
                <c:pt idx="0">
                  <c:v>-11</c:v>
                </c:pt>
                <c:pt idx="1">
                  <c:v>29.31</c:v>
                </c:pt>
                <c:pt idx="2">
                  <c:v>18.324999999999999</c:v>
                </c:pt>
                <c:pt idx="3">
                  <c:v>38.048000000000002</c:v>
                </c:pt>
                <c:pt idx="4">
                  <c:v>60.204000000000001</c:v>
                </c:pt>
                <c:pt idx="5">
                  <c:v>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5D-4F55-9F64-A63590245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73792"/>
        <c:axId val="586574120"/>
      </c:lineChart>
      <c:catAx>
        <c:axId val="5865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4120"/>
        <c:crosses val="autoZero"/>
        <c:auto val="1"/>
        <c:lblAlgn val="ctr"/>
        <c:lblOffset val="100"/>
        <c:noMultiLvlLbl val="0"/>
      </c:catAx>
      <c:valAx>
        <c:axId val="58657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37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Radiation(8-12)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6"/>
          <c:order val="0"/>
          <c:marker>
            <c:symbol val="none"/>
          </c:marker>
          <c:cat>
            <c:numRef>
              <c:f>Sheet1!$C$10:$C$15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Sheet1!$F$10:$F$15</c:f>
              <c:numCache>
                <c:formatCode>General</c:formatCode>
                <c:ptCount val="6"/>
                <c:pt idx="0">
                  <c:v>23.703600000000002</c:v>
                </c:pt>
                <c:pt idx="1">
                  <c:v>34.163800000000002</c:v>
                </c:pt>
                <c:pt idx="2">
                  <c:v>47.095599999999997</c:v>
                </c:pt>
                <c:pt idx="3">
                  <c:v>62.585299999999997</c:v>
                </c:pt>
                <c:pt idx="4">
                  <c:v>80.667699999999996</c:v>
                </c:pt>
                <c:pt idx="5">
                  <c:v>101.336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424B-B9FA-A47EFD7AB3CD}"/>
            </c:ext>
          </c:extLst>
        </c:ser>
        <c:ser>
          <c:idx val="7"/>
          <c:order val="1"/>
          <c:marker>
            <c:symbol val="none"/>
          </c:marker>
          <c:val>
            <c:numRef>
              <c:f>Sheet1!$I$10:$I$15</c:f>
              <c:numCache>
                <c:formatCode>General</c:formatCode>
                <c:ptCount val="6"/>
                <c:pt idx="0">
                  <c:v>23.5</c:v>
                </c:pt>
                <c:pt idx="1">
                  <c:v>34.229999999999997</c:v>
                </c:pt>
                <c:pt idx="2">
                  <c:v>47.723999999999997</c:v>
                </c:pt>
                <c:pt idx="3">
                  <c:v>63.997999999999998</c:v>
                </c:pt>
                <c:pt idx="4">
                  <c:v>82.554000000000002</c:v>
                </c:pt>
                <c:pt idx="5">
                  <c:v>104.12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424B-B9FA-A47EFD7AB3CD}"/>
            </c:ext>
          </c:extLst>
        </c:ser>
        <c:ser>
          <c:idx val="8"/>
          <c:order val="2"/>
          <c:marker>
            <c:symbol val="none"/>
          </c:marker>
          <c:val>
            <c:numRef>
              <c:f>Sheet1!$L$10:$L$15</c:f>
              <c:numCache>
                <c:formatCode>General</c:formatCode>
                <c:ptCount val="6"/>
                <c:pt idx="0">
                  <c:v>-11</c:v>
                </c:pt>
                <c:pt idx="1">
                  <c:v>29.31</c:v>
                </c:pt>
                <c:pt idx="2">
                  <c:v>18.324999999999999</c:v>
                </c:pt>
                <c:pt idx="3">
                  <c:v>38.048000000000002</c:v>
                </c:pt>
                <c:pt idx="4">
                  <c:v>60.204000000000001</c:v>
                </c:pt>
                <c:pt idx="5">
                  <c:v>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2-424B-B9FA-A47EFD7AB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73792"/>
        <c:axId val="586574120"/>
      </c:lineChart>
      <c:catAx>
        <c:axId val="5865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4120"/>
        <c:crosses val="autoZero"/>
        <c:auto val="1"/>
        <c:lblAlgn val="ctr"/>
        <c:lblOffset val="100"/>
        <c:noMultiLvlLbl val="0"/>
      </c:catAx>
      <c:valAx>
        <c:axId val="58657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5737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'Sheet1 (2)'!$J$11:$J$28</c:f>
              <c:numCache>
                <c:formatCode>General</c:formatCode>
                <c:ptCount val="18"/>
                <c:pt idx="0">
                  <c:v>1750</c:v>
                </c:pt>
                <c:pt idx="1">
                  <c:v>2070</c:v>
                </c:pt>
                <c:pt idx="2">
                  <c:v>2268</c:v>
                </c:pt>
                <c:pt idx="3">
                  <c:v>2670</c:v>
                </c:pt>
                <c:pt idx="4">
                  <c:v>3145</c:v>
                </c:pt>
                <c:pt idx="5">
                  <c:v>3671</c:v>
                </c:pt>
                <c:pt idx="6">
                  <c:v>4225</c:v>
                </c:pt>
                <c:pt idx="7">
                  <c:v>4835</c:v>
                </c:pt>
                <c:pt idx="8">
                  <c:v>5520</c:v>
                </c:pt>
                <c:pt idx="9">
                  <c:v>6250</c:v>
                </c:pt>
                <c:pt idx="10">
                  <c:v>7015</c:v>
                </c:pt>
                <c:pt idx="11">
                  <c:v>7850</c:v>
                </c:pt>
                <c:pt idx="12">
                  <c:v>8710</c:v>
                </c:pt>
                <c:pt idx="13">
                  <c:v>9620</c:v>
                </c:pt>
                <c:pt idx="14">
                  <c:v>10560</c:v>
                </c:pt>
                <c:pt idx="15">
                  <c:v>11510</c:v>
                </c:pt>
                <c:pt idx="16">
                  <c:v>12560</c:v>
                </c:pt>
                <c:pt idx="17">
                  <c:v>13614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F-40D7-8E05-FC89B83CF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611328"/>
        <c:axId val="749609032"/>
      </c:lineChart>
      <c:catAx>
        <c:axId val="74961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9609032"/>
        <c:crosses val="autoZero"/>
        <c:auto val="1"/>
        <c:lblAlgn val="ctr"/>
        <c:lblOffset val="100"/>
        <c:noMultiLvlLbl val="0"/>
      </c:catAx>
      <c:valAx>
        <c:axId val="74960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961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(2)'!$K$11:$K$28</c:f>
              <c:numCache>
                <c:formatCode>General</c:formatCode>
                <c:ptCount val="18"/>
                <c:pt idx="0">
                  <c:v>18350</c:v>
                </c:pt>
                <c:pt idx="1">
                  <c:v>18850</c:v>
                </c:pt>
                <c:pt idx="2">
                  <c:v>19445</c:v>
                </c:pt>
                <c:pt idx="3">
                  <c:v>19980</c:v>
                </c:pt>
                <c:pt idx="4">
                  <c:v>20830</c:v>
                </c:pt>
                <c:pt idx="5">
                  <c:v>21783</c:v>
                </c:pt>
                <c:pt idx="6">
                  <c:v>22765</c:v>
                </c:pt>
                <c:pt idx="7">
                  <c:v>22950</c:v>
                </c:pt>
                <c:pt idx="8">
                  <c:v>25285</c:v>
                </c:pt>
                <c:pt idx="9">
                  <c:v>26630</c:v>
                </c:pt>
                <c:pt idx="10">
                  <c:v>28200</c:v>
                </c:pt>
                <c:pt idx="11">
                  <c:v>29760</c:v>
                </c:pt>
                <c:pt idx="12">
                  <c:v>31480</c:v>
                </c:pt>
                <c:pt idx="13">
                  <c:v>33260</c:v>
                </c:pt>
                <c:pt idx="14">
                  <c:v>35150</c:v>
                </c:pt>
                <c:pt idx="15">
                  <c:v>37048</c:v>
                </c:pt>
                <c:pt idx="16">
                  <c:v>39260</c:v>
                </c:pt>
                <c:pt idx="17">
                  <c:v>41420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EC-49D0-9639-69B590AC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898088"/>
        <c:axId val="493898416"/>
      </c:lineChart>
      <c:catAx>
        <c:axId val="493898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898416"/>
        <c:crosses val="autoZero"/>
        <c:auto val="1"/>
        <c:lblAlgn val="ctr"/>
        <c:lblOffset val="100"/>
        <c:noMultiLvlLbl val="0"/>
      </c:catAx>
      <c:valAx>
        <c:axId val="4938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89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'20200129 '!$U$7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'20200129 '!$T$8:$T$25</c:f>
              <c:numCache>
                <c:formatCode>General</c:formatCode>
                <c:ptCount val="18"/>
                <c:pt idx="0">
                  <c:v>15.647399999999999</c:v>
                </c:pt>
                <c:pt idx="1">
                  <c:v>19.454599999999999</c:v>
                </c:pt>
                <c:pt idx="2">
                  <c:v>23.822700000000001</c:v>
                </c:pt>
                <c:pt idx="3">
                  <c:v>28.776299999999999</c:v>
                </c:pt>
                <c:pt idx="4">
                  <c:v>34.335500000000003</c:v>
                </c:pt>
                <c:pt idx="5">
                  <c:v>40.5167</c:v>
                </c:pt>
                <c:pt idx="6">
                  <c:v>47.332299999999996</c:v>
                </c:pt>
                <c:pt idx="7">
                  <c:v>54.791400000000003</c:v>
                </c:pt>
                <c:pt idx="8">
                  <c:v>62.899799999999999</c:v>
                </c:pt>
                <c:pt idx="9">
                  <c:v>71.660300000000007</c:v>
                </c:pt>
                <c:pt idx="10">
                  <c:v>81.073099999999997</c:v>
                </c:pt>
                <c:pt idx="11">
                  <c:v>91.136099999999999</c:v>
                </c:pt>
                <c:pt idx="12">
                  <c:v>101.845</c:v>
                </c:pt>
                <c:pt idx="13">
                  <c:v>113.194</c:v>
                </c:pt>
                <c:pt idx="14">
                  <c:v>125.176</c:v>
                </c:pt>
                <c:pt idx="15">
                  <c:v>137.78200000000001</c:v>
                </c:pt>
                <c:pt idx="16">
                  <c:v>151.001</c:v>
                </c:pt>
                <c:pt idx="17">
                  <c:v>164.82300000000001</c:v>
                </c:pt>
              </c:numCache>
            </c:numRef>
          </c:xVal>
          <c:yVal>
            <c:numRef>
              <c:f>'20200129 '!$U$8:$U$25</c:f>
              <c:numCache>
                <c:formatCode>General</c:formatCode>
                <c:ptCount val="18"/>
                <c:pt idx="0">
                  <c:v>18131</c:v>
                </c:pt>
                <c:pt idx="1">
                  <c:v>18647</c:v>
                </c:pt>
                <c:pt idx="2">
                  <c:v>19200</c:v>
                </c:pt>
                <c:pt idx="3">
                  <c:v>19820</c:v>
                </c:pt>
                <c:pt idx="4">
                  <c:v>20562</c:v>
                </c:pt>
                <c:pt idx="5">
                  <c:v>21400</c:v>
                </c:pt>
                <c:pt idx="6">
                  <c:v>22369</c:v>
                </c:pt>
                <c:pt idx="7">
                  <c:v>23439</c:v>
                </c:pt>
                <c:pt idx="8">
                  <c:v>24610</c:v>
                </c:pt>
                <c:pt idx="9">
                  <c:v>25754</c:v>
                </c:pt>
                <c:pt idx="10">
                  <c:v>27077</c:v>
                </c:pt>
                <c:pt idx="11">
                  <c:v>28420</c:v>
                </c:pt>
                <c:pt idx="12">
                  <c:v>29868</c:v>
                </c:pt>
                <c:pt idx="13">
                  <c:v>31504</c:v>
                </c:pt>
                <c:pt idx="14">
                  <c:v>33098</c:v>
                </c:pt>
                <c:pt idx="15">
                  <c:v>34852</c:v>
                </c:pt>
                <c:pt idx="16">
                  <c:v>36603</c:v>
                </c:pt>
                <c:pt idx="17">
                  <c:v>38525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D1-46C9-944F-D592CD261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875160"/>
        <c:axId val="558873848"/>
      </c:scatterChart>
      <c:valAx>
        <c:axId val="55887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8873848"/>
        <c:crosses val="autoZero"/>
        <c:crossBetween val="midCat"/>
      </c:valAx>
      <c:valAx>
        <c:axId val="55887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8875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225730</xdr:colOff>
      <xdr:row>0</xdr:row>
      <xdr:rowOff>63226</xdr:rowOff>
    </xdr:from>
    <xdr:to>
      <xdr:col>26</xdr:col>
      <xdr:colOff>103810</xdr:colOff>
      <xdr:row>12</xdr:row>
      <xdr:rowOff>154667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617584E-7DDA-40FE-8667-D308D8EA0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182484</xdr:colOff>
      <xdr:row>13</xdr:row>
      <xdr:rowOff>161306</xdr:rowOff>
    </xdr:from>
    <xdr:to>
      <xdr:col>26</xdr:col>
      <xdr:colOff>90252</xdr:colOff>
      <xdr:row>26</xdr:row>
      <xdr:rowOff>35032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51E72A0-EAB1-470A-9DCE-86D4D36D4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251756</xdr:colOff>
      <xdr:row>13</xdr:row>
      <xdr:rowOff>200892</xdr:rowOff>
    </xdr:from>
    <xdr:to>
      <xdr:col>33</xdr:col>
      <xdr:colOff>129837</xdr:colOff>
      <xdr:row>26</xdr:row>
      <xdr:rowOff>74617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5020B7A-8FD7-4C05-B6A4-D61057F24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243839</xdr:colOff>
      <xdr:row>27</xdr:row>
      <xdr:rowOff>13855</xdr:rowOff>
    </xdr:from>
    <xdr:to>
      <xdr:col>26</xdr:col>
      <xdr:colOff>121919</xdr:colOff>
      <xdr:row>39</xdr:row>
      <xdr:rowOff>105295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DE6D201-953C-4B4B-9557-62F57F77F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253620</xdr:colOff>
      <xdr:row>27</xdr:row>
      <xdr:rowOff>26080</xdr:rowOff>
    </xdr:from>
    <xdr:to>
      <xdr:col>33</xdr:col>
      <xdr:colOff>131700</xdr:colOff>
      <xdr:row>39</xdr:row>
      <xdr:rowOff>128278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9A743CA-649A-4997-B172-BCB5335734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517072</xdr:colOff>
      <xdr:row>24</xdr:row>
      <xdr:rowOff>209798</xdr:rowOff>
    </xdr:from>
    <xdr:to>
      <xdr:col>45</xdr:col>
      <xdr:colOff>364673</xdr:colOff>
      <xdr:row>37</xdr:row>
      <xdr:rowOff>122711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A5D1065-D2CB-4F61-AFE2-A72283E29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48145</xdr:colOff>
      <xdr:row>1</xdr:row>
      <xdr:rowOff>119323</xdr:rowOff>
    </xdr:from>
    <xdr:to>
      <xdr:col>22</xdr:col>
      <xdr:colOff>604231</xdr:colOff>
      <xdr:row>13</xdr:row>
      <xdr:rowOff>200891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2EF9941-6159-4CF6-AAF4-949FE0A57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32</xdr:row>
      <xdr:rowOff>109537</xdr:rowOff>
    </xdr:from>
    <xdr:to>
      <xdr:col>16</xdr:col>
      <xdr:colOff>533400</xdr:colOff>
      <xdr:row>45</xdr:row>
      <xdr:rowOff>128587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C0F9E86-5525-4A97-BE54-8BF0EE404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3ED8-4ECB-4720-9964-7A01419337F1}">
  <dimension ref="A2:P15"/>
  <sheetViews>
    <sheetView topLeftCell="A7" zoomScaleNormal="100" workbookViewId="0">
      <selection activeCell="M18" sqref="M18"/>
    </sheetView>
  </sheetViews>
  <sheetFormatPr defaultRowHeight="16.5"/>
  <cols>
    <col min="5" max="6" width="9.625" bestFit="1" customWidth="1"/>
  </cols>
  <sheetData>
    <row r="2" spans="1:16">
      <c r="A2">
        <v>0.995</v>
      </c>
    </row>
    <row r="3" spans="1:16">
      <c r="A3">
        <v>1</v>
      </c>
    </row>
    <row r="4" spans="1:16">
      <c r="A4">
        <v>20</v>
      </c>
    </row>
    <row r="5" spans="1:16">
      <c r="A5">
        <v>20</v>
      </c>
    </row>
    <row r="6" spans="1:16">
      <c r="A6">
        <v>50</v>
      </c>
    </row>
    <row r="7" spans="1:16">
      <c r="A7">
        <v>20</v>
      </c>
    </row>
    <row r="8" spans="1:16">
      <c r="A8">
        <v>1</v>
      </c>
      <c r="C8" s="1"/>
      <c r="D8" s="1"/>
      <c r="E8" s="37" t="s">
        <v>5</v>
      </c>
      <c r="F8" s="37"/>
      <c r="G8" s="37" t="s">
        <v>4</v>
      </c>
      <c r="H8" s="37"/>
      <c r="I8" s="37"/>
      <c r="J8" s="37" t="s">
        <v>9</v>
      </c>
      <c r="K8" s="37"/>
      <c r="L8" s="37"/>
    </row>
    <row r="9" spans="1:16">
      <c r="C9" s="1" t="s">
        <v>8</v>
      </c>
      <c r="D9" s="1" t="s">
        <v>0</v>
      </c>
      <c r="E9" s="3" t="s">
        <v>6</v>
      </c>
      <c r="F9" s="4" t="s">
        <v>7</v>
      </c>
      <c r="G9" s="1" t="s">
        <v>2</v>
      </c>
      <c r="H9" s="1" t="s">
        <v>1</v>
      </c>
      <c r="I9" s="1" t="s">
        <v>3</v>
      </c>
      <c r="J9" s="1" t="s">
        <v>2</v>
      </c>
      <c r="K9" s="1" t="s">
        <v>1</v>
      </c>
      <c r="L9" s="1" t="s">
        <v>3</v>
      </c>
    </row>
    <row r="10" spans="1:16">
      <c r="C10" s="1">
        <v>1</v>
      </c>
      <c r="D10" s="1">
        <v>0</v>
      </c>
      <c r="E10" s="1">
        <v>31.8978</v>
      </c>
      <c r="F10" s="1">
        <v>23.703600000000002</v>
      </c>
      <c r="G10" s="1">
        <v>-0.7</v>
      </c>
      <c r="H10" s="1">
        <v>10420</v>
      </c>
      <c r="I10" s="1">
        <v>23.5</v>
      </c>
      <c r="J10" s="1">
        <v>1.5</v>
      </c>
      <c r="K10" s="1">
        <v>2403</v>
      </c>
      <c r="L10" s="1">
        <v>-11</v>
      </c>
      <c r="N10">
        <f>I10/E10</f>
        <v>0.73672792480986149</v>
      </c>
      <c r="O10">
        <f>L10/E10</f>
        <v>-0.34485136905993519</v>
      </c>
      <c r="P10">
        <f>1428/LN(337977/(K10-523.817)+1)</f>
        <v>274.73767304667808</v>
      </c>
    </row>
    <row r="11" spans="1:16">
      <c r="C11" s="1">
        <v>2</v>
      </c>
      <c r="D11" s="1">
        <v>20</v>
      </c>
      <c r="E11" s="1">
        <v>45.739199999999997</v>
      </c>
      <c r="F11" s="1">
        <v>34.163800000000002</v>
      </c>
      <c r="G11" s="1">
        <v>19.8</v>
      </c>
      <c r="H11" s="1">
        <v>13106</v>
      </c>
      <c r="I11" s="1">
        <v>34.229999999999997</v>
      </c>
      <c r="J11" s="1">
        <v>19.7</v>
      </c>
      <c r="K11" s="1">
        <v>3121</v>
      </c>
      <c r="L11" s="1">
        <v>29.31</v>
      </c>
      <c r="N11">
        <f t="shared" ref="N11:N15" si="0">I11/E11</f>
        <v>0.74837338650435514</v>
      </c>
      <c r="O11">
        <f t="shared" ref="O11:O15" si="1">L11/E11</f>
        <v>0.64080701017945219</v>
      </c>
      <c r="P11">
        <f t="shared" ref="P11:P15" si="2">1428/LN(337977/(K11-523.817)+1)</f>
        <v>292.85065596838126</v>
      </c>
    </row>
    <row r="12" spans="1:16">
      <c r="C12" s="1">
        <v>3</v>
      </c>
      <c r="D12" s="1">
        <v>40</v>
      </c>
      <c r="E12" s="1">
        <v>62.840299999999999</v>
      </c>
      <c r="F12" s="1">
        <v>47.095599999999997</v>
      </c>
      <c r="G12" s="1">
        <v>40.4</v>
      </c>
      <c r="H12" s="1">
        <v>16431</v>
      </c>
      <c r="I12" s="1">
        <v>47.723999999999997</v>
      </c>
      <c r="J12" s="1">
        <v>43.4</v>
      </c>
      <c r="K12" s="1">
        <v>4271</v>
      </c>
      <c r="L12" s="1">
        <v>18.324999999999999</v>
      </c>
      <c r="N12">
        <f t="shared" si="0"/>
        <v>0.7594489523442759</v>
      </c>
      <c r="O12">
        <f t="shared" si="1"/>
        <v>0.29161222973155759</v>
      </c>
      <c r="P12">
        <f t="shared" si="2"/>
        <v>316.41926336689488</v>
      </c>
    </row>
    <row r="13" spans="1:16">
      <c r="C13" s="1">
        <v>4</v>
      </c>
      <c r="D13" s="1">
        <v>60</v>
      </c>
      <c r="E13" s="1">
        <v>83.331999999999994</v>
      </c>
      <c r="F13" s="1">
        <v>62.585299999999997</v>
      </c>
      <c r="G13" s="1">
        <v>61.3</v>
      </c>
      <c r="H13" s="1">
        <v>20404</v>
      </c>
      <c r="I13" s="1">
        <v>63.997999999999998</v>
      </c>
      <c r="J13" s="1">
        <v>64.900000000000006</v>
      </c>
      <c r="K13" s="1">
        <v>5528</v>
      </c>
      <c r="L13" s="1">
        <v>38.048000000000002</v>
      </c>
      <c r="N13">
        <f t="shared" si="0"/>
        <v>0.76798828781260509</v>
      </c>
      <c r="O13">
        <f t="shared" si="1"/>
        <v>0.45658330533288538</v>
      </c>
      <c r="P13">
        <f t="shared" si="2"/>
        <v>337.79616770164478</v>
      </c>
    </row>
    <row r="14" spans="1:16">
      <c r="C14" s="1">
        <v>5</v>
      </c>
      <c r="D14" s="1">
        <v>80</v>
      </c>
      <c r="E14" s="1">
        <v>107.28</v>
      </c>
      <c r="F14" s="1">
        <v>80.667699999999996</v>
      </c>
      <c r="G14" s="1">
        <v>81.599999999999994</v>
      </c>
      <c r="H14" s="1">
        <v>24879</v>
      </c>
      <c r="I14" s="1">
        <v>82.554000000000002</v>
      </c>
      <c r="J14" s="1">
        <v>85.7</v>
      </c>
      <c r="K14" s="1">
        <v>6941</v>
      </c>
      <c r="L14" s="1">
        <v>60.204000000000001</v>
      </c>
      <c r="N14">
        <f t="shared" si="0"/>
        <v>0.76951901565995529</v>
      </c>
      <c r="O14">
        <f t="shared" si="1"/>
        <v>0.56118568232662192</v>
      </c>
      <c r="P14">
        <f t="shared" si="2"/>
        <v>358.54104114308478</v>
      </c>
    </row>
    <row r="15" spans="1:16">
      <c r="C15" s="1">
        <v>6</v>
      </c>
      <c r="D15" s="1">
        <v>100</v>
      </c>
      <c r="E15" s="1">
        <v>134.69300000000001</v>
      </c>
      <c r="F15" s="1">
        <v>101.336</v>
      </c>
      <c r="G15" s="1">
        <v>102.2</v>
      </c>
      <c r="H15" s="1">
        <v>30009</v>
      </c>
      <c r="I15" s="1">
        <v>104.12</v>
      </c>
      <c r="J15" s="1">
        <v>106.6</v>
      </c>
      <c r="K15" s="1">
        <v>8547</v>
      </c>
      <c r="L15" s="1">
        <v>85.4</v>
      </c>
      <c r="N15">
        <f t="shared" si="0"/>
        <v>0.77301715753602629</v>
      </c>
      <c r="O15">
        <f t="shared" si="1"/>
        <v>0.63403443386070546</v>
      </c>
      <c r="P15">
        <f t="shared" si="2"/>
        <v>379.37314441880523</v>
      </c>
    </row>
  </sheetData>
  <mergeCells count="3">
    <mergeCell ref="G8:I8"/>
    <mergeCell ref="J8:L8"/>
    <mergeCell ref="E8:F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6EBD-3A8D-48F1-8F86-5155AD3D9699}">
  <dimension ref="A2:AC28"/>
  <sheetViews>
    <sheetView topLeftCell="B1" zoomScale="55" zoomScaleNormal="55" workbookViewId="0">
      <selection activeCell="K8" sqref="K8:K28"/>
    </sheetView>
  </sheetViews>
  <sheetFormatPr defaultRowHeight="16.5"/>
  <cols>
    <col min="5" max="6" width="9.625" bestFit="1" customWidth="1"/>
    <col min="7" max="7" width="9.625" customWidth="1"/>
    <col min="27" max="27" width="13.25" bestFit="1" customWidth="1"/>
  </cols>
  <sheetData>
    <row r="2" spans="1:29">
      <c r="A2">
        <v>0.995</v>
      </c>
    </row>
    <row r="3" spans="1:29">
      <c r="A3">
        <v>1</v>
      </c>
    </row>
    <row r="4" spans="1:29">
      <c r="A4">
        <v>20</v>
      </c>
    </row>
    <row r="5" spans="1:29">
      <c r="A5">
        <v>20</v>
      </c>
    </row>
    <row r="6" spans="1:29">
      <c r="A6">
        <v>50</v>
      </c>
    </row>
    <row r="7" spans="1:29">
      <c r="A7">
        <v>20</v>
      </c>
    </row>
    <row r="8" spans="1:29">
      <c r="A8">
        <v>1</v>
      </c>
      <c r="C8" s="1"/>
      <c r="D8" s="1"/>
      <c r="E8" s="37" t="s">
        <v>5</v>
      </c>
      <c r="F8" s="37"/>
      <c r="G8" s="40" t="s">
        <v>10</v>
      </c>
      <c r="H8" s="40"/>
      <c r="I8" s="40"/>
      <c r="J8" s="40"/>
      <c r="K8" s="5" t="s">
        <v>13</v>
      </c>
      <c r="L8" t="s">
        <v>15</v>
      </c>
    </row>
    <row r="9" spans="1:29">
      <c r="C9" s="1"/>
      <c r="D9" s="1"/>
      <c r="E9" s="2"/>
      <c r="F9" s="2"/>
      <c r="G9" s="38" t="s">
        <v>2</v>
      </c>
      <c r="H9" s="39"/>
      <c r="I9" s="38" t="s">
        <v>1</v>
      </c>
      <c r="J9" s="39"/>
      <c r="K9" s="5"/>
    </row>
    <row r="10" spans="1:29">
      <c r="C10" s="1" t="s">
        <v>8</v>
      </c>
      <c r="D10" s="1" t="s">
        <v>0</v>
      </c>
      <c r="E10" s="3" t="s">
        <v>6</v>
      </c>
      <c r="F10" s="4" t="s">
        <v>7</v>
      </c>
      <c r="G10" s="4" t="s">
        <v>11</v>
      </c>
      <c r="H10" s="4" t="s">
        <v>12</v>
      </c>
      <c r="I10" s="4" t="s">
        <v>11</v>
      </c>
      <c r="J10" s="4" t="s">
        <v>12</v>
      </c>
      <c r="K10" s="1" t="s">
        <v>1</v>
      </c>
      <c r="W10" t="s">
        <v>16</v>
      </c>
      <c r="X10" t="s">
        <v>17</v>
      </c>
      <c r="AA10" t="s">
        <v>14</v>
      </c>
    </row>
    <row r="11" spans="1:29">
      <c r="B11">
        <f>D11+273.15</f>
        <v>253.14999999999998</v>
      </c>
      <c r="C11" s="1">
        <v>1</v>
      </c>
      <c r="D11" s="1">
        <v>-20</v>
      </c>
      <c r="E11" s="1">
        <v>21.2164</v>
      </c>
      <c r="F11" s="1">
        <v>15.647399999999999</v>
      </c>
      <c r="G11" s="1">
        <v>-16.8</v>
      </c>
      <c r="H11" s="6">
        <v>-16</v>
      </c>
      <c r="I11" s="1">
        <v>1688</v>
      </c>
      <c r="J11" s="1">
        <v>1750</v>
      </c>
      <c r="K11" s="1">
        <v>18350</v>
      </c>
      <c r="L11" s="6">
        <v>1875</v>
      </c>
      <c r="V11">
        <f>1428/LN(337977/(L11-523.817)+1)</f>
        <v>258.41536393882285</v>
      </c>
      <c r="X11">
        <f>1479.1696/LN(398265/(L11-739.7784)+1)</f>
        <v>252.2830059470208</v>
      </c>
      <c r="AA11">
        <f>1462.6103/LN(798493/(K11-15272.1323)+1)</f>
        <v>262.94891425596967</v>
      </c>
      <c r="AC11" s="1">
        <v>-20</v>
      </c>
    </row>
    <row r="12" spans="1:29">
      <c r="B12">
        <f t="shared" ref="B12:B28" si="0">D12+273.15</f>
        <v>263.14999999999998</v>
      </c>
      <c r="C12" s="1">
        <v>2</v>
      </c>
      <c r="D12" s="1">
        <v>-10</v>
      </c>
      <c r="E12" s="1">
        <v>26.2697</v>
      </c>
      <c r="F12" s="1">
        <v>19.454599999999999</v>
      </c>
      <c r="G12" s="1">
        <v>-7.4</v>
      </c>
      <c r="H12" s="1">
        <v>-6.5</v>
      </c>
      <c r="I12" s="1">
        <v>2010</v>
      </c>
      <c r="J12" s="1">
        <v>2070</v>
      </c>
      <c r="K12" s="1">
        <v>18850</v>
      </c>
      <c r="L12" s="6">
        <v>2166</v>
      </c>
      <c r="V12">
        <f t="shared" ref="V12:V28" si="1">1428/LN(337977/(L12-523.817)+1)</f>
        <v>267.82707633327402</v>
      </c>
      <c r="X12">
        <f t="shared" ref="X12:X28" si="2">1479.1696/LN(398265/(L12-739.7784)+1)</f>
        <v>262.46591470456411</v>
      </c>
      <c r="AA12">
        <f t="shared" ref="AA12:AA28" si="3">1462.6103/LN(798493/(K12-15272.1323)+1)</f>
        <v>270.23172789573704</v>
      </c>
      <c r="AC12" s="1">
        <v>-10</v>
      </c>
    </row>
    <row r="13" spans="1:29">
      <c r="B13">
        <f t="shared" si="0"/>
        <v>273.14999999999998</v>
      </c>
      <c r="C13" s="1">
        <v>3</v>
      </c>
      <c r="D13" s="1">
        <v>0</v>
      </c>
      <c r="E13" s="1">
        <v>32.058100000000003</v>
      </c>
      <c r="F13" s="1">
        <v>23.822700000000001</v>
      </c>
      <c r="G13" s="1">
        <v>-0.1</v>
      </c>
      <c r="H13" s="1">
        <v>0</v>
      </c>
      <c r="I13" s="1">
        <v>2260</v>
      </c>
      <c r="J13" s="1">
        <v>2268</v>
      </c>
      <c r="K13" s="1">
        <v>19445</v>
      </c>
      <c r="L13" s="6">
        <v>2498</v>
      </c>
      <c r="M13">
        <f>-5.043+0.0124*J13</f>
        <v>23.080200000000001</v>
      </c>
      <c r="N13">
        <f>M13-F13</f>
        <v>-0.74249999999999972</v>
      </c>
      <c r="O13">
        <f>L13-J13</f>
        <v>230</v>
      </c>
      <c r="V13">
        <f t="shared" si="1"/>
        <v>277.3543987262853</v>
      </c>
      <c r="W13">
        <f t="shared" ref="W13:Y28" si="4">V13-273.15</f>
        <v>4.2043987262853193</v>
      </c>
      <c r="X13">
        <f t="shared" si="2"/>
        <v>272.5464725151316</v>
      </c>
      <c r="Y13">
        <f t="shared" si="4"/>
        <v>-0.60352748486837982</v>
      </c>
      <c r="AA13">
        <f t="shared" si="3"/>
        <v>278.09795212269603</v>
      </c>
      <c r="AB13">
        <f t="shared" ref="AB13:AB28" si="5">AA13-273.15</f>
        <v>4.9479521226960514</v>
      </c>
      <c r="AC13" s="1">
        <v>0</v>
      </c>
    </row>
    <row r="14" spans="1:29">
      <c r="B14">
        <f t="shared" si="0"/>
        <v>283.14999999999998</v>
      </c>
      <c r="C14" s="1">
        <v>4</v>
      </c>
      <c r="D14" s="1">
        <v>10</v>
      </c>
      <c r="E14" s="1">
        <v>38.615200000000002</v>
      </c>
      <c r="F14" s="1">
        <v>28.776299999999999</v>
      </c>
      <c r="G14" s="1">
        <v>10</v>
      </c>
      <c r="H14" s="1">
        <v>9.8000000000000007</v>
      </c>
      <c r="I14" s="1">
        <v>2685</v>
      </c>
      <c r="J14" s="1">
        <v>2670</v>
      </c>
      <c r="K14" s="1">
        <v>19980</v>
      </c>
      <c r="L14" s="6">
        <v>2900</v>
      </c>
      <c r="M14">
        <f t="shared" ref="M14:M28" si="6">-5.043+0.0124*J14</f>
        <v>28.064999999999998</v>
      </c>
      <c r="N14">
        <f t="shared" ref="N14:N28" si="7">M14-F14</f>
        <v>-0.71130000000000138</v>
      </c>
      <c r="O14">
        <f t="shared" ref="O14:O28" si="8">L14-J14</f>
        <v>230</v>
      </c>
      <c r="V14">
        <f t="shared" si="1"/>
        <v>287.64293022328781</v>
      </c>
      <c r="W14">
        <f t="shared" si="4"/>
        <v>14.492930223287829</v>
      </c>
      <c r="X14">
        <f t="shared" si="2"/>
        <v>283.24014394761213</v>
      </c>
      <c r="Y14">
        <f t="shared" si="4"/>
        <v>10.090143947612148</v>
      </c>
      <c r="AA14">
        <f t="shared" si="3"/>
        <v>284.58942897890944</v>
      </c>
      <c r="AB14">
        <f t="shared" si="5"/>
        <v>11.439428978909461</v>
      </c>
      <c r="AC14" s="1">
        <v>10</v>
      </c>
    </row>
    <row r="15" spans="1:29">
      <c r="B15">
        <f t="shared" si="0"/>
        <v>293.14999999999998</v>
      </c>
      <c r="C15" s="1">
        <v>5</v>
      </c>
      <c r="D15" s="1">
        <v>20</v>
      </c>
      <c r="E15" s="1">
        <v>45.969099999999997</v>
      </c>
      <c r="F15" s="1">
        <v>34.335500000000003</v>
      </c>
      <c r="G15" s="1">
        <v>20</v>
      </c>
      <c r="H15" s="6">
        <v>20</v>
      </c>
      <c r="I15" s="6">
        <v>3145</v>
      </c>
      <c r="J15" s="1">
        <v>3145</v>
      </c>
      <c r="K15" s="1">
        <v>20830</v>
      </c>
      <c r="L15" s="8">
        <v>3294</v>
      </c>
      <c r="M15">
        <f t="shared" si="6"/>
        <v>33.954999999999998</v>
      </c>
      <c r="N15">
        <f t="shared" si="7"/>
        <v>-0.38050000000000495</v>
      </c>
      <c r="O15">
        <f t="shared" si="8"/>
        <v>149</v>
      </c>
      <c r="V15">
        <f t="shared" si="1"/>
        <v>296.74408028204294</v>
      </c>
      <c r="W15">
        <f t="shared" si="4"/>
        <v>23.594080282042967</v>
      </c>
      <c r="X15">
        <f t="shared" si="2"/>
        <v>292.57099349855463</v>
      </c>
      <c r="Y15">
        <f t="shared" si="4"/>
        <v>19.420993498554651</v>
      </c>
      <c r="AA15">
        <f t="shared" si="3"/>
        <v>294.02464306839994</v>
      </c>
      <c r="AB15">
        <f t="shared" si="5"/>
        <v>20.874643068399962</v>
      </c>
      <c r="AC15" s="1">
        <v>20</v>
      </c>
    </row>
    <row r="16" spans="1:29">
      <c r="B16">
        <f t="shared" si="0"/>
        <v>303.14999999999998</v>
      </c>
      <c r="C16" s="1">
        <v>6</v>
      </c>
      <c r="D16" s="1">
        <v>30</v>
      </c>
      <c r="E16" s="1">
        <v>54.1432</v>
      </c>
      <c r="F16" s="1">
        <v>40.5167</v>
      </c>
      <c r="G16" s="1">
        <v>30.4</v>
      </c>
      <c r="H16" s="6">
        <v>30.4</v>
      </c>
      <c r="I16" s="1">
        <v>3670</v>
      </c>
      <c r="J16" s="1">
        <v>3671</v>
      </c>
      <c r="K16" s="1">
        <v>21783</v>
      </c>
      <c r="L16" s="8">
        <v>3770</v>
      </c>
      <c r="M16">
        <f t="shared" si="6"/>
        <v>40.477399999999996</v>
      </c>
      <c r="N16">
        <f t="shared" si="7"/>
        <v>-3.9300000000004331E-2</v>
      </c>
      <c r="O16">
        <f t="shared" si="8"/>
        <v>99</v>
      </c>
      <c r="V16">
        <f t="shared" si="1"/>
        <v>306.76316666289193</v>
      </c>
      <c r="W16">
        <f t="shared" si="4"/>
        <v>33.613166662891956</v>
      </c>
      <c r="X16">
        <f t="shared" si="2"/>
        <v>302.73249003440287</v>
      </c>
      <c r="Y16">
        <f t="shared" si="4"/>
        <v>29.582490034402895</v>
      </c>
      <c r="AA16">
        <f t="shared" si="3"/>
        <v>303.61151003035945</v>
      </c>
      <c r="AB16">
        <f t="shared" si="5"/>
        <v>30.461510030359477</v>
      </c>
      <c r="AC16" s="1">
        <v>30</v>
      </c>
    </row>
    <row r="17" spans="2:29">
      <c r="B17">
        <f t="shared" si="0"/>
        <v>313.14999999999998</v>
      </c>
      <c r="C17" s="1">
        <v>7</v>
      </c>
      <c r="D17" s="1">
        <v>40</v>
      </c>
      <c r="E17" s="1">
        <v>63.156100000000002</v>
      </c>
      <c r="F17" s="1">
        <v>47.332299999999996</v>
      </c>
      <c r="G17" s="1">
        <v>40.6</v>
      </c>
      <c r="H17" s="1">
        <v>40.4</v>
      </c>
      <c r="I17" s="1">
        <v>4233</v>
      </c>
      <c r="J17" s="1">
        <v>4225</v>
      </c>
      <c r="K17" s="1">
        <v>22765</v>
      </c>
      <c r="L17" s="8">
        <v>4307</v>
      </c>
      <c r="M17">
        <f t="shared" si="6"/>
        <v>47.347000000000001</v>
      </c>
      <c r="N17">
        <f t="shared" si="7"/>
        <v>1.470000000000482E-2</v>
      </c>
      <c r="O17">
        <f t="shared" si="8"/>
        <v>82</v>
      </c>
      <c r="V17">
        <f t="shared" si="1"/>
        <v>317.08364384445127</v>
      </c>
      <c r="W17">
        <f t="shared" si="4"/>
        <v>43.933643844451296</v>
      </c>
      <c r="X17">
        <f t="shared" si="2"/>
        <v>313.10162405285712</v>
      </c>
      <c r="Y17">
        <f t="shared" si="4"/>
        <v>39.951624052857142</v>
      </c>
      <c r="AA17">
        <f t="shared" si="3"/>
        <v>312.64952246055515</v>
      </c>
      <c r="AB17">
        <f t="shared" si="5"/>
        <v>39.49952246055517</v>
      </c>
      <c r="AC17" s="1">
        <v>40</v>
      </c>
    </row>
    <row r="18" spans="2:29">
      <c r="B18">
        <f t="shared" si="0"/>
        <v>323.14999999999998</v>
      </c>
      <c r="C18" s="1">
        <v>8</v>
      </c>
      <c r="D18" s="1">
        <v>50</v>
      </c>
      <c r="E18" s="1">
        <v>73.021900000000002</v>
      </c>
      <c r="F18" s="1">
        <v>54.791400000000003</v>
      </c>
      <c r="G18" s="1">
        <v>50.7</v>
      </c>
      <c r="H18" s="1">
        <v>50.5</v>
      </c>
      <c r="I18" s="1">
        <v>4850</v>
      </c>
      <c r="J18" s="1">
        <v>4835</v>
      </c>
      <c r="K18" s="1">
        <v>22950</v>
      </c>
      <c r="L18" s="8">
        <v>4879</v>
      </c>
      <c r="M18">
        <f t="shared" si="6"/>
        <v>54.911000000000001</v>
      </c>
      <c r="N18">
        <f t="shared" si="7"/>
        <v>0.11959999999999837</v>
      </c>
      <c r="O18">
        <f t="shared" si="8"/>
        <v>44</v>
      </c>
      <c r="V18">
        <f t="shared" si="1"/>
        <v>327.19162192658001</v>
      </c>
      <c r="W18">
        <f t="shared" si="4"/>
        <v>54.041621926580035</v>
      </c>
      <c r="X18">
        <f t="shared" si="2"/>
        <v>323.1780568225098</v>
      </c>
      <c r="Y18">
        <f t="shared" si="4"/>
        <v>50.028056822509825</v>
      </c>
      <c r="AA18">
        <f t="shared" si="3"/>
        <v>314.27262653508905</v>
      </c>
      <c r="AB18">
        <f t="shared" si="5"/>
        <v>41.122626535089069</v>
      </c>
      <c r="AC18" s="1">
        <v>50</v>
      </c>
    </row>
    <row r="19" spans="2:29">
      <c r="B19">
        <f t="shared" si="0"/>
        <v>333.15</v>
      </c>
      <c r="C19" s="1">
        <v>9</v>
      </c>
      <c r="D19" s="1">
        <v>60</v>
      </c>
      <c r="E19" s="1">
        <v>83.750799999999998</v>
      </c>
      <c r="F19" s="1">
        <v>62.899799999999999</v>
      </c>
      <c r="G19" s="1">
        <v>61.2</v>
      </c>
      <c r="H19" s="1">
        <v>60.6</v>
      </c>
      <c r="I19" s="1">
        <v>5540</v>
      </c>
      <c r="J19" s="1">
        <v>5520</v>
      </c>
      <c r="K19" s="1">
        <v>25285</v>
      </c>
      <c r="L19" s="8">
        <v>5515</v>
      </c>
      <c r="M19">
        <f t="shared" si="6"/>
        <v>63.404999999999994</v>
      </c>
      <c r="N19">
        <f t="shared" si="7"/>
        <v>0.50519999999999499</v>
      </c>
      <c r="O19">
        <f t="shared" si="8"/>
        <v>-5</v>
      </c>
      <c r="V19">
        <f t="shared" si="1"/>
        <v>337.59146765062718</v>
      </c>
      <c r="W19">
        <f t="shared" si="4"/>
        <v>64.441467650627203</v>
      </c>
      <c r="X19">
        <f t="shared" si="2"/>
        <v>333.47708093158354</v>
      </c>
      <c r="Y19">
        <f t="shared" si="4"/>
        <v>60.327080931583566</v>
      </c>
      <c r="AA19">
        <f t="shared" si="3"/>
        <v>333.06872017601017</v>
      </c>
      <c r="AB19">
        <f t="shared" si="5"/>
        <v>59.918720176010197</v>
      </c>
      <c r="AC19" s="1">
        <v>60</v>
      </c>
    </row>
    <row r="20" spans="2:29">
      <c r="B20">
        <f t="shared" si="0"/>
        <v>343.15</v>
      </c>
      <c r="C20" s="1">
        <v>10</v>
      </c>
      <c r="D20" s="1">
        <v>70</v>
      </c>
      <c r="E20" s="1">
        <v>95.348799999999997</v>
      </c>
      <c r="F20" s="1">
        <v>71.660300000000007</v>
      </c>
      <c r="G20" s="1">
        <v>71.599999999999994</v>
      </c>
      <c r="H20" s="1">
        <v>71.2</v>
      </c>
      <c r="I20" s="1">
        <v>6280</v>
      </c>
      <c r="J20" s="1">
        <v>6250</v>
      </c>
      <c r="K20" s="1">
        <v>26630</v>
      </c>
      <c r="L20" s="8">
        <v>6200</v>
      </c>
      <c r="M20">
        <f t="shared" si="6"/>
        <v>72.456999999999994</v>
      </c>
      <c r="N20">
        <f t="shared" si="7"/>
        <v>0.79669999999998709</v>
      </c>
      <c r="O20">
        <f t="shared" si="8"/>
        <v>-50</v>
      </c>
      <c r="V20">
        <f t="shared" si="1"/>
        <v>348.00799879768965</v>
      </c>
      <c r="W20">
        <f t="shared" si="4"/>
        <v>74.857998797689675</v>
      </c>
      <c r="X20">
        <f t="shared" si="2"/>
        <v>343.73352117980744</v>
      </c>
      <c r="Y20">
        <f t="shared" si="4"/>
        <v>70.583521179807462</v>
      </c>
      <c r="AA20">
        <f t="shared" si="3"/>
        <v>342.77737619754106</v>
      </c>
      <c r="AB20">
        <f t="shared" si="5"/>
        <v>69.627376197541082</v>
      </c>
      <c r="AC20" s="1">
        <v>70</v>
      </c>
    </row>
    <row r="21" spans="2:29">
      <c r="B21">
        <f t="shared" si="0"/>
        <v>353.15</v>
      </c>
      <c r="C21" s="1">
        <v>11</v>
      </c>
      <c r="D21" s="1">
        <v>80</v>
      </c>
      <c r="E21" s="1">
        <v>107.819</v>
      </c>
      <c r="F21" s="1">
        <v>81.073099999999997</v>
      </c>
      <c r="G21" s="1">
        <v>81.8</v>
      </c>
      <c r="H21" s="1">
        <v>81.099999999999994</v>
      </c>
      <c r="I21" s="1">
        <v>7068</v>
      </c>
      <c r="J21" s="1">
        <v>7015</v>
      </c>
      <c r="K21" s="1">
        <v>28200</v>
      </c>
      <c r="L21" s="8">
        <v>6925</v>
      </c>
      <c r="M21">
        <f t="shared" si="6"/>
        <v>81.942999999999984</v>
      </c>
      <c r="N21">
        <f t="shared" si="7"/>
        <v>0.86989999999998702</v>
      </c>
      <c r="O21">
        <f t="shared" si="8"/>
        <v>-90</v>
      </c>
      <c r="V21">
        <f t="shared" si="1"/>
        <v>358.3206259919931</v>
      </c>
      <c r="W21">
        <f t="shared" si="4"/>
        <v>85.17062599199312</v>
      </c>
      <c r="X21">
        <f t="shared" si="2"/>
        <v>353.83735751771263</v>
      </c>
      <c r="Y21">
        <f t="shared" si="4"/>
        <v>80.687357517712655</v>
      </c>
      <c r="AA21">
        <f t="shared" si="3"/>
        <v>353.33858397264186</v>
      </c>
      <c r="AB21">
        <f t="shared" si="5"/>
        <v>80.188583972641879</v>
      </c>
      <c r="AC21" s="1">
        <v>80</v>
      </c>
    </row>
    <row r="22" spans="2:29">
      <c r="B22">
        <f t="shared" si="0"/>
        <v>363.15</v>
      </c>
      <c r="C22" s="1">
        <v>12</v>
      </c>
      <c r="D22" s="1">
        <v>90</v>
      </c>
      <c r="E22" s="1">
        <v>121.16</v>
      </c>
      <c r="F22" s="1">
        <v>91.136099999999999</v>
      </c>
      <c r="G22" s="1">
        <v>91.9</v>
      </c>
      <c r="H22" s="1">
        <v>91.7</v>
      </c>
      <c r="I22" s="1">
        <v>7870</v>
      </c>
      <c r="J22" s="1">
        <v>7850</v>
      </c>
      <c r="K22" s="1">
        <v>29760</v>
      </c>
      <c r="L22" s="8">
        <v>7665</v>
      </c>
      <c r="M22">
        <f t="shared" si="6"/>
        <v>92.296999999999997</v>
      </c>
      <c r="N22">
        <f t="shared" si="7"/>
        <v>1.160899999999998</v>
      </c>
      <c r="O22">
        <f t="shared" si="8"/>
        <v>-185</v>
      </c>
      <c r="V22">
        <f t="shared" si="1"/>
        <v>368.23024277941516</v>
      </c>
      <c r="W22">
        <f t="shared" si="4"/>
        <v>95.080242779415187</v>
      </c>
      <c r="X22">
        <f t="shared" si="2"/>
        <v>363.5049826110818</v>
      </c>
      <c r="Y22">
        <f t="shared" si="4"/>
        <v>90.354982611081823</v>
      </c>
      <c r="AA22">
        <f t="shared" si="3"/>
        <v>363.16525729112249</v>
      </c>
      <c r="AB22">
        <f t="shared" si="5"/>
        <v>90.015257291122509</v>
      </c>
      <c r="AC22" s="1">
        <v>90</v>
      </c>
    </row>
    <row r="23" spans="2:29">
      <c r="B23">
        <f t="shared" si="0"/>
        <v>373.15</v>
      </c>
      <c r="C23" s="1">
        <v>13</v>
      </c>
      <c r="D23" s="1">
        <v>100</v>
      </c>
      <c r="E23" s="1">
        <v>135.37</v>
      </c>
      <c r="F23" s="1">
        <v>101.845</v>
      </c>
      <c r="G23" s="1">
        <v>102</v>
      </c>
      <c r="H23" s="1">
        <v>101.8</v>
      </c>
      <c r="I23" s="1">
        <v>8740</v>
      </c>
      <c r="J23" s="1">
        <v>8710</v>
      </c>
      <c r="K23" s="1">
        <v>31480</v>
      </c>
      <c r="L23" s="8">
        <v>8492</v>
      </c>
      <c r="M23">
        <f t="shared" si="6"/>
        <v>102.96099999999998</v>
      </c>
      <c r="N23">
        <f t="shared" si="7"/>
        <v>1.1159999999999854</v>
      </c>
      <c r="O23">
        <f t="shared" si="8"/>
        <v>-218</v>
      </c>
      <c r="V23">
        <f t="shared" si="1"/>
        <v>378.69708549217836</v>
      </c>
      <c r="W23">
        <f t="shared" si="4"/>
        <v>105.54708549217838</v>
      </c>
      <c r="X23">
        <f t="shared" si="2"/>
        <v>373.67713666823306</v>
      </c>
      <c r="Y23">
        <f t="shared" si="4"/>
        <v>100.52713666823308</v>
      </c>
      <c r="AA23">
        <f t="shared" si="3"/>
        <v>373.36973276806447</v>
      </c>
      <c r="AB23">
        <f t="shared" si="5"/>
        <v>100.21973276806449</v>
      </c>
      <c r="AC23" s="1">
        <v>100</v>
      </c>
    </row>
    <row r="24" spans="2:29">
      <c r="B24">
        <f t="shared" si="0"/>
        <v>383.15</v>
      </c>
      <c r="C24" s="1">
        <v>14</v>
      </c>
      <c r="D24" s="1">
        <v>110</v>
      </c>
      <c r="E24" s="1">
        <v>150.44300000000001</v>
      </c>
      <c r="F24" s="1">
        <v>113.194</v>
      </c>
      <c r="G24" s="1">
        <v>111.7</v>
      </c>
      <c r="H24" s="1">
        <v>111.8</v>
      </c>
      <c r="I24" s="1">
        <v>9605</v>
      </c>
      <c r="J24" s="1">
        <v>9620</v>
      </c>
      <c r="K24" s="1">
        <v>33260</v>
      </c>
      <c r="L24" s="8">
        <v>9325</v>
      </c>
      <c r="M24">
        <f t="shared" si="6"/>
        <v>114.24499999999999</v>
      </c>
      <c r="N24">
        <f t="shared" si="7"/>
        <v>1.0509999999999877</v>
      </c>
      <c r="O24">
        <f t="shared" si="8"/>
        <v>-295</v>
      </c>
      <c r="V24">
        <f t="shared" si="1"/>
        <v>388.69843626646968</v>
      </c>
      <c r="W24">
        <f t="shared" si="4"/>
        <v>115.54843626646971</v>
      </c>
      <c r="X24">
        <f t="shared" si="2"/>
        <v>383.36318798926834</v>
      </c>
      <c r="Y24">
        <f t="shared" si="4"/>
        <v>110.21318798926836</v>
      </c>
      <c r="AA24">
        <f t="shared" si="3"/>
        <v>383.35334387525143</v>
      </c>
      <c r="AB24">
        <f t="shared" si="5"/>
        <v>110.20334387525145</v>
      </c>
      <c r="AC24" s="1">
        <v>110</v>
      </c>
    </row>
    <row r="25" spans="2:29">
      <c r="B25">
        <f t="shared" si="0"/>
        <v>393.15</v>
      </c>
      <c r="C25" s="1">
        <v>15</v>
      </c>
      <c r="D25" s="1">
        <v>120</v>
      </c>
      <c r="E25" s="1">
        <v>166.37</v>
      </c>
      <c r="F25" s="1">
        <v>125.176</v>
      </c>
      <c r="G25" s="1">
        <v>121.2</v>
      </c>
      <c r="H25" s="1">
        <v>121.5</v>
      </c>
      <c r="I25" s="1">
        <v>10535</v>
      </c>
      <c r="J25" s="1">
        <v>10560</v>
      </c>
      <c r="K25" s="1">
        <v>35150</v>
      </c>
      <c r="L25" s="8">
        <v>10223</v>
      </c>
      <c r="M25">
        <f t="shared" si="6"/>
        <v>125.90099999999998</v>
      </c>
      <c r="N25">
        <f t="shared" si="7"/>
        <v>0.7249999999999801</v>
      </c>
      <c r="O25">
        <f t="shared" si="8"/>
        <v>-337</v>
      </c>
      <c r="V25">
        <f t="shared" si="1"/>
        <v>398.96850628697553</v>
      </c>
      <c r="W25">
        <f t="shared" si="4"/>
        <v>125.81850628697555</v>
      </c>
      <c r="X25">
        <f t="shared" si="2"/>
        <v>393.2784178185492</v>
      </c>
      <c r="Y25">
        <f t="shared" si="4"/>
        <v>120.12841781854922</v>
      </c>
      <c r="AA25">
        <f t="shared" si="3"/>
        <v>393.4171355868267</v>
      </c>
      <c r="AB25">
        <f t="shared" si="5"/>
        <v>120.26713558682673</v>
      </c>
      <c r="AC25" s="1">
        <v>120</v>
      </c>
    </row>
    <row r="26" spans="2:29">
      <c r="B26">
        <f t="shared" si="0"/>
        <v>403.15</v>
      </c>
      <c r="C26" s="1">
        <v>16</v>
      </c>
      <c r="D26" s="1">
        <v>130</v>
      </c>
      <c r="E26" s="1">
        <v>183.143</v>
      </c>
      <c r="F26" s="1">
        <v>137.78200000000001</v>
      </c>
      <c r="G26" s="1">
        <v>131.4</v>
      </c>
      <c r="H26" s="1">
        <v>131.19999999999999</v>
      </c>
      <c r="I26" s="1">
        <v>11536</v>
      </c>
      <c r="J26" s="1">
        <v>11510</v>
      </c>
      <c r="K26" s="1">
        <v>37048</v>
      </c>
      <c r="L26" s="8">
        <v>11145</v>
      </c>
      <c r="M26">
        <f t="shared" si="6"/>
        <v>137.68099999999998</v>
      </c>
      <c r="N26">
        <f t="shared" si="7"/>
        <v>-0.10100000000002751</v>
      </c>
      <c r="O26">
        <f t="shared" si="8"/>
        <v>-365</v>
      </c>
      <c r="V26">
        <f t="shared" si="1"/>
        <v>409.04370216802329</v>
      </c>
      <c r="W26">
        <f t="shared" si="4"/>
        <v>135.89370216802331</v>
      </c>
      <c r="X26">
        <f t="shared" si="2"/>
        <v>402.97752135292279</v>
      </c>
      <c r="Y26">
        <f t="shared" si="4"/>
        <v>129.82752135292282</v>
      </c>
      <c r="AA26">
        <f t="shared" si="3"/>
        <v>403.05287907562331</v>
      </c>
      <c r="AB26">
        <f t="shared" si="5"/>
        <v>129.90287907562333</v>
      </c>
      <c r="AC26" s="1">
        <v>130</v>
      </c>
    </row>
    <row r="27" spans="2:29">
      <c r="B27">
        <f t="shared" si="0"/>
        <v>413.15</v>
      </c>
      <c r="C27" s="1">
        <v>17</v>
      </c>
      <c r="D27" s="1">
        <v>140</v>
      </c>
      <c r="E27" s="1">
        <v>200.749</v>
      </c>
      <c r="F27" s="1">
        <v>151.001</v>
      </c>
      <c r="G27" s="1">
        <v>141.19999999999999</v>
      </c>
      <c r="H27" s="1">
        <v>141.4</v>
      </c>
      <c r="I27" s="1">
        <v>12540</v>
      </c>
      <c r="J27" s="1">
        <v>12560</v>
      </c>
      <c r="K27" s="1">
        <v>39260</v>
      </c>
      <c r="L27" s="8">
        <v>12105</v>
      </c>
      <c r="M27">
        <f t="shared" si="6"/>
        <v>150.70099999999999</v>
      </c>
      <c r="N27">
        <f t="shared" si="7"/>
        <v>-0.30000000000001137</v>
      </c>
      <c r="O27">
        <f t="shared" si="8"/>
        <v>-455</v>
      </c>
      <c r="V27">
        <f t="shared" si="1"/>
        <v>419.10159447425377</v>
      </c>
      <c r="W27">
        <f t="shared" si="4"/>
        <v>145.9515944742538</v>
      </c>
      <c r="X27">
        <f t="shared" si="2"/>
        <v>412.63449653567454</v>
      </c>
      <c r="Y27">
        <f t="shared" si="4"/>
        <v>139.48449653567457</v>
      </c>
      <c r="AA27">
        <f t="shared" si="3"/>
        <v>413.77724453288045</v>
      </c>
      <c r="AB27">
        <f t="shared" si="5"/>
        <v>140.62724453288047</v>
      </c>
      <c r="AC27" s="1">
        <v>140</v>
      </c>
    </row>
    <row r="28" spans="2:29">
      <c r="B28">
        <f t="shared" si="0"/>
        <v>423.15</v>
      </c>
      <c r="C28" s="1">
        <v>18</v>
      </c>
      <c r="D28" s="1">
        <v>150</v>
      </c>
      <c r="E28" s="1">
        <v>219.17699999999999</v>
      </c>
      <c r="F28" s="1">
        <v>164.82300000000001</v>
      </c>
      <c r="G28" s="1">
        <v>150.6</v>
      </c>
      <c r="H28" s="1">
        <v>151.19999999999999</v>
      </c>
      <c r="I28" s="1">
        <v>13565</v>
      </c>
      <c r="J28" s="1">
        <v>13614</v>
      </c>
      <c r="K28" s="1">
        <v>41420</v>
      </c>
      <c r="L28" s="8">
        <v>13125</v>
      </c>
      <c r="M28">
        <f t="shared" si="6"/>
        <v>163.7706</v>
      </c>
      <c r="N28">
        <f t="shared" si="7"/>
        <v>-1.0524000000000058</v>
      </c>
      <c r="O28">
        <f t="shared" si="8"/>
        <v>-489</v>
      </c>
      <c r="V28">
        <f t="shared" si="1"/>
        <v>429.37127502886983</v>
      </c>
      <c r="W28">
        <f t="shared" si="4"/>
        <v>156.22127502886985</v>
      </c>
      <c r="X28">
        <f t="shared" si="2"/>
        <v>422.47046944569655</v>
      </c>
      <c r="Y28">
        <f t="shared" si="4"/>
        <v>149.32046944569657</v>
      </c>
      <c r="AA28">
        <f t="shared" si="3"/>
        <v>423.80002162132689</v>
      </c>
      <c r="AB28">
        <f t="shared" si="5"/>
        <v>150.65002162132691</v>
      </c>
      <c r="AC28" s="1">
        <v>150</v>
      </c>
    </row>
  </sheetData>
  <mergeCells count="4">
    <mergeCell ref="G9:H9"/>
    <mergeCell ref="I9:J9"/>
    <mergeCell ref="E8:F8"/>
    <mergeCell ref="G8:J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A0DB-A48D-4616-8FCC-74445DD959F0}">
  <dimension ref="A1:O467"/>
  <sheetViews>
    <sheetView workbookViewId="0">
      <selection activeCell="G21" sqref="G21"/>
    </sheetView>
  </sheetViews>
  <sheetFormatPr defaultRowHeight="16.5"/>
  <cols>
    <col min="1" max="1" width="15.375" customWidth="1"/>
    <col min="4" max="4" width="9.25" bestFit="1" customWidth="1"/>
    <col min="5" max="5" width="9.25" customWidth="1"/>
    <col min="11" max="11" width="10.375" bestFit="1" customWidth="1"/>
    <col min="13" max="15" width="9" bestFit="1" customWidth="1"/>
  </cols>
  <sheetData>
    <row r="1" spans="1:15">
      <c r="A1" s="41"/>
      <c r="B1" s="41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5">
      <c r="A3" s="9"/>
      <c r="B3" s="9"/>
      <c r="C3" s="9"/>
      <c r="D3" s="9" t="s">
        <v>20</v>
      </c>
      <c r="E3" s="9"/>
      <c r="F3" s="9"/>
      <c r="G3" s="9"/>
      <c r="H3" s="9"/>
      <c r="I3" s="9"/>
      <c r="J3" s="9"/>
      <c r="K3" s="9"/>
      <c r="L3" s="9"/>
      <c r="M3" s="9"/>
      <c r="N3" s="9"/>
    </row>
    <row r="4" spans="1:15">
      <c r="A4" s="41"/>
      <c r="B4" s="41"/>
      <c r="C4" s="9"/>
      <c r="D4" s="41" t="s">
        <v>18</v>
      </c>
      <c r="E4" s="41"/>
      <c r="F4" s="41" t="s">
        <v>19</v>
      </c>
      <c r="G4" s="41"/>
      <c r="H4" s="10"/>
      <c r="I4" s="9"/>
      <c r="J4" s="9"/>
      <c r="K4" s="11"/>
      <c r="L4" s="12"/>
      <c r="M4" s="12"/>
      <c r="N4" s="12"/>
    </row>
    <row r="5" spans="1:15">
      <c r="A5" s="9"/>
      <c r="B5" s="9"/>
      <c r="C5" s="9"/>
      <c r="D5" s="9">
        <v>0.60360000000000003</v>
      </c>
      <c r="E5" s="9">
        <f>ABS(D5)</f>
        <v>0.60360000000000003</v>
      </c>
      <c r="F5" s="9">
        <v>-0.3196</v>
      </c>
      <c r="G5" s="9">
        <f>ABS(F5)</f>
        <v>0.3196</v>
      </c>
      <c r="H5" s="9"/>
      <c r="I5" s="9"/>
      <c r="J5" s="9"/>
      <c r="K5" s="13"/>
      <c r="L5" s="12"/>
      <c r="M5" s="12"/>
      <c r="N5" s="12"/>
    </row>
    <row r="6" spans="1:15">
      <c r="A6" s="9"/>
      <c r="B6" s="9"/>
      <c r="C6" s="9"/>
      <c r="D6" s="9">
        <v>-0.09</v>
      </c>
      <c r="E6" s="9">
        <f t="shared" ref="E6:G20" si="0">ABS(D6)</f>
        <v>0.09</v>
      </c>
      <c r="F6" s="9">
        <v>-0.5806</v>
      </c>
      <c r="G6" s="9">
        <f t="shared" si="0"/>
        <v>0.5806</v>
      </c>
      <c r="H6" s="9"/>
      <c r="I6" s="9"/>
      <c r="J6" s="9"/>
      <c r="K6" s="14"/>
      <c r="L6" s="12"/>
      <c r="M6" s="12"/>
      <c r="N6" s="12"/>
    </row>
    <row r="7" spans="1:15">
      <c r="A7" s="41"/>
      <c r="B7" s="41"/>
      <c r="C7" s="9"/>
      <c r="D7" s="9">
        <v>0.57909999999999995</v>
      </c>
      <c r="E7" s="9">
        <f t="shared" si="0"/>
        <v>0.57909999999999995</v>
      </c>
      <c r="F7" s="9">
        <v>0.38030000000000003</v>
      </c>
      <c r="G7" s="9">
        <f t="shared" si="0"/>
        <v>0.38030000000000003</v>
      </c>
      <c r="H7" s="9"/>
      <c r="I7" s="9"/>
      <c r="J7" s="9"/>
      <c r="K7" s="13"/>
      <c r="L7" s="12"/>
      <c r="M7" s="12"/>
      <c r="N7" s="12"/>
    </row>
    <row r="8" spans="1:15">
      <c r="A8" s="9"/>
      <c r="B8" s="9"/>
      <c r="C8" s="9"/>
      <c r="D8" s="9">
        <v>0.41760000000000003</v>
      </c>
      <c r="E8" s="9">
        <f t="shared" si="0"/>
        <v>0.41760000000000003</v>
      </c>
      <c r="F8" s="9">
        <v>0.4612</v>
      </c>
      <c r="G8" s="9">
        <f t="shared" si="0"/>
        <v>0.4612</v>
      </c>
      <c r="H8" s="9"/>
      <c r="I8" s="9"/>
      <c r="J8" s="9"/>
      <c r="K8" s="9"/>
      <c r="L8" s="12"/>
      <c r="M8" s="12"/>
      <c r="N8" s="12"/>
    </row>
    <row r="9" spans="1:15">
      <c r="A9" s="9"/>
      <c r="B9" s="9"/>
      <c r="C9" s="9"/>
      <c r="D9" s="9">
        <v>4.8500000000000001E-2</v>
      </c>
      <c r="E9" s="9">
        <f t="shared" si="0"/>
        <v>4.8500000000000001E-2</v>
      </c>
      <c r="F9" s="9">
        <v>0.27110000000000001</v>
      </c>
      <c r="G9" s="9">
        <f t="shared" si="0"/>
        <v>0.27110000000000001</v>
      </c>
      <c r="H9" s="9"/>
      <c r="I9" s="9"/>
      <c r="J9" s="9"/>
      <c r="K9" s="12"/>
      <c r="L9" s="12"/>
      <c r="M9" s="12"/>
      <c r="N9" s="12"/>
    </row>
    <row r="10" spans="1:15">
      <c r="A10" s="9"/>
      <c r="B10" s="9"/>
      <c r="C10" s="9"/>
      <c r="D10" s="9">
        <v>-2.7900000000000001E-2</v>
      </c>
      <c r="E10" s="9">
        <f t="shared" si="0"/>
        <v>2.7900000000000001E-2</v>
      </c>
      <c r="F10" s="9">
        <v>0.31169999999999998</v>
      </c>
      <c r="G10" s="9">
        <f t="shared" si="0"/>
        <v>0.31169999999999998</v>
      </c>
      <c r="H10" s="9"/>
      <c r="I10" s="9"/>
      <c r="J10" s="9"/>
      <c r="K10" s="12"/>
      <c r="L10" s="12"/>
      <c r="M10" s="12"/>
      <c r="N10" s="12"/>
    </row>
    <row r="11" spans="1:15">
      <c r="A11" s="9"/>
      <c r="B11" s="9"/>
      <c r="C11" s="9"/>
      <c r="D11" s="9">
        <v>-0.32690000000000002</v>
      </c>
      <c r="E11" s="9">
        <f t="shared" si="0"/>
        <v>0.32690000000000002</v>
      </c>
      <c r="F11" s="9">
        <v>8.14E-2</v>
      </c>
      <c r="G11" s="9">
        <f t="shared" si="0"/>
        <v>8.14E-2</v>
      </c>
      <c r="H11" s="9"/>
      <c r="I11" s="9"/>
      <c r="J11" s="9"/>
      <c r="K11" s="12"/>
      <c r="L11" s="12"/>
      <c r="M11" s="9"/>
      <c r="N11" s="9"/>
    </row>
    <row r="12" spans="1:15">
      <c r="A12" s="9"/>
      <c r="B12" s="9"/>
      <c r="C12" s="9"/>
      <c r="D12" s="9">
        <v>-0.58340000000000003</v>
      </c>
      <c r="E12" s="9">
        <f t="shared" si="0"/>
        <v>0.58340000000000003</v>
      </c>
      <c r="F12" s="9">
        <v>-0.15229999999999999</v>
      </c>
      <c r="G12" s="9">
        <f t="shared" si="0"/>
        <v>0.15229999999999999</v>
      </c>
      <c r="H12" s="9"/>
      <c r="I12" s="9"/>
      <c r="J12" s="9"/>
      <c r="K12" s="12"/>
      <c r="L12" s="15"/>
      <c r="M12" s="15"/>
      <c r="N12" s="12"/>
    </row>
    <row r="13" spans="1:15">
      <c r="A13" s="9"/>
      <c r="B13" s="9"/>
      <c r="C13" s="9"/>
      <c r="D13" s="9">
        <v>-0.68720000000000003</v>
      </c>
      <c r="E13" s="9">
        <f t="shared" si="0"/>
        <v>0.68720000000000003</v>
      </c>
      <c r="F13" s="9">
        <v>-0.2742</v>
      </c>
      <c r="G13" s="9">
        <f t="shared" si="0"/>
        <v>0.2742</v>
      </c>
      <c r="H13" s="9"/>
      <c r="I13" s="9"/>
      <c r="J13" s="9"/>
      <c r="K13" s="16"/>
      <c r="L13" s="12"/>
      <c r="M13" s="13"/>
      <c r="N13" s="13"/>
      <c r="O13" s="7">
        <f>SUM(N13:N413)</f>
        <v>0</v>
      </c>
    </row>
    <row r="14" spans="1:15">
      <c r="A14" s="9"/>
      <c r="B14" s="9"/>
      <c r="C14" s="9"/>
      <c r="D14" s="9">
        <v>-0.3548</v>
      </c>
      <c r="E14" s="9">
        <f t="shared" si="0"/>
        <v>0.3548</v>
      </c>
      <c r="F14" s="17">
        <v>5.9347000000000002E-3</v>
      </c>
      <c r="G14" s="9">
        <f t="shared" si="0"/>
        <v>5.9347000000000002E-3</v>
      </c>
      <c r="H14" s="9"/>
      <c r="I14" s="9"/>
      <c r="J14" s="9"/>
      <c r="K14" s="16"/>
      <c r="L14" s="12"/>
      <c r="M14" s="13"/>
      <c r="N14" s="13"/>
    </row>
    <row r="15" spans="1:15">
      <c r="A15" s="9"/>
      <c r="B15" s="9"/>
      <c r="C15" s="9"/>
      <c r="D15" s="9">
        <v>-0.52690000000000003</v>
      </c>
      <c r="E15" s="9">
        <f t="shared" si="0"/>
        <v>0.52690000000000003</v>
      </c>
      <c r="F15" s="9">
        <v>-0.25559999999999999</v>
      </c>
      <c r="G15" s="9">
        <f t="shared" si="0"/>
        <v>0.25559999999999999</v>
      </c>
      <c r="H15" s="9"/>
      <c r="I15" s="9"/>
      <c r="J15" s="9"/>
      <c r="K15" s="16"/>
      <c r="L15" s="12"/>
      <c r="M15" s="13"/>
      <c r="N15" s="13"/>
    </row>
    <row r="16" spans="1:15">
      <c r="A16" s="9"/>
      <c r="B16" s="9"/>
      <c r="C16" s="9"/>
      <c r="D16" s="9">
        <v>-0.21299999999999999</v>
      </c>
      <c r="E16" s="9">
        <f t="shared" si="0"/>
        <v>0.21299999999999999</v>
      </c>
      <c r="F16" s="9">
        <v>-5.7700000000000001E-2</v>
      </c>
      <c r="G16" s="9">
        <f t="shared" si="0"/>
        <v>5.7700000000000001E-2</v>
      </c>
      <c r="H16" s="9"/>
      <c r="I16" s="9"/>
      <c r="J16" s="9"/>
      <c r="K16" s="16"/>
      <c r="L16" s="12"/>
      <c r="M16" s="13"/>
      <c r="N16" s="13"/>
    </row>
    <row r="17" spans="1:14">
      <c r="A17" s="9"/>
      <c r="B17" s="9"/>
      <c r="C17" s="9"/>
      <c r="D17" s="9">
        <v>-0.12820000000000001</v>
      </c>
      <c r="E17" s="9">
        <f t="shared" si="0"/>
        <v>0.12820000000000001</v>
      </c>
      <c r="F17" s="9">
        <v>-0.1215</v>
      </c>
      <c r="G17" s="9">
        <f t="shared" si="0"/>
        <v>0.1215</v>
      </c>
      <c r="H17" s="9"/>
      <c r="I17" s="9"/>
      <c r="J17" s="9"/>
      <c r="K17" s="16"/>
      <c r="L17" s="12"/>
      <c r="M17" s="13"/>
      <c r="N17" s="13"/>
    </row>
    <row r="18" spans="1:14">
      <c r="A18" s="9"/>
      <c r="B18" s="9"/>
      <c r="C18" s="9"/>
      <c r="D18" s="9">
        <v>0.17269999999999999</v>
      </c>
      <c r="E18" s="9">
        <f t="shared" si="0"/>
        <v>0.17269999999999999</v>
      </c>
      <c r="F18" s="17">
        <v>6.1881999999999996E-3</v>
      </c>
      <c r="G18" s="9">
        <f t="shared" si="0"/>
        <v>6.1881999999999996E-3</v>
      </c>
      <c r="H18" s="9"/>
      <c r="I18" s="9"/>
      <c r="J18" s="9"/>
      <c r="K18" s="16"/>
      <c r="L18" s="12"/>
      <c r="M18" s="13"/>
      <c r="N18" s="13"/>
    </row>
    <row r="19" spans="1:14">
      <c r="A19" s="9"/>
      <c r="B19" s="9"/>
      <c r="C19" s="9"/>
      <c r="D19" s="9">
        <v>0.51570000000000005</v>
      </c>
      <c r="E19" s="9">
        <f t="shared" si="0"/>
        <v>0.51570000000000005</v>
      </c>
      <c r="F19" s="9">
        <v>0.15040000000000001</v>
      </c>
      <c r="G19" s="9">
        <f t="shared" si="0"/>
        <v>0.15040000000000001</v>
      </c>
      <c r="H19" s="9"/>
      <c r="I19" s="9"/>
      <c r="J19" s="9"/>
      <c r="K19" s="16"/>
      <c r="L19" s="12"/>
      <c r="M19" s="13"/>
      <c r="N19" s="13"/>
    </row>
    <row r="20" spans="1:14">
      <c r="A20" s="9"/>
      <c r="B20" s="9"/>
      <c r="C20" s="9"/>
      <c r="D20" s="9">
        <v>0.67979999999999996</v>
      </c>
      <c r="E20" s="9">
        <f t="shared" si="0"/>
        <v>0.67979999999999996</v>
      </c>
      <c r="F20" s="9">
        <v>8.5900000000000004E-2</v>
      </c>
      <c r="G20" s="9">
        <f t="shared" si="0"/>
        <v>8.5900000000000004E-2</v>
      </c>
      <c r="H20" s="9"/>
      <c r="I20" s="9"/>
      <c r="J20" s="9"/>
      <c r="K20" s="16"/>
      <c r="L20" s="12"/>
      <c r="M20" s="13"/>
      <c r="N20" s="13"/>
    </row>
    <row r="21" spans="1:14">
      <c r="A21" s="9"/>
      <c r="B21" s="9"/>
      <c r="C21" s="9"/>
      <c r="D21" s="9"/>
      <c r="E21" s="9">
        <f>AVERAGE(E5:E20)</f>
        <v>0.37220625000000002</v>
      </c>
      <c r="F21" s="9"/>
      <c r="G21" s="9">
        <f>AVERAGE(G5:G20)</f>
        <v>0.21972643124999999</v>
      </c>
      <c r="H21" s="9"/>
      <c r="I21" s="9"/>
      <c r="J21" s="9"/>
      <c r="K21" s="16"/>
      <c r="L21" s="12"/>
      <c r="M21" s="13"/>
      <c r="N21" s="13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16"/>
      <c r="L22" s="12"/>
      <c r="M22" s="13"/>
      <c r="N22" s="13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16"/>
      <c r="L23" s="12"/>
      <c r="M23" s="13"/>
      <c r="N23" s="13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16"/>
      <c r="L24" s="12"/>
      <c r="M24" s="13"/>
      <c r="N24" s="13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16"/>
      <c r="L25" s="12"/>
      <c r="M25" s="13"/>
      <c r="N25" s="13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16"/>
      <c r="L26" s="12"/>
      <c r="M26" s="13"/>
      <c r="N26" s="13"/>
    </row>
    <row r="27" spans="1:14">
      <c r="A27" s="9"/>
      <c r="B27" s="9"/>
      <c r="C27" s="9"/>
      <c r="D27" s="9"/>
      <c r="E27" s="9"/>
      <c r="F27" s="9"/>
      <c r="G27" s="9"/>
      <c r="H27" s="9"/>
      <c r="I27" s="9"/>
      <c r="J27" s="9"/>
      <c r="K27" s="16"/>
      <c r="L27" s="12"/>
      <c r="M27" s="13"/>
      <c r="N27" s="13"/>
    </row>
    <row r="28" spans="1:14">
      <c r="A28" s="9"/>
      <c r="B28" s="9"/>
      <c r="C28" s="9"/>
      <c r="D28" s="9"/>
      <c r="E28" s="9"/>
      <c r="F28" s="9"/>
      <c r="G28" s="9"/>
      <c r="H28" s="9"/>
      <c r="I28" s="9"/>
      <c r="J28" s="9"/>
      <c r="K28" s="16"/>
      <c r="L28" s="12"/>
      <c r="M28" s="13"/>
      <c r="N28" s="13"/>
    </row>
    <row r="29" spans="1:14">
      <c r="A29" s="9"/>
      <c r="B29" s="9"/>
      <c r="C29" s="9"/>
      <c r="D29" s="9"/>
      <c r="E29" s="9"/>
      <c r="F29" s="9"/>
      <c r="G29" s="9"/>
      <c r="H29" s="9"/>
      <c r="I29" s="9"/>
      <c r="J29" s="9"/>
      <c r="K29" s="16"/>
      <c r="L29" s="12"/>
      <c r="M29" s="13"/>
      <c r="N29" s="13"/>
    </row>
    <row r="30" spans="1:14">
      <c r="A30" s="9"/>
      <c r="B30" s="9"/>
      <c r="C30" s="9"/>
      <c r="D30" s="9"/>
      <c r="E30" s="9"/>
      <c r="F30" s="9"/>
      <c r="G30" s="9"/>
      <c r="H30" s="9"/>
      <c r="I30" s="9"/>
      <c r="J30" s="9"/>
      <c r="K30" s="16"/>
      <c r="L30" s="12"/>
      <c r="M30" s="13"/>
      <c r="N30" s="13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16"/>
      <c r="L31" s="12"/>
      <c r="M31" s="13"/>
      <c r="N31" s="13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16"/>
      <c r="L32" s="12"/>
      <c r="M32" s="13"/>
      <c r="N32" s="13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16"/>
      <c r="L33" s="12"/>
      <c r="M33" s="13"/>
      <c r="N33" s="13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16"/>
      <c r="L34" s="12"/>
      <c r="M34" s="13"/>
      <c r="N34" s="13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16"/>
      <c r="L35" s="12"/>
      <c r="M35" s="13"/>
      <c r="N35" s="13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16"/>
      <c r="L36" s="12"/>
      <c r="M36" s="13"/>
      <c r="N36" s="13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16"/>
      <c r="L37" s="12"/>
      <c r="M37" s="13"/>
      <c r="N37" s="13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16"/>
      <c r="L38" s="12"/>
      <c r="M38" s="13"/>
      <c r="N38" s="13"/>
    </row>
    <row r="39" spans="1:14">
      <c r="A39" s="9"/>
      <c r="B39" s="9"/>
      <c r="C39" s="9"/>
      <c r="D39" s="9"/>
      <c r="E39" s="9"/>
      <c r="F39" s="9"/>
      <c r="G39" s="9"/>
      <c r="H39" s="9"/>
      <c r="I39" s="9"/>
      <c r="J39" s="9"/>
      <c r="K39" s="16"/>
      <c r="L39" s="12"/>
      <c r="M39" s="13"/>
      <c r="N39" s="13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16"/>
      <c r="L40" s="12"/>
      <c r="M40" s="13"/>
      <c r="N40" s="13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16"/>
      <c r="L41" s="12"/>
      <c r="M41" s="13"/>
      <c r="N41" s="13"/>
    </row>
    <row r="42" spans="1:14">
      <c r="A42" s="9"/>
      <c r="B42" s="9"/>
      <c r="C42" s="9"/>
      <c r="D42" s="9"/>
      <c r="E42" s="9"/>
      <c r="F42" s="9"/>
      <c r="G42" s="9"/>
      <c r="H42" s="9"/>
      <c r="I42" s="9"/>
      <c r="J42" s="9"/>
      <c r="K42" s="16"/>
      <c r="L42" s="12"/>
      <c r="M42" s="13"/>
      <c r="N42" s="13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16"/>
      <c r="L43" s="12"/>
      <c r="M43" s="13"/>
      <c r="N43" s="13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16"/>
      <c r="L44" s="12"/>
      <c r="M44" s="13"/>
      <c r="N44" s="13"/>
    </row>
    <row r="45" spans="1:14">
      <c r="A45" s="9"/>
      <c r="B45" s="9"/>
      <c r="C45" s="9"/>
      <c r="D45" s="9"/>
      <c r="E45" s="9"/>
      <c r="F45" s="9"/>
      <c r="G45" s="9"/>
      <c r="H45" s="9"/>
      <c r="I45" s="9"/>
      <c r="J45" s="9"/>
      <c r="K45" s="16"/>
      <c r="L45" s="12"/>
      <c r="M45" s="13"/>
      <c r="N45" s="13"/>
    </row>
    <row r="46" spans="1:14">
      <c r="A46" s="9"/>
      <c r="B46" s="9"/>
      <c r="C46" s="9"/>
      <c r="D46" s="9"/>
      <c r="E46" s="9"/>
      <c r="F46" s="9"/>
      <c r="G46" s="9"/>
      <c r="H46" s="9"/>
      <c r="I46" s="9"/>
      <c r="J46" s="9"/>
      <c r="K46" s="16"/>
      <c r="L46" s="12"/>
      <c r="M46" s="13"/>
      <c r="N46" s="13"/>
    </row>
    <row r="47" spans="1:14">
      <c r="A47" s="9"/>
      <c r="B47" s="9"/>
      <c r="C47" s="9"/>
      <c r="D47" s="9"/>
      <c r="E47" s="9"/>
      <c r="F47" s="9"/>
      <c r="G47" s="9"/>
      <c r="H47" s="9"/>
      <c r="I47" s="9"/>
      <c r="J47" s="9"/>
      <c r="K47" s="16"/>
      <c r="L47" s="12"/>
      <c r="M47" s="13"/>
      <c r="N47" s="13"/>
    </row>
    <row r="48" spans="1:14">
      <c r="A48" s="9"/>
      <c r="B48" s="9"/>
      <c r="C48" s="9"/>
      <c r="D48" s="9"/>
      <c r="E48" s="9"/>
      <c r="F48" s="9"/>
      <c r="G48" s="9"/>
      <c r="H48" s="9"/>
      <c r="I48" s="9"/>
      <c r="J48" s="9"/>
      <c r="K48" s="16"/>
      <c r="L48" s="12"/>
      <c r="M48" s="13"/>
      <c r="N48" s="13"/>
    </row>
    <row r="49" spans="1:14">
      <c r="A49" s="9"/>
      <c r="B49" s="9"/>
      <c r="C49" s="9"/>
      <c r="D49" s="9"/>
      <c r="E49" s="9"/>
      <c r="F49" s="9"/>
      <c r="G49" s="9"/>
      <c r="H49" s="9"/>
      <c r="I49" s="9"/>
      <c r="J49" s="9"/>
      <c r="K49" s="16"/>
      <c r="L49" s="12"/>
      <c r="M49" s="13"/>
      <c r="N49" s="13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16"/>
      <c r="L50" s="12"/>
      <c r="M50" s="13"/>
      <c r="N50" s="13"/>
    </row>
    <row r="51" spans="1:14">
      <c r="A51" s="9"/>
      <c r="B51" s="9"/>
      <c r="C51" s="9"/>
      <c r="D51" s="9"/>
      <c r="E51" s="9"/>
      <c r="F51" s="9"/>
      <c r="G51" s="9"/>
      <c r="H51" s="9"/>
      <c r="I51" s="9"/>
      <c r="J51" s="9"/>
      <c r="K51" s="16"/>
      <c r="L51" s="12"/>
      <c r="M51" s="13"/>
      <c r="N51" s="13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16"/>
      <c r="L52" s="12"/>
      <c r="M52" s="13"/>
      <c r="N52" s="13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16"/>
      <c r="L53" s="12"/>
      <c r="M53" s="13"/>
      <c r="N53" s="13"/>
    </row>
    <row r="54" spans="1:14">
      <c r="A54" s="9"/>
      <c r="B54" s="9"/>
      <c r="C54" s="9"/>
      <c r="D54" s="9"/>
      <c r="E54" s="9"/>
      <c r="F54" s="9"/>
      <c r="G54" s="9"/>
      <c r="H54" s="9"/>
      <c r="I54" s="9"/>
      <c r="J54" s="9"/>
      <c r="K54" s="16"/>
      <c r="L54" s="12"/>
      <c r="M54" s="13"/>
      <c r="N54" s="13"/>
    </row>
    <row r="55" spans="1:14">
      <c r="A55" s="9"/>
      <c r="B55" s="9"/>
      <c r="C55" s="9"/>
      <c r="D55" s="9"/>
      <c r="E55" s="9"/>
      <c r="F55" s="9"/>
      <c r="G55" s="9"/>
      <c r="H55" s="9"/>
      <c r="I55" s="9"/>
      <c r="J55" s="9"/>
      <c r="K55" s="16"/>
      <c r="L55" s="12"/>
      <c r="M55" s="13"/>
      <c r="N55" s="13"/>
    </row>
    <row r="56" spans="1:14">
      <c r="A56" s="9"/>
      <c r="B56" s="9"/>
      <c r="C56" s="9"/>
      <c r="D56" s="9"/>
      <c r="E56" s="9"/>
      <c r="F56" s="9"/>
      <c r="G56" s="9"/>
      <c r="H56" s="9"/>
      <c r="I56" s="9"/>
      <c r="J56" s="9"/>
      <c r="K56" s="16"/>
      <c r="L56" s="12"/>
      <c r="M56" s="13"/>
      <c r="N56" s="13"/>
    </row>
    <row r="57" spans="1:14">
      <c r="A57" s="9"/>
      <c r="B57" s="9"/>
      <c r="C57" s="9"/>
      <c r="D57" s="9"/>
      <c r="E57" s="9"/>
      <c r="F57" s="9"/>
      <c r="G57" s="9"/>
      <c r="H57" s="9"/>
      <c r="I57" s="9"/>
      <c r="J57" s="9"/>
      <c r="K57" s="16"/>
      <c r="L57" s="12"/>
      <c r="M57" s="13"/>
      <c r="N57" s="13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16"/>
      <c r="L58" s="12"/>
      <c r="M58" s="13"/>
      <c r="N58" s="13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16"/>
      <c r="L59" s="12"/>
      <c r="M59" s="13"/>
      <c r="N59" s="13"/>
    </row>
    <row r="60" spans="1:14">
      <c r="A60" s="9"/>
      <c r="B60" s="9"/>
      <c r="C60" s="9"/>
      <c r="D60" s="9"/>
      <c r="E60" s="9"/>
      <c r="F60" s="9"/>
      <c r="G60" s="9"/>
      <c r="H60" s="9"/>
      <c r="I60" s="9"/>
      <c r="J60" s="9"/>
      <c r="K60" s="16"/>
      <c r="L60" s="12"/>
      <c r="M60" s="13"/>
      <c r="N60" s="13"/>
    </row>
    <row r="61" spans="1:14">
      <c r="A61" s="9"/>
      <c r="B61" s="9"/>
      <c r="C61" s="9"/>
      <c r="D61" s="9"/>
      <c r="E61" s="9"/>
      <c r="F61" s="9"/>
      <c r="G61" s="9"/>
      <c r="H61" s="9"/>
      <c r="I61" s="9"/>
      <c r="J61" s="9"/>
      <c r="K61" s="16"/>
      <c r="L61" s="12"/>
      <c r="M61" s="13"/>
      <c r="N61" s="13"/>
    </row>
    <row r="62" spans="1:14">
      <c r="A62" s="9"/>
      <c r="B62" s="9"/>
      <c r="C62" s="9"/>
      <c r="D62" s="9"/>
      <c r="E62" s="9"/>
      <c r="F62" s="9"/>
      <c r="G62" s="9"/>
      <c r="H62" s="9"/>
      <c r="I62" s="9"/>
      <c r="J62" s="9"/>
      <c r="K62" s="16"/>
      <c r="L62" s="12"/>
      <c r="M62" s="13"/>
      <c r="N62" s="13"/>
    </row>
    <row r="63" spans="1:14">
      <c r="A63" s="9"/>
      <c r="B63" s="9"/>
      <c r="C63" s="9"/>
      <c r="D63" s="9"/>
      <c r="E63" s="9"/>
      <c r="F63" s="9"/>
      <c r="G63" s="9"/>
      <c r="H63" s="9"/>
      <c r="I63" s="9"/>
      <c r="J63" s="9"/>
      <c r="K63" s="16"/>
      <c r="L63" s="12"/>
      <c r="M63" s="13"/>
      <c r="N63" s="13"/>
    </row>
    <row r="64" spans="1:14">
      <c r="A64" s="9"/>
      <c r="B64" s="9"/>
      <c r="C64" s="9"/>
      <c r="D64" s="9"/>
      <c r="E64" s="9"/>
      <c r="F64" s="9"/>
      <c r="G64" s="9"/>
      <c r="H64" s="9"/>
      <c r="I64" s="9"/>
      <c r="J64" s="9"/>
      <c r="K64" s="16"/>
      <c r="L64" s="12"/>
      <c r="M64" s="13"/>
      <c r="N64" s="13"/>
    </row>
    <row r="65" spans="1:14">
      <c r="A65" s="9"/>
      <c r="B65" s="9"/>
      <c r="C65" s="9"/>
      <c r="D65" s="9"/>
      <c r="E65" s="9"/>
      <c r="F65" s="9"/>
      <c r="G65" s="9"/>
      <c r="H65" s="9"/>
      <c r="I65" s="9"/>
      <c r="J65" s="9"/>
      <c r="K65" s="16"/>
      <c r="L65" s="12"/>
      <c r="M65" s="13"/>
      <c r="N65" s="13"/>
    </row>
    <row r="66" spans="1:14">
      <c r="A66" s="9"/>
      <c r="B66" s="9"/>
      <c r="C66" s="9"/>
      <c r="D66" s="9"/>
      <c r="E66" s="9"/>
      <c r="F66" s="9"/>
      <c r="G66" s="9"/>
      <c r="H66" s="9"/>
      <c r="I66" s="9"/>
      <c r="J66" s="9"/>
      <c r="K66" s="16"/>
      <c r="L66" s="12"/>
      <c r="M66" s="13"/>
      <c r="N66" s="13"/>
    </row>
    <row r="67" spans="1:14">
      <c r="A67" s="9"/>
      <c r="B67" s="9"/>
      <c r="C67" s="9"/>
      <c r="D67" s="9"/>
      <c r="E67" s="9"/>
      <c r="F67" s="9"/>
      <c r="G67" s="9"/>
      <c r="H67" s="9"/>
      <c r="I67" s="9"/>
      <c r="J67" s="9"/>
      <c r="K67" s="16"/>
      <c r="L67" s="12"/>
      <c r="M67" s="13"/>
      <c r="N67" s="13"/>
    </row>
    <row r="68" spans="1:14">
      <c r="A68" s="9"/>
      <c r="B68" s="9"/>
      <c r="C68" s="9"/>
      <c r="D68" s="9"/>
      <c r="E68" s="9"/>
      <c r="F68" s="9"/>
      <c r="G68" s="9"/>
      <c r="H68" s="9"/>
      <c r="I68" s="9"/>
      <c r="J68" s="9"/>
      <c r="K68" s="16"/>
      <c r="L68" s="12"/>
      <c r="M68" s="13"/>
      <c r="N68" s="13"/>
    </row>
    <row r="69" spans="1:14">
      <c r="A69" s="9"/>
      <c r="B69" s="9"/>
      <c r="C69" s="9"/>
      <c r="D69" s="9"/>
      <c r="E69" s="9"/>
      <c r="F69" s="9"/>
      <c r="G69" s="9"/>
      <c r="H69" s="9"/>
      <c r="I69" s="9"/>
      <c r="J69" s="9"/>
      <c r="K69" s="16"/>
      <c r="L69" s="12"/>
      <c r="M69" s="13"/>
      <c r="N69" s="13"/>
    </row>
    <row r="70" spans="1:14">
      <c r="A70" s="9"/>
      <c r="B70" s="9"/>
      <c r="C70" s="9"/>
      <c r="D70" s="9"/>
      <c r="E70" s="9"/>
      <c r="F70" s="9"/>
      <c r="G70" s="9"/>
      <c r="H70" s="9"/>
      <c r="I70" s="9"/>
      <c r="J70" s="9"/>
      <c r="K70" s="16"/>
      <c r="L70" s="12"/>
      <c r="M70" s="13"/>
      <c r="N70" s="13"/>
    </row>
    <row r="71" spans="1:14">
      <c r="A71" s="9"/>
      <c r="B71" s="9"/>
      <c r="C71" s="9"/>
      <c r="D71" s="9"/>
      <c r="E71" s="9"/>
      <c r="F71" s="9"/>
      <c r="G71" s="9"/>
      <c r="H71" s="9"/>
      <c r="I71" s="9"/>
      <c r="J71" s="9"/>
      <c r="K71" s="16"/>
      <c r="L71" s="12"/>
      <c r="M71" s="13"/>
      <c r="N71" s="13"/>
    </row>
    <row r="72" spans="1:14">
      <c r="A72" s="9"/>
      <c r="B72" s="9"/>
      <c r="C72" s="9"/>
      <c r="D72" s="9"/>
      <c r="E72" s="9"/>
      <c r="F72" s="9"/>
      <c r="G72" s="9"/>
      <c r="H72" s="9"/>
      <c r="I72" s="9"/>
      <c r="J72" s="9"/>
      <c r="K72" s="16"/>
      <c r="L72" s="12"/>
      <c r="M72" s="13"/>
      <c r="N72" s="13"/>
    </row>
    <row r="73" spans="1:14">
      <c r="A73" s="9"/>
      <c r="B73" s="9"/>
      <c r="C73" s="9"/>
      <c r="D73" s="9"/>
      <c r="E73" s="9"/>
      <c r="F73" s="9"/>
      <c r="G73" s="9"/>
      <c r="H73" s="9"/>
      <c r="I73" s="9"/>
      <c r="J73" s="9"/>
      <c r="K73" s="16"/>
      <c r="L73" s="12"/>
      <c r="M73" s="13"/>
      <c r="N73" s="13"/>
    </row>
    <row r="74" spans="1:14">
      <c r="A74" s="9"/>
      <c r="B74" s="9"/>
      <c r="C74" s="9"/>
      <c r="D74" s="9"/>
      <c r="E74" s="9"/>
      <c r="F74" s="9"/>
      <c r="G74" s="9"/>
      <c r="H74" s="9"/>
      <c r="I74" s="9"/>
      <c r="J74" s="9"/>
      <c r="K74" s="16"/>
      <c r="L74" s="12"/>
      <c r="M74" s="13"/>
      <c r="N74" s="13"/>
    </row>
    <row r="75" spans="1:14">
      <c r="A75" s="9"/>
      <c r="B75" s="9"/>
      <c r="C75" s="9"/>
      <c r="D75" s="9"/>
      <c r="E75" s="9"/>
      <c r="F75" s="9"/>
      <c r="G75" s="9"/>
      <c r="H75" s="9"/>
      <c r="I75" s="9"/>
      <c r="J75" s="9"/>
      <c r="K75" s="16"/>
      <c r="L75" s="12"/>
      <c r="M75" s="13"/>
      <c r="N75" s="13"/>
    </row>
    <row r="76" spans="1:14">
      <c r="A76" s="9"/>
      <c r="B76" s="9"/>
      <c r="C76" s="9"/>
      <c r="D76" s="9"/>
      <c r="E76" s="9"/>
      <c r="F76" s="9"/>
      <c r="G76" s="9"/>
      <c r="H76" s="9"/>
      <c r="I76" s="9"/>
      <c r="J76" s="9"/>
      <c r="K76" s="16"/>
      <c r="L76" s="12"/>
      <c r="M76" s="13"/>
      <c r="N76" s="13"/>
    </row>
    <row r="77" spans="1:14">
      <c r="A77" s="9"/>
      <c r="B77" s="9"/>
      <c r="C77" s="9"/>
      <c r="D77" s="9"/>
      <c r="E77" s="9"/>
      <c r="F77" s="9"/>
      <c r="G77" s="9"/>
      <c r="H77" s="9"/>
      <c r="I77" s="9"/>
      <c r="J77" s="9"/>
      <c r="K77" s="16"/>
      <c r="L77" s="12"/>
      <c r="M77" s="13"/>
      <c r="N77" s="13"/>
    </row>
    <row r="78" spans="1:14">
      <c r="A78" s="9"/>
      <c r="B78" s="9"/>
      <c r="C78" s="9"/>
      <c r="D78" s="9"/>
      <c r="E78" s="9"/>
      <c r="F78" s="9"/>
      <c r="G78" s="9"/>
      <c r="H78" s="9"/>
      <c r="I78" s="9"/>
      <c r="J78" s="9"/>
      <c r="K78" s="16"/>
      <c r="L78" s="12"/>
      <c r="M78" s="13"/>
      <c r="N78" s="13"/>
    </row>
    <row r="79" spans="1:14">
      <c r="A79" s="9"/>
      <c r="B79" s="9"/>
      <c r="C79" s="9"/>
      <c r="D79" s="9"/>
      <c r="E79" s="9"/>
      <c r="F79" s="9"/>
      <c r="G79" s="9"/>
      <c r="H79" s="9"/>
      <c r="I79" s="9"/>
      <c r="J79" s="9"/>
      <c r="K79" s="16"/>
      <c r="L79" s="12"/>
      <c r="M79" s="13"/>
      <c r="N79" s="13"/>
    </row>
    <row r="80" spans="1:14">
      <c r="A80" s="9"/>
      <c r="B80" s="9"/>
      <c r="C80" s="9"/>
      <c r="D80" s="9"/>
      <c r="E80" s="9"/>
      <c r="F80" s="9"/>
      <c r="G80" s="9"/>
      <c r="H80" s="9"/>
      <c r="I80" s="9"/>
      <c r="J80" s="9"/>
      <c r="K80" s="16"/>
      <c r="L80" s="12"/>
      <c r="M80" s="13"/>
      <c r="N80" s="13"/>
    </row>
    <row r="81" spans="1:14">
      <c r="A81" s="9"/>
      <c r="B81" s="9"/>
      <c r="C81" s="9"/>
      <c r="D81" s="9"/>
      <c r="E81" s="9"/>
      <c r="F81" s="9"/>
      <c r="G81" s="9"/>
      <c r="H81" s="9"/>
      <c r="I81" s="9"/>
      <c r="J81" s="9"/>
      <c r="K81" s="16"/>
      <c r="L81" s="12"/>
      <c r="M81" s="13"/>
      <c r="N81" s="13"/>
    </row>
    <row r="82" spans="1:14">
      <c r="A82" s="9"/>
      <c r="B82" s="9"/>
      <c r="C82" s="9"/>
      <c r="D82" s="9"/>
      <c r="E82" s="9"/>
      <c r="F82" s="9"/>
      <c r="G82" s="9"/>
      <c r="H82" s="9"/>
      <c r="I82" s="9"/>
      <c r="J82" s="9"/>
      <c r="K82" s="16"/>
      <c r="L82" s="12"/>
      <c r="M82" s="13"/>
      <c r="N82" s="13"/>
    </row>
    <row r="83" spans="1:14">
      <c r="A83" s="9"/>
      <c r="B83" s="9"/>
      <c r="C83" s="9"/>
      <c r="D83" s="9"/>
      <c r="E83" s="9"/>
      <c r="F83" s="9"/>
      <c r="G83" s="9"/>
      <c r="H83" s="9"/>
      <c r="I83" s="9"/>
      <c r="J83" s="9"/>
      <c r="K83" s="16"/>
      <c r="L83" s="12"/>
      <c r="M83" s="13"/>
      <c r="N83" s="13"/>
    </row>
    <row r="84" spans="1:14">
      <c r="A84" s="9"/>
      <c r="B84" s="9"/>
      <c r="C84" s="9"/>
      <c r="D84" s="9"/>
      <c r="E84" s="9"/>
      <c r="F84" s="9"/>
      <c r="G84" s="9"/>
      <c r="H84" s="9"/>
      <c r="I84" s="9"/>
      <c r="J84" s="9"/>
      <c r="K84" s="16"/>
      <c r="L84" s="12"/>
      <c r="M84" s="13"/>
      <c r="N84" s="13"/>
    </row>
    <row r="85" spans="1:14">
      <c r="A85" s="9"/>
      <c r="B85" s="9"/>
      <c r="C85" s="9"/>
      <c r="D85" s="9"/>
      <c r="E85" s="9"/>
      <c r="F85" s="9"/>
      <c r="G85" s="9"/>
      <c r="H85" s="9"/>
      <c r="I85" s="9"/>
      <c r="J85" s="9"/>
      <c r="K85" s="16"/>
      <c r="L85" s="12"/>
      <c r="M85" s="13"/>
      <c r="N85" s="13"/>
    </row>
    <row r="86" spans="1:14">
      <c r="A86" s="9"/>
      <c r="B86" s="9"/>
      <c r="C86" s="9"/>
      <c r="D86" s="9"/>
      <c r="E86" s="9"/>
      <c r="F86" s="9"/>
      <c r="G86" s="9"/>
      <c r="H86" s="9"/>
      <c r="I86" s="9"/>
      <c r="J86" s="9"/>
      <c r="K86" s="16"/>
      <c r="L86" s="12"/>
      <c r="M86" s="13"/>
      <c r="N86" s="13"/>
    </row>
    <row r="87" spans="1:14">
      <c r="A87" s="9"/>
      <c r="B87" s="9"/>
      <c r="C87" s="9"/>
      <c r="D87" s="9"/>
      <c r="E87" s="9"/>
      <c r="F87" s="9"/>
      <c r="G87" s="9"/>
      <c r="H87" s="9"/>
      <c r="I87" s="9"/>
      <c r="J87" s="9"/>
      <c r="K87" s="16"/>
      <c r="L87" s="12"/>
      <c r="M87" s="13"/>
      <c r="N87" s="13"/>
    </row>
    <row r="88" spans="1:14">
      <c r="A88" s="9"/>
      <c r="B88" s="9"/>
      <c r="C88" s="9"/>
      <c r="D88" s="9"/>
      <c r="E88" s="9"/>
      <c r="F88" s="9"/>
      <c r="G88" s="9"/>
      <c r="H88" s="9"/>
      <c r="I88" s="9"/>
      <c r="J88" s="9"/>
      <c r="K88" s="16"/>
      <c r="L88" s="12"/>
      <c r="M88" s="13"/>
      <c r="N88" s="13"/>
    </row>
    <row r="89" spans="1:14">
      <c r="A89" s="9"/>
      <c r="B89" s="9"/>
      <c r="C89" s="9"/>
      <c r="D89" s="9"/>
      <c r="E89" s="9"/>
      <c r="F89" s="9"/>
      <c r="G89" s="9"/>
      <c r="H89" s="9"/>
      <c r="I89" s="9"/>
      <c r="J89" s="9"/>
      <c r="K89" s="16"/>
      <c r="L89" s="12"/>
      <c r="M89" s="13"/>
      <c r="N89" s="13"/>
    </row>
    <row r="90" spans="1:14">
      <c r="A90" s="9"/>
      <c r="B90" s="9"/>
      <c r="C90" s="9"/>
      <c r="D90" s="9"/>
      <c r="E90" s="9"/>
      <c r="F90" s="9"/>
      <c r="G90" s="9"/>
      <c r="H90" s="9"/>
      <c r="I90" s="9"/>
      <c r="J90" s="9"/>
      <c r="K90" s="16"/>
      <c r="L90" s="12"/>
      <c r="M90" s="13"/>
      <c r="N90" s="13"/>
    </row>
    <row r="91" spans="1:14">
      <c r="A91" s="9"/>
      <c r="B91" s="9"/>
      <c r="C91" s="9"/>
      <c r="D91" s="9"/>
      <c r="E91" s="9"/>
      <c r="F91" s="9"/>
      <c r="G91" s="9"/>
      <c r="H91" s="9"/>
      <c r="I91" s="9"/>
      <c r="J91" s="9"/>
      <c r="K91" s="16"/>
      <c r="L91" s="12"/>
      <c r="M91" s="13"/>
      <c r="N91" s="13"/>
    </row>
    <row r="92" spans="1:14">
      <c r="A92" s="9"/>
      <c r="B92" s="9"/>
      <c r="C92" s="9"/>
      <c r="D92" s="9"/>
      <c r="E92" s="9"/>
      <c r="F92" s="9"/>
      <c r="G92" s="9"/>
      <c r="H92" s="9"/>
      <c r="I92" s="9"/>
      <c r="J92" s="9"/>
      <c r="K92" s="16"/>
      <c r="L92" s="12"/>
      <c r="M92" s="13"/>
      <c r="N92" s="13"/>
    </row>
    <row r="93" spans="1:14">
      <c r="A93" s="9"/>
      <c r="B93" s="9"/>
      <c r="C93" s="9"/>
      <c r="D93" s="9"/>
      <c r="E93" s="9"/>
      <c r="F93" s="9"/>
      <c r="G93" s="9"/>
      <c r="H93" s="9"/>
      <c r="I93" s="9"/>
      <c r="J93" s="9"/>
      <c r="K93" s="16"/>
      <c r="L93" s="12"/>
      <c r="M93" s="13"/>
      <c r="N93" s="13"/>
    </row>
    <row r="94" spans="1:14">
      <c r="A94" s="9"/>
      <c r="B94" s="9"/>
      <c r="C94" s="9"/>
      <c r="D94" s="9"/>
      <c r="E94" s="9"/>
      <c r="F94" s="9"/>
      <c r="G94" s="9"/>
      <c r="H94" s="9"/>
      <c r="I94" s="9"/>
      <c r="J94" s="9"/>
      <c r="K94" s="16"/>
      <c r="L94" s="12"/>
      <c r="M94" s="13"/>
      <c r="N94" s="13"/>
    </row>
    <row r="95" spans="1:14">
      <c r="A95" s="9"/>
      <c r="B95" s="9"/>
      <c r="C95" s="9"/>
      <c r="D95" s="9"/>
      <c r="E95" s="9"/>
      <c r="F95" s="9"/>
      <c r="G95" s="9"/>
      <c r="H95" s="9"/>
      <c r="I95" s="9"/>
      <c r="J95" s="9"/>
      <c r="K95" s="16"/>
      <c r="L95" s="12"/>
      <c r="M95" s="13"/>
      <c r="N95" s="13"/>
    </row>
    <row r="96" spans="1:14">
      <c r="A96" s="9"/>
      <c r="B96" s="9"/>
      <c r="C96" s="9"/>
      <c r="D96" s="9"/>
      <c r="E96" s="9"/>
      <c r="F96" s="9"/>
      <c r="G96" s="9"/>
      <c r="H96" s="9"/>
      <c r="I96" s="9"/>
      <c r="J96" s="9"/>
      <c r="K96" s="16"/>
      <c r="L96" s="12"/>
      <c r="M96" s="13"/>
      <c r="N96" s="13"/>
    </row>
    <row r="97" spans="1:14">
      <c r="A97" s="9"/>
      <c r="B97" s="9"/>
      <c r="C97" s="9"/>
      <c r="D97" s="9"/>
      <c r="E97" s="9"/>
      <c r="F97" s="9"/>
      <c r="G97" s="9"/>
      <c r="H97" s="9"/>
      <c r="I97" s="9"/>
      <c r="J97" s="9"/>
      <c r="K97" s="16"/>
      <c r="L97" s="12"/>
      <c r="M97" s="13"/>
      <c r="N97" s="13"/>
    </row>
    <row r="98" spans="1:14">
      <c r="A98" s="9"/>
      <c r="B98" s="9"/>
      <c r="C98" s="9"/>
      <c r="D98" s="9"/>
      <c r="E98" s="9"/>
      <c r="F98" s="9"/>
      <c r="G98" s="9"/>
      <c r="H98" s="9"/>
      <c r="I98" s="9"/>
      <c r="J98" s="9"/>
      <c r="K98" s="16"/>
      <c r="L98" s="12"/>
      <c r="M98" s="13"/>
      <c r="N98" s="13"/>
    </row>
    <row r="99" spans="1:14">
      <c r="A99" s="9"/>
      <c r="B99" s="9"/>
      <c r="C99" s="9"/>
      <c r="D99" s="9"/>
      <c r="E99" s="9"/>
      <c r="F99" s="9"/>
      <c r="G99" s="9"/>
      <c r="H99" s="9"/>
      <c r="I99" s="9"/>
      <c r="J99" s="9"/>
      <c r="K99" s="16"/>
      <c r="L99" s="12"/>
      <c r="M99" s="13"/>
      <c r="N99" s="13"/>
    </row>
    <row r="100" spans="1:1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6"/>
      <c r="L100" s="12"/>
      <c r="M100" s="13"/>
      <c r="N100" s="13"/>
    </row>
    <row r="101" spans="1:1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6"/>
      <c r="L101" s="12"/>
      <c r="M101" s="13"/>
      <c r="N101" s="13"/>
    </row>
    <row r="102" spans="1:1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6"/>
      <c r="L102" s="12"/>
      <c r="M102" s="13"/>
      <c r="N102" s="13"/>
    </row>
    <row r="103" spans="1:1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6"/>
      <c r="L103" s="12"/>
      <c r="M103" s="13"/>
      <c r="N103" s="13"/>
    </row>
    <row r="104" spans="1:1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6"/>
      <c r="L104" s="12"/>
      <c r="M104" s="13"/>
      <c r="N104" s="13"/>
    </row>
    <row r="105" spans="1:1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6"/>
      <c r="L105" s="12"/>
      <c r="M105" s="13"/>
      <c r="N105" s="13"/>
    </row>
    <row r="106" spans="1:1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6"/>
      <c r="L106" s="12"/>
      <c r="M106" s="13"/>
      <c r="N106" s="13"/>
    </row>
    <row r="107" spans="1:1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6"/>
      <c r="L107" s="12"/>
      <c r="M107" s="13"/>
      <c r="N107" s="13"/>
    </row>
    <row r="108" spans="1:1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6"/>
      <c r="L108" s="12"/>
      <c r="M108" s="13"/>
      <c r="N108" s="13"/>
    </row>
    <row r="109" spans="1:1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6"/>
      <c r="L109" s="12"/>
      <c r="M109" s="13"/>
      <c r="N109" s="13"/>
    </row>
    <row r="110" spans="1:1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6"/>
      <c r="L110" s="12"/>
      <c r="M110" s="13"/>
      <c r="N110" s="13"/>
    </row>
    <row r="111" spans="1:1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6"/>
      <c r="L111" s="12"/>
      <c r="M111" s="13"/>
      <c r="N111" s="13"/>
    </row>
    <row r="112" spans="1:1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6"/>
      <c r="L112" s="12"/>
      <c r="M112" s="13"/>
      <c r="N112" s="13"/>
    </row>
    <row r="113" spans="1:1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6"/>
      <c r="L113" s="12"/>
      <c r="M113" s="13"/>
      <c r="N113" s="13"/>
    </row>
    <row r="114" spans="1: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6"/>
      <c r="L114" s="12"/>
      <c r="M114" s="13"/>
      <c r="N114" s="13"/>
    </row>
    <row r="115" spans="1:1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6"/>
      <c r="L115" s="12"/>
      <c r="M115" s="13"/>
      <c r="N115" s="13"/>
    </row>
    <row r="116" spans="1:1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6"/>
      <c r="L116" s="12"/>
      <c r="M116" s="13"/>
      <c r="N116" s="13"/>
    </row>
    <row r="117" spans="1:1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6"/>
      <c r="L117" s="12"/>
      <c r="M117" s="13"/>
      <c r="N117" s="13"/>
    </row>
    <row r="118" spans="1:1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6"/>
      <c r="L118" s="12"/>
      <c r="M118" s="13"/>
      <c r="N118" s="13"/>
    </row>
    <row r="119" spans="1:1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6"/>
      <c r="L119" s="12"/>
      <c r="M119" s="13"/>
      <c r="N119" s="13"/>
    </row>
    <row r="120" spans="1:1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6"/>
      <c r="L120" s="12"/>
      <c r="M120" s="13"/>
      <c r="N120" s="13"/>
    </row>
    <row r="121" spans="1:1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6"/>
      <c r="L121" s="12"/>
      <c r="M121" s="13"/>
      <c r="N121" s="13"/>
    </row>
    <row r="122" spans="1:1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6"/>
      <c r="L122" s="12"/>
      <c r="M122" s="13"/>
      <c r="N122" s="13"/>
    </row>
    <row r="123" spans="1:1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6"/>
      <c r="L123" s="12"/>
      <c r="M123" s="13"/>
      <c r="N123" s="13"/>
    </row>
    <row r="124" spans="1:1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6"/>
      <c r="L124" s="12"/>
      <c r="M124" s="13"/>
      <c r="N124" s="13"/>
    </row>
    <row r="125" spans="1:1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6"/>
      <c r="L125" s="12"/>
      <c r="M125" s="13"/>
      <c r="N125" s="13"/>
    </row>
    <row r="126" spans="1:1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6"/>
      <c r="L126" s="12"/>
      <c r="M126" s="13"/>
      <c r="N126" s="13"/>
    </row>
    <row r="127" spans="1:1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6"/>
      <c r="L127" s="12"/>
      <c r="M127" s="13"/>
      <c r="N127" s="13"/>
    </row>
    <row r="128" spans="1:1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6"/>
      <c r="L128" s="12"/>
      <c r="M128" s="13"/>
      <c r="N128" s="13"/>
    </row>
    <row r="129" spans="1:1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6"/>
      <c r="L129" s="12"/>
      <c r="M129" s="13"/>
      <c r="N129" s="13"/>
    </row>
    <row r="130" spans="1:1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6"/>
      <c r="L130" s="12"/>
      <c r="M130" s="13"/>
      <c r="N130" s="13"/>
    </row>
    <row r="131" spans="1:1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6"/>
      <c r="L131" s="12"/>
      <c r="M131" s="13"/>
      <c r="N131" s="13"/>
    </row>
    <row r="132" spans="1:1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6"/>
      <c r="L132" s="12"/>
      <c r="M132" s="13"/>
      <c r="N132" s="13"/>
    </row>
    <row r="133" spans="1:1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6"/>
      <c r="L133" s="12"/>
      <c r="M133" s="13"/>
      <c r="N133" s="13"/>
    </row>
    <row r="134" spans="1:1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6"/>
      <c r="L134" s="12"/>
      <c r="M134" s="13"/>
      <c r="N134" s="13"/>
    </row>
    <row r="135" spans="1:1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6"/>
      <c r="L135" s="12"/>
      <c r="M135" s="13"/>
      <c r="N135" s="13"/>
    </row>
    <row r="136" spans="1:1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6"/>
      <c r="L136" s="12"/>
      <c r="M136" s="13"/>
      <c r="N136" s="13"/>
    </row>
    <row r="137" spans="1:1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6"/>
      <c r="L137" s="12"/>
      <c r="M137" s="13"/>
      <c r="N137" s="13"/>
    </row>
    <row r="138" spans="1:1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6"/>
      <c r="L138" s="12"/>
      <c r="M138" s="13"/>
      <c r="N138" s="13"/>
    </row>
    <row r="139" spans="1:1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6"/>
      <c r="L139" s="12"/>
      <c r="M139" s="13"/>
      <c r="N139" s="13"/>
    </row>
    <row r="140" spans="1:1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6"/>
      <c r="L140" s="12"/>
      <c r="M140" s="13"/>
      <c r="N140" s="13"/>
    </row>
    <row r="141" spans="1:1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6"/>
      <c r="L141" s="12"/>
      <c r="M141" s="13"/>
      <c r="N141" s="13"/>
    </row>
    <row r="142" spans="1:1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6"/>
      <c r="L142" s="12"/>
      <c r="M142" s="13"/>
      <c r="N142" s="13"/>
    </row>
    <row r="143" spans="1:1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6"/>
      <c r="L143" s="12"/>
      <c r="M143" s="13"/>
      <c r="N143" s="13"/>
    </row>
    <row r="144" spans="1:1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6"/>
      <c r="L144" s="12"/>
      <c r="M144" s="13"/>
      <c r="N144" s="13"/>
    </row>
    <row r="145" spans="1:1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6"/>
      <c r="L145" s="12"/>
      <c r="M145" s="13"/>
      <c r="N145" s="13"/>
    </row>
    <row r="146" spans="1:1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6"/>
      <c r="L146" s="12"/>
      <c r="M146" s="13"/>
      <c r="N146" s="13"/>
    </row>
    <row r="147" spans="1:1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6"/>
      <c r="L147" s="12"/>
      <c r="M147" s="13"/>
      <c r="N147" s="13"/>
    </row>
    <row r="148" spans="1:1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6"/>
      <c r="L148" s="12"/>
      <c r="M148" s="13"/>
      <c r="N148" s="13"/>
    </row>
    <row r="149" spans="1:1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6"/>
      <c r="L149" s="12"/>
      <c r="M149" s="13"/>
      <c r="N149" s="13"/>
    </row>
    <row r="150" spans="1:1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6"/>
      <c r="L150" s="12"/>
      <c r="M150" s="13"/>
      <c r="N150" s="13"/>
    </row>
    <row r="151" spans="1:1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6"/>
      <c r="L151" s="12"/>
      <c r="M151" s="13"/>
      <c r="N151" s="13"/>
    </row>
    <row r="152" spans="1:1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6"/>
      <c r="L152" s="12"/>
      <c r="M152" s="13"/>
      <c r="N152" s="13"/>
    </row>
    <row r="153" spans="1:1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6"/>
      <c r="L153" s="12"/>
      <c r="M153" s="13"/>
      <c r="N153" s="13"/>
    </row>
    <row r="154" spans="1:1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6"/>
      <c r="L154" s="12"/>
      <c r="M154" s="13"/>
      <c r="N154" s="13"/>
    </row>
    <row r="155" spans="1:1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6"/>
      <c r="L155" s="12"/>
      <c r="M155" s="13"/>
      <c r="N155" s="13"/>
    </row>
    <row r="156" spans="1:1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6"/>
      <c r="L156" s="12"/>
      <c r="M156" s="13"/>
      <c r="N156" s="13"/>
    </row>
    <row r="157" spans="1:1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6"/>
      <c r="L157" s="12"/>
      <c r="M157" s="13"/>
      <c r="N157" s="13"/>
    </row>
    <row r="158" spans="1:1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6"/>
      <c r="L158" s="12"/>
      <c r="M158" s="13"/>
      <c r="N158" s="13"/>
    </row>
    <row r="159" spans="1:1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6"/>
      <c r="L159" s="12"/>
      <c r="M159" s="13"/>
      <c r="N159" s="13"/>
    </row>
    <row r="160" spans="1:1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6"/>
      <c r="L160" s="12"/>
      <c r="M160" s="13"/>
      <c r="N160" s="13"/>
    </row>
    <row r="161" spans="1:1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6"/>
      <c r="L161" s="12"/>
      <c r="M161" s="13"/>
      <c r="N161" s="13"/>
    </row>
    <row r="162" spans="1:1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6"/>
      <c r="L162" s="12"/>
      <c r="M162" s="13"/>
      <c r="N162" s="13"/>
    </row>
    <row r="163" spans="1:1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6"/>
      <c r="L163" s="12"/>
      <c r="M163" s="13"/>
      <c r="N163" s="13"/>
    </row>
    <row r="164" spans="1:1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6"/>
      <c r="L164" s="12"/>
      <c r="M164" s="13"/>
      <c r="N164" s="13"/>
    </row>
    <row r="165" spans="1:1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6"/>
      <c r="L165" s="12"/>
      <c r="M165" s="13"/>
      <c r="N165" s="13"/>
    </row>
    <row r="166" spans="1:1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6"/>
      <c r="L166" s="12"/>
      <c r="M166" s="13"/>
      <c r="N166" s="13"/>
    </row>
    <row r="167" spans="1:1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6"/>
      <c r="L167" s="12"/>
      <c r="M167" s="13"/>
      <c r="N167" s="13"/>
    </row>
    <row r="168" spans="1:1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6"/>
      <c r="L168" s="12"/>
      <c r="M168" s="13"/>
      <c r="N168" s="13"/>
    </row>
    <row r="169" spans="1:1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6"/>
      <c r="L169" s="12"/>
      <c r="M169" s="13"/>
      <c r="N169" s="13"/>
    </row>
    <row r="170" spans="1:1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6"/>
      <c r="L170" s="12"/>
      <c r="M170" s="13"/>
      <c r="N170" s="13"/>
    </row>
    <row r="171" spans="1:1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6"/>
      <c r="L171" s="12"/>
      <c r="M171" s="13"/>
      <c r="N171" s="13"/>
    </row>
    <row r="172" spans="1:1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6"/>
      <c r="L172" s="12"/>
      <c r="M172" s="13"/>
      <c r="N172" s="13"/>
    </row>
    <row r="173" spans="1:1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6"/>
      <c r="L173" s="12"/>
      <c r="M173" s="13"/>
      <c r="N173" s="13"/>
    </row>
    <row r="174" spans="1:1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6"/>
      <c r="L174" s="12"/>
      <c r="M174" s="13"/>
      <c r="N174" s="13"/>
    </row>
    <row r="175" spans="1:1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6"/>
      <c r="L175" s="12"/>
      <c r="M175" s="13"/>
      <c r="N175" s="13"/>
    </row>
    <row r="176" spans="1:1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6"/>
      <c r="L176" s="12"/>
      <c r="M176" s="13"/>
      <c r="N176" s="13"/>
    </row>
    <row r="177" spans="1:1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6"/>
      <c r="L177" s="12"/>
      <c r="M177" s="13"/>
      <c r="N177" s="13"/>
    </row>
    <row r="178" spans="1:1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6"/>
      <c r="L178" s="12"/>
      <c r="M178" s="13"/>
      <c r="N178" s="13"/>
    </row>
    <row r="179" spans="1:1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6"/>
      <c r="L179" s="12"/>
      <c r="M179" s="13"/>
      <c r="N179" s="13"/>
    </row>
    <row r="180" spans="1:1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6"/>
      <c r="L180" s="12"/>
      <c r="M180" s="13"/>
      <c r="N180" s="13"/>
    </row>
    <row r="181" spans="1:1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6"/>
      <c r="L181" s="12"/>
      <c r="M181" s="13"/>
      <c r="N181" s="13"/>
    </row>
    <row r="182" spans="1:1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6"/>
      <c r="L182" s="12"/>
      <c r="M182" s="13"/>
      <c r="N182" s="13"/>
    </row>
    <row r="183" spans="1:1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6"/>
      <c r="L183" s="12"/>
      <c r="M183" s="13"/>
      <c r="N183" s="13"/>
    </row>
    <row r="184" spans="1:1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6"/>
      <c r="L184" s="12"/>
      <c r="M184" s="13"/>
      <c r="N184" s="13"/>
    </row>
    <row r="185" spans="1:1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6"/>
      <c r="L185" s="12"/>
      <c r="M185" s="13"/>
      <c r="N185" s="13"/>
    </row>
    <row r="186" spans="1:1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6"/>
      <c r="L186" s="12"/>
      <c r="M186" s="13"/>
      <c r="N186" s="13"/>
    </row>
    <row r="187" spans="1:1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6"/>
      <c r="L187" s="12"/>
      <c r="M187" s="13"/>
      <c r="N187" s="13"/>
    </row>
    <row r="188" spans="1:1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6"/>
      <c r="L188" s="12"/>
      <c r="M188" s="13"/>
      <c r="N188" s="13"/>
    </row>
    <row r="189" spans="1:1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6"/>
      <c r="L189" s="12"/>
      <c r="M189" s="13"/>
      <c r="N189" s="13"/>
    </row>
    <row r="190" spans="1:1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6"/>
      <c r="L190" s="12"/>
      <c r="M190" s="13"/>
      <c r="N190" s="13"/>
    </row>
    <row r="191" spans="1:1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6"/>
      <c r="L191" s="12"/>
      <c r="M191" s="13"/>
      <c r="N191" s="13"/>
    </row>
    <row r="192" spans="1:1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6"/>
      <c r="L192" s="12"/>
      <c r="M192" s="13"/>
      <c r="N192" s="13"/>
    </row>
    <row r="193" spans="1:1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6"/>
      <c r="L193" s="12"/>
      <c r="M193" s="13"/>
      <c r="N193" s="13"/>
    </row>
    <row r="194" spans="1:1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6"/>
      <c r="L194" s="12"/>
      <c r="M194" s="13"/>
      <c r="N194" s="13"/>
    </row>
    <row r="195" spans="1:1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6"/>
      <c r="L195" s="12"/>
      <c r="M195" s="13"/>
      <c r="N195" s="13"/>
    </row>
    <row r="196" spans="1:1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6"/>
      <c r="L196" s="12"/>
      <c r="M196" s="13"/>
      <c r="N196" s="13"/>
    </row>
    <row r="197" spans="1:1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6"/>
      <c r="L197" s="12"/>
      <c r="M197" s="13"/>
      <c r="N197" s="13"/>
    </row>
    <row r="198" spans="1:1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6"/>
      <c r="L198" s="12"/>
      <c r="M198" s="13"/>
      <c r="N198" s="13"/>
    </row>
    <row r="199" spans="1:1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6"/>
      <c r="L199" s="12"/>
      <c r="M199" s="13"/>
      <c r="N199" s="13"/>
    </row>
    <row r="200" spans="1:1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6"/>
      <c r="L200" s="12"/>
      <c r="M200" s="13"/>
      <c r="N200" s="13"/>
    </row>
    <row r="201" spans="1:1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6"/>
      <c r="L201" s="12"/>
      <c r="M201" s="13"/>
      <c r="N201" s="13"/>
    </row>
    <row r="202" spans="1:1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6"/>
      <c r="L202" s="12"/>
      <c r="M202" s="13"/>
      <c r="N202" s="13"/>
    </row>
    <row r="203" spans="1:1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6"/>
      <c r="L203" s="12"/>
      <c r="M203" s="13"/>
      <c r="N203" s="13"/>
    </row>
    <row r="204" spans="1:1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6"/>
      <c r="L204" s="12"/>
      <c r="M204" s="13"/>
      <c r="N204" s="13"/>
    </row>
    <row r="205" spans="1:1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6"/>
      <c r="L205" s="12"/>
      <c r="M205" s="13"/>
      <c r="N205" s="13"/>
    </row>
    <row r="206" spans="1:1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6"/>
      <c r="L206" s="12"/>
      <c r="M206" s="13"/>
      <c r="N206" s="13"/>
    </row>
    <row r="207" spans="1:1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6"/>
      <c r="L207" s="12"/>
      <c r="M207" s="13"/>
      <c r="N207" s="13"/>
    </row>
    <row r="208" spans="1:1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6"/>
      <c r="L208" s="12"/>
      <c r="M208" s="13"/>
      <c r="N208" s="13"/>
    </row>
    <row r="209" spans="1:1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6"/>
      <c r="L209" s="12"/>
      <c r="M209" s="13"/>
      <c r="N209" s="13"/>
    </row>
    <row r="210" spans="1:1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6"/>
      <c r="L210" s="12"/>
      <c r="M210" s="13"/>
      <c r="N210" s="13"/>
    </row>
    <row r="211" spans="1:1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6"/>
      <c r="L211" s="12"/>
      <c r="M211" s="13"/>
      <c r="N211" s="13"/>
    </row>
    <row r="212" spans="1:1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6"/>
      <c r="L212" s="12"/>
      <c r="M212" s="13"/>
      <c r="N212" s="13"/>
    </row>
    <row r="213" spans="1:1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6"/>
      <c r="L213" s="12"/>
      <c r="M213" s="13"/>
      <c r="N213" s="13"/>
    </row>
    <row r="214" spans="1: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6"/>
      <c r="L214" s="12"/>
      <c r="M214" s="13"/>
      <c r="N214" s="13"/>
    </row>
    <row r="215" spans="1:1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6"/>
      <c r="L215" s="12"/>
      <c r="M215" s="13"/>
      <c r="N215" s="13"/>
    </row>
    <row r="216" spans="1:1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6"/>
      <c r="L216" s="12"/>
      <c r="M216" s="13"/>
      <c r="N216" s="13"/>
    </row>
    <row r="217" spans="1:1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6"/>
      <c r="L217" s="12"/>
      <c r="M217" s="13"/>
      <c r="N217" s="13"/>
    </row>
    <row r="218" spans="1:1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6"/>
      <c r="L218" s="12"/>
      <c r="M218" s="13"/>
      <c r="N218" s="13"/>
    </row>
    <row r="219" spans="1:1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6"/>
      <c r="L219" s="12"/>
      <c r="M219" s="13"/>
      <c r="N219" s="13"/>
    </row>
    <row r="220" spans="1:1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6"/>
      <c r="L220" s="12"/>
      <c r="M220" s="13"/>
      <c r="N220" s="13"/>
    </row>
    <row r="221" spans="1:1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6"/>
      <c r="L221" s="12"/>
      <c r="M221" s="13"/>
      <c r="N221" s="13"/>
    </row>
    <row r="222" spans="1:1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6"/>
      <c r="L222" s="12"/>
      <c r="M222" s="13"/>
      <c r="N222" s="13"/>
    </row>
    <row r="223" spans="1:1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6"/>
      <c r="L223" s="12"/>
      <c r="M223" s="13"/>
      <c r="N223" s="13"/>
    </row>
    <row r="224" spans="1:1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6"/>
      <c r="L224" s="12"/>
      <c r="M224" s="13"/>
      <c r="N224" s="13"/>
    </row>
    <row r="225" spans="1:1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6"/>
      <c r="L225" s="12"/>
      <c r="M225" s="13"/>
      <c r="N225" s="13"/>
    </row>
    <row r="226" spans="1:1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6"/>
      <c r="L226" s="12"/>
      <c r="M226" s="13"/>
      <c r="N226" s="13"/>
    </row>
    <row r="227" spans="1:1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6"/>
      <c r="L227" s="12"/>
      <c r="M227" s="13"/>
      <c r="N227" s="13"/>
    </row>
    <row r="228" spans="1:1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6"/>
      <c r="L228" s="12"/>
      <c r="M228" s="13"/>
      <c r="N228" s="13"/>
    </row>
    <row r="229" spans="1:1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6"/>
      <c r="L229" s="12"/>
      <c r="M229" s="13"/>
      <c r="N229" s="13"/>
    </row>
    <row r="230" spans="1:1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6"/>
      <c r="L230" s="12"/>
      <c r="M230" s="13"/>
      <c r="N230" s="13"/>
    </row>
    <row r="231" spans="1:1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6"/>
      <c r="L231" s="12"/>
      <c r="M231" s="13"/>
      <c r="N231" s="13"/>
    </row>
    <row r="232" spans="1:1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6"/>
      <c r="L232" s="12"/>
      <c r="M232" s="13"/>
      <c r="N232" s="13"/>
    </row>
    <row r="233" spans="1:1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6"/>
      <c r="L233" s="12"/>
      <c r="M233" s="13"/>
      <c r="N233" s="13"/>
    </row>
    <row r="234" spans="1:1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6"/>
      <c r="L234" s="12"/>
      <c r="M234" s="13"/>
      <c r="N234" s="13"/>
    </row>
    <row r="235" spans="1:1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6"/>
      <c r="L235" s="12"/>
      <c r="M235" s="13"/>
      <c r="N235" s="13"/>
    </row>
    <row r="236" spans="1:1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6"/>
      <c r="L236" s="12"/>
      <c r="M236" s="13"/>
      <c r="N236" s="13"/>
    </row>
    <row r="237" spans="1:1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6"/>
      <c r="L237" s="12"/>
      <c r="M237" s="13"/>
      <c r="N237" s="13"/>
    </row>
    <row r="238" spans="1:1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6"/>
      <c r="L238" s="12"/>
      <c r="M238" s="13"/>
      <c r="N238" s="13"/>
    </row>
    <row r="239" spans="1:1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6"/>
      <c r="L239" s="12"/>
      <c r="M239" s="13"/>
      <c r="N239" s="13"/>
    </row>
    <row r="240" spans="1:1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6"/>
      <c r="L240" s="12"/>
      <c r="M240" s="13"/>
      <c r="N240" s="13"/>
    </row>
    <row r="241" spans="1:1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6"/>
      <c r="L241" s="12"/>
      <c r="M241" s="13"/>
      <c r="N241" s="13"/>
    </row>
    <row r="242" spans="1:1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6"/>
      <c r="L242" s="12"/>
      <c r="M242" s="13"/>
      <c r="N242" s="13"/>
    </row>
    <row r="243" spans="1:1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6"/>
      <c r="L243" s="12"/>
      <c r="M243" s="13"/>
      <c r="N243" s="13"/>
    </row>
    <row r="244" spans="1:1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6"/>
      <c r="L244" s="12"/>
      <c r="M244" s="13"/>
      <c r="N244" s="13"/>
    </row>
    <row r="245" spans="1:1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6"/>
      <c r="L245" s="12"/>
      <c r="M245" s="13"/>
      <c r="N245" s="13"/>
    </row>
    <row r="246" spans="1:1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6"/>
      <c r="L246" s="12"/>
      <c r="M246" s="13"/>
      <c r="N246" s="13"/>
    </row>
    <row r="247" spans="1:1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6"/>
      <c r="L247" s="12"/>
      <c r="M247" s="13"/>
      <c r="N247" s="13"/>
    </row>
    <row r="248" spans="1:1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6"/>
      <c r="L248" s="12"/>
      <c r="M248" s="13"/>
      <c r="N248" s="13"/>
    </row>
    <row r="249" spans="1:1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6"/>
      <c r="L249" s="12"/>
      <c r="M249" s="13"/>
      <c r="N249" s="13"/>
    </row>
    <row r="250" spans="1:1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6"/>
      <c r="L250" s="12"/>
      <c r="M250" s="13"/>
      <c r="N250" s="13"/>
    </row>
    <row r="251" spans="1:1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6"/>
      <c r="L251" s="12"/>
      <c r="M251" s="13"/>
      <c r="N251" s="13"/>
    </row>
    <row r="252" spans="1:1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6"/>
      <c r="L252" s="12"/>
      <c r="M252" s="13"/>
      <c r="N252" s="13"/>
    </row>
    <row r="253" spans="1:1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6"/>
      <c r="L253" s="12"/>
      <c r="M253" s="13"/>
      <c r="N253" s="13"/>
    </row>
    <row r="254" spans="1:1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6"/>
      <c r="L254" s="12"/>
      <c r="M254" s="13"/>
      <c r="N254" s="13"/>
    </row>
    <row r="255" spans="1:1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6"/>
      <c r="L255" s="12"/>
      <c r="M255" s="13"/>
      <c r="N255" s="13"/>
    </row>
    <row r="256" spans="1:1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6"/>
      <c r="L256" s="12"/>
      <c r="M256" s="13"/>
      <c r="N256" s="13"/>
    </row>
    <row r="257" spans="1:1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6"/>
      <c r="L257" s="12"/>
      <c r="M257" s="13"/>
      <c r="N257" s="13"/>
    </row>
    <row r="258" spans="1:1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6"/>
      <c r="L258" s="12"/>
      <c r="M258" s="13"/>
      <c r="N258" s="13"/>
    </row>
    <row r="259" spans="1:1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6"/>
      <c r="L259" s="12"/>
      <c r="M259" s="13"/>
      <c r="N259" s="13"/>
    </row>
    <row r="260" spans="1:1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6"/>
      <c r="L260" s="12"/>
      <c r="M260" s="13"/>
      <c r="N260" s="13"/>
    </row>
    <row r="261" spans="1:1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6"/>
      <c r="L261" s="12"/>
      <c r="M261" s="13"/>
      <c r="N261" s="13"/>
    </row>
    <row r="262" spans="1:1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6"/>
      <c r="L262" s="12"/>
      <c r="M262" s="13"/>
      <c r="N262" s="13"/>
    </row>
    <row r="263" spans="1:1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6"/>
      <c r="L263" s="12"/>
      <c r="M263" s="13"/>
      <c r="N263" s="13"/>
    </row>
    <row r="264" spans="1:1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6"/>
      <c r="L264" s="12"/>
      <c r="M264" s="13"/>
      <c r="N264" s="13"/>
    </row>
    <row r="265" spans="1:1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6"/>
      <c r="L265" s="12"/>
      <c r="M265" s="13"/>
      <c r="N265" s="13"/>
    </row>
    <row r="266" spans="1:1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6"/>
      <c r="L266" s="12"/>
      <c r="M266" s="13"/>
      <c r="N266" s="13"/>
    </row>
    <row r="267" spans="1:1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6"/>
      <c r="L267" s="12"/>
      <c r="M267" s="13"/>
      <c r="N267" s="13"/>
    </row>
    <row r="268" spans="1:1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6"/>
      <c r="L268" s="12"/>
      <c r="M268" s="13"/>
      <c r="N268" s="13"/>
    </row>
    <row r="269" spans="1:1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6"/>
      <c r="L269" s="12"/>
      <c r="M269" s="13"/>
      <c r="N269" s="13"/>
    </row>
    <row r="270" spans="1:1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6"/>
      <c r="L270" s="12"/>
      <c r="M270" s="13"/>
      <c r="N270" s="13"/>
    </row>
    <row r="271" spans="1:1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6"/>
      <c r="L271" s="12"/>
      <c r="M271" s="13"/>
      <c r="N271" s="13"/>
    </row>
    <row r="272" spans="1:1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6"/>
      <c r="L272" s="12"/>
      <c r="M272" s="13"/>
      <c r="N272" s="13"/>
    </row>
    <row r="273" spans="1:1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6"/>
      <c r="L273" s="12"/>
      <c r="M273" s="13"/>
      <c r="N273" s="13"/>
    </row>
    <row r="274" spans="1:1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6"/>
      <c r="L274" s="12"/>
      <c r="M274" s="13"/>
      <c r="N274" s="13"/>
    </row>
    <row r="275" spans="1:1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6"/>
      <c r="L275" s="12"/>
      <c r="M275" s="13"/>
      <c r="N275" s="13"/>
    </row>
    <row r="276" spans="1:1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6"/>
      <c r="L276" s="12"/>
      <c r="M276" s="13"/>
      <c r="N276" s="13"/>
    </row>
    <row r="277" spans="1:1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6"/>
      <c r="L277" s="12"/>
      <c r="M277" s="13"/>
      <c r="N277" s="13"/>
    </row>
    <row r="278" spans="1:1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6"/>
      <c r="L278" s="12"/>
      <c r="M278" s="13"/>
      <c r="N278" s="13"/>
    </row>
    <row r="279" spans="1:1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6"/>
      <c r="L279" s="12"/>
      <c r="M279" s="13"/>
      <c r="N279" s="13"/>
    </row>
    <row r="280" spans="1:1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6"/>
      <c r="L280" s="12"/>
      <c r="M280" s="13"/>
      <c r="N280" s="13"/>
    </row>
    <row r="281" spans="1:1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6"/>
      <c r="L281" s="12"/>
      <c r="M281" s="13"/>
      <c r="N281" s="13"/>
    </row>
    <row r="282" spans="1:1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6"/>
      <c r="L282" s="12"/>
      <c r="M282" s="13"/>
      <c r="N282" s="13"/>
    </row>
    <row r="283" spans="1:1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6"/>
      <c r="L283" s="12"/>
      <c r="M283" s="13"/>
      <c r="N283" s="13"/>
    </row>
    <row r="284" spans="1:1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6"/>
      <c r="L284" s="12"/>
      <c r="M284" s="13"/>
      <c r="N284" s="13"/>
    </row>
    <row r="285" spans="1:1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6"/>
      <c r="L285" s="12"/>
      <c r="M285" s="13"/>
      <c r="N285" s="13"/>
    </row>
    <row r="286" spans="1:1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6"/>
      <c r="L286" s="12"/>
      <c r="M286" s="13"/>
      <c r="N286" s="13"/>
    </row>
    <row r="287" spans="1:1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6"/>
      <c r="L287" s="12"/>
      <c r="M287" s="13"/>
      <c r="N287" s="13"/>
    </row>
    <row r="288" spans="1:1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6"/>
      <c r="L288" s="12"/>
      <c r="M288" s="13"/>
      <c r="N288" s="13"/>
    </row>
    <row r="289" spans="1:1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6"/>
      <c r="L289" s="12"/>
      <c r="M289" s="13"/>
      <c r="N289" s="13"/>
    </row>
    <row r="290" spans="1:1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6"/>
      <c r="L290" s="12"/>
      <c r="M290" s="13"/>
      <c r="N290" s="13"/>
    </row>
    <row r="291" spans="1:1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6"/>
      <c r="L291" s="12"/>
      <c r="M291" s="13"/>
      <c r="N291" s="13"/>
    </row>
    <row r="292" spans="1:1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6"/>
      <c r="L292" s="12"/>
      <c r="M292" s="13"/>
      <c r="N292" s="13"/>
    </row>
    <row r="293" spans="1:1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6"/>
      <c r="L293" s="12"/>
      <c r="M293" s="13"/>
      <c r="N293" s="13"/>
    </row>
    <row r="294" spans="1:1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6"/>
      <c r="L294" s="12"/>
      <c r="M294" s="13"/>
      <c r="N294" s="13"/>
    </row>
    <row r="295" spans="1:1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6"/>
      <c r="L295" s="12"/>
      <c r="M295" s="13"/>
      <c r="N295" s="13"/>
    </row>
    <row r="296" spans="1:1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6"/>
      <c r="L296" s="12"/>
      <c r="M296" s="13"/>
      <c r="N296" s="13"/>
    </row>
    <row r="297" spans="1:1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6"/>
      <c r="L297" s="12"/>
      <c r="M297" s="13"/>
      <c r="N297" s="13"/>
    </row>
    <row r="298" spans="1:1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6"/>
      <c r="L298" s="12"/>
      <c r="M298" s="13"/>
      <c r="N298" s="13"/>
    </row>
    <row r="299" spans="1:1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6"/>
      <c r="L299" s="12"/>
      <c r="M299" s="13"/>
      <c r="N299" s="13"/>
    </row>
    <row r="300" spans="1:1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6"/>
      <c r="L300" s="12"/>
      <c r="M300" s="13"/>
      <c r="N300" s="13"/>
    </row>
    <row r="301" spans="1:1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6"/>
      <c r="L301" s="12"/>
      <c r="M301" s="13"/>
      <c r="N301" s="13"/>
    </row>
    <row r="302" spans="1:1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6"/>
      <c r="L302" s="12"/>
      <c r="M302" s="13"/>
      <c r="N302" s="13"/>
    </row>
    <row r="303" spans="1:1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6"/>
      <c r="L303" s="12"/>
      <c r="M303" s="13"/>
      <c r="N303" s="13"/>
    </row>
    <row r="304" spans="1:1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6"/>
      <c r="L304" s="12"/>
      <c r="M304" s="13"/>
      <c r="N304" s="13"/>
    </row>
    <row r="305" spans="1:1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6"/>
      <c r="L305" s="12"/>
      <c r="M305" s="13"/>
      <c r="N305" s="13"/>
    </row>
    <row r="306" spans="1:1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6"/>
      <c r="L306" s="12"/>
      <c r="M306" s="13"/>
      <c r="N306" s="13"/>
    </row>
    <row r="307" spans="1:1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6"/>
      <c r="L307" s="12"/>
      <c r="M307" s="13"/>
      <c r="N307" s="13"/>
    </row>
    <row r="308" spans="1:1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6"/>
      <c r="L308" s="12"/>
      <c r="M308" s="13"/>
      <c r="N308" s="13"/>
    </row>
    <row r="309" spans="1:1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6"/>
      <c r="L309" s="12"/>
      <c r="M309" s="13"/>
      <c r="N309" s="13"/>
    </row>
    <row r="310" spans="1:1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6"/>
      <c r="L310" s="12"/>
      <c r="M310" s="13"/>
      <c r="N310" s="13"/>
    </row>
    <row r="311" spans="1:1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6"/>
      <c r="L311" s="12"/>
      <c r="M311" s="13"/>
      <c r="N311" s="13"/>
    </row>
    <row r="312" spans="1:1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6"/>
      <c r="L312" s="12"/>
      <c r="M312" s="13"/>
      <c r="N312" s="13"/>
    </row>
    <row r="313" spans="1:1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6"/>
      <c r="L313" s="12"/>
      <c r="M313" s="13"/>
      <c r="N313" s="13"/>
    </row>
    <row r="314" spans="1: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6"/>
      <c r="L314" s="12"/>
      <c r="M314" s="13"/>
      <c r="N314" s="13"/>
    </row>
    <row r="315" spans="1:1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6"/>
      <c r="L315" s="12"/>
      <c r="M315" s="13"/>
      <c r="N315" s="13"/>
    </row>
    <row r="316" spans="1:1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6"/>
      <c r="L316" s="12"/>
      <c r="M316" s="13"/>
      <c r="N316" s="13"/>
    </row>
    <row r="317" spans="1:1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6"/>
      <c r="L317" s="12"/>
      <c r="M317" s="13"/>
      <c r="N317" s="13"/>
    </row>
    <row r="318" spans="1:1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6"/>
      <c r="L318" s="12"/>
      <c r="M318" s="13"/>
      <c r="N318" s="13"/>
    </row>
    <row r="319" spans="1:1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6"/>
      <c r="L319" s="12"/>
      <c r="M319" s="13"/>
      <c r="N319" s="13"/>
    </row>
    <row r="320" spans="1:1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6"/>
      <c r="L320" s="12"/>
      <c r="M320" s="13"/>
      <c r="N320" s="13"/>
    </row>
    <row r="321" spans="1:1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6"/>
      <c r="L321" s="12"/>
      <c r="M321" s="13"/>
      <c r="N321" s="13"/>
    </row>
    <row r="322" spans="1:1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6"/>
      <c r="L322" s="12"/>
      <c r="M322" s="13"/>
      <c r="N322" s="13"/>
    </row>
    <row r="323" spans="1:1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6"/>
      <c r="L323" s="12"/>
      <c r="M323" s="13"/>
      <c r="N323" s="13"/>
    </row>
    <row r="324" spans="1:1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6"/>
      <c r="L324" s="12"/>
      <c r="M324" s="13"/>
      <c r="N324" s="13"/>
    </row>
    <row r="325" spans="1:1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6"/>
      <c r="L325" s="12"/>
      <c r="M325" s="13"/>
      <c r="N325" s="13"/>
    </row>
    <row r="326" spans="1:1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6"/>
      <c r="L326" s="12"/>
      <c r="M326" s="13"/>
      <c r="N326" s="13"/>
    </row>
    <row r="327" spans="1:1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6"/>
      <c r="L327" s="12"/>
      <c r="M327" s="13"/>
      <c r="N327" s="13"/>
    </row>
    <row r="328" spans="1:1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6"/>
      <c r="L328" s="12"/>
      <c r="M328" s="13"/>
      <c r="N328" s="13"/>
    </row>
    <row r="329" spans="1:1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6"/>
      <c r="L329" s="12"/>
      <c r="M329" s="13"/>
      <c r="N329" s="13"/>
    </row>
    <row r="330" spans="1:1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6"/>
      <c r="L330" s="12"/>
      <c r="M330" s="13"/>
      <c r="N330" s="13"/>
    </row>
    <row r="331" spans="1:1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6"/>
      <c r="L331" s="12"/>
      <c r="M331" s="13"/>
      <c r="N331" s="13"/>
    </row>
    <row r="332" spans="1:1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6"/>
      <c r="L332" s="12"/>
      <c r="M332" s="13"/>
      <c r="N332" s="13"/>
    </row>
    <row r="333" spans="1:1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6"/>
      <c r="L333" s="12"/>
      <c r="M333" s="13"/>
      <c r="N333" s="13"/>
    </row>
    <row r="334" spans="1:1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6"/>
      <c r="L334" s="12"/>
      <c r="M334" s="13"/>
      <c r="N334" s="13"/>
    </row>
    <row r="335" spans="1:1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6"/>
      <c r="L335" s="12"/>
      <c r="M335" s="13"/>
      <c r="N335" s="13"/>
    </row>
    <row r="336" spans="1:1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6"/>
      <c r="L336" s="12"/>
      <c r="M336" s="13"/>
      <c r="N336" s="13"/>
    </row>
    <row r="337" spans="1:1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6"/>
      <c r="L337" s="12"/>
      <c r="M337" s="13"/>
      <c r="N337" s="13"/>
    </row>
    <row r="338" spans="1:1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6"/>
      <c r="L338" s="12"/>
      <c r="M338" s="13"/>
      <c r="N338" s="13"/>
    </row>
    <row r="339" spans="1:1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6"/>
      <c r="L339" s="12"/>
      <c r="M339" s="13"/>
      <c r="N339" s="13"/>
    </row>
    <row r="340" spans="1:1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6"/>
      <c r="L340" s="12"/>
      <c r="M340" s="13"/>
      <c r="N340" s="13"/>
    </row>
    <row r="341" spans="1:1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6"/>
      <c r="L341" s="12"/>
      <c r="M341" s="13"/>
      <c r="N341" s="13"/>
    </row>
    <row r="342" spans="1:1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6"/>
      <c r="L342" s="12"/>
      <c r="M342" s="13"/>
      <c r="N342" s="13"/>
    </row>
    <row r="343" spans="1:1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6"/>
      <c r="L343" s="12"/>
      <c r="M343" s="13"/>
      <c r="N343" s="13"/>
    </row>
    <row r="344" spans="1:1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6"/>
      <c r="L344" s="12"/>
      <c r="M344" s="13"/>
      <c r="N344" s="13"/>
    </row>
    <row r="345" spans="1:1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6"/>
      <c r="L345" s="12"/>
      <c r="M345" s="13"/>
      <c r="N345" s="13"/>
    </row>
    <row r="346" spans="1:1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6"/>
      <c r="L346" s="12"/>
      <c r="M346" s="13"/>
      <c r="N346" s="13"/>
    </row>
    <row r="347" spans="1:1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6"/>
      <c r="L347" s="12"/>
      <c r="M347" s="13"/>
      <c r="N347" s="13"/>
    </row>
    <row r="348" spans="1:1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6"/>
      <c r="L348" s="12"/>
      <c r="M348" s="13"/>
      <c r="N348" s="13"/>
    </row>
    <row r="349" spans="1:1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6"/>
      <c r="L349" s="12"/>
      <c r="M349" s="13"/>
      <c r="N349" s="13"/>
    </row>
    <row r="350" spans="1:1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6"/>
      <c r="L350" s="12"/>
      <c r="M350" s="13"/>
      <c r="N350" s="13"/>
    </row>
    <row r="351" spans="1:1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6"/>
      <c r="L351" s="12"/>
      <c r="M351" s="13"/>
      <c r="N351" s="13"/>
    </row>
    <row r="352" spans="1:1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6"/>
      <c r="L352" s="12"/>
      <c r="M352" s="13"/>
      <c r="N352" s="13"/>
    </row>
    <row r="353" spans="1:1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6"/>
      <c r="L353" s="12"/>
      <c r="M353" s="13"/>
      <c r="N353" s="13"/>
    </row>
    <row r="354" spans="1:1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6"/>
      <c r="L354" s="12"/>
      <c r="M354" s="13"/>
      <c r="N354" s="13"/>
    </row>
    <row r="355" spans="1:1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6"/>
      <c r="L355" s="12"/>
      <c r="M355" s="13"/>
      <c r="N355" s="13"/>
    </row>
    <row r="356" spans="1:1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6"/>
      <c r="L356" s="12"/>
      <c r="M356" s="13"/>
      <c r="N356" s="13"/>
    </row>
    <row r="357" spans="1:1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6"/>
      <c r="L357" s="12"/>
      <c r="M357" s="13"/>
      <c r="N357" s="13"/>
    </row>
    <row r="358" spans="1:1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6"/>
      <c r="L358" s="12"/>
      <c r="M358" s="13"/>
      <c r="N358" s="13"/>
    </row>
    <row r="359" spans="1:1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6"/>
      <c r="L359" s="12"/>
      <c r="M359" s="13"/>
      <c r="N359" s="13"/>
    </row>
    <row r="360" spans="1:1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6"/>
      <c r="L360" s="12"/>
      <c r="M360" s="13"/>
      <c r="N360" s="13"/>
    </row>
    <row r="361" spans="1:1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6"/>
      <c r="L361" s="12"/>
      <c r="M361" s="13"/>
      <c r="N361" s="13"/>
    </row>
    <row r="362" spans="1:1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6"/>
      <c r="L362" s="12"/>
      <c r="M362" s="13"/>
      <c r="N362" s="13"/>
    </row>
    <row r="363" spans="1:1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6"/>
      <c r="L363" s="12"/>
      <c r="M363" s="13"/>
      <c r="N363" s="13"/>
    </row>
    <row r="364" spans="1:1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6"/>
      <c r="L364" s="12"/>
      <c r="M364" s="13"/>
      <c r="N364" s="13"/>
    </row>
    <row r="365" spans="1:1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6"/>
      <c r="L365" s="12"/>
      <c r="M365" s="13"/>
      <c r="N365" s="13"/>
    </row>
    <row r="366" spans="1:1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6"/>
      <c r="L366" s="12"/>
      <c r="M366" s="13"/>
      <c r="N366" s="13"/>
    </row>
    <row r="367" spans="1:1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6"/>
      <c r="L367" s="12"/>
      <c r="M367" s="13"/>
      <c r="N367" s="13"/>
    </row>
    <row r="368" spans="1:1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6"/>
      <c r="L368" s="12"/>
      <c r="M368" s="13"/>
      <c r="N368" s="13"/>
    </row>
    <row r="369" spans="1:1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6"/>
      <c r="L369" s="12"/>
      <c r="M369" s="13"/>
      <c r="N369" s="13"/>
    </row>
    <row r="370" spans="1:1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6"/>
      <c r="L370" s="12"/>
      <c r="M370" s="13"/>
      <c r="N370" s="13"/>
    </row>
    <row r="371" spans="1:1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6"/>
      <c r="L371" s="12"/>
      <c r="M371" s="13"/>
      <c r="N371" s="13"/>
    </row>
    <row r="372" spans="1:1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6"/>
      <c r="L372" s="12"/>
      <c r="M372" s="13"/>
      <c r="N372" s="13"/>
    </row>
    <row r="373" spans="1:1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6"/>
      <c r="L373" s="12"/>
      <c r="M373" s="13"/>
      <c r="N373" s="13"/>
    </row>
    <row r="374" spans="1:1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6"/>
      <c r="L374" s="12"/>
      <c r="M374" s="13"/>
      <c r="N374" s="13"/>
    </row>
    <row r="375" spans="1:1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6"/>
      <c r="L375" s="12"/>
      <c r="M375" s="13"/>
      <c r="N375" s="13"/>
    </row>
    <row r="376" spans="1:1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6"/>
      <c r="L376" s="12"/>
      <c r="M376" s="13"/>
      <c r="N376" s="13"/>
    </row>
    <row r="377" spans="1:1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6"/>
      <c r="L377" s="12"/>
      <c r="M377" s="13"/>
      <c r="N377" s="13"/>
    </row>
    <row r="378" spans="1:1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6"/>
      <c r="L378" s="12"/>
      <c r="M378" s="13"/>
      <c r="N378" s="13"/>
    </row>
    <row r="379" spans="1:1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6"/>
      <c r="L379" s="12"/>
      <c r="M379" s="13"/>
      <c r="N379" s="13"/>
    </row>
    <row r="380" spans="1:1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6"/>
      <c r="L380" s="12"/>
      <c r="M380" s="13"/>
      <c r="N380" s="13"/>
    </row>
    <row r="381" spans="1:1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6"/>
      <c r="L381" s="12"/>
      <c r="M381" s="13"/>
      <c r="N381" s="13"/>
    </row>
    <row r="382" spans="1:1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6"/>
      <c r="L382" s="12"/>
      <c r="M382" s="13"/>
      <c r="N382" s="13"/>
    </row>
    <row r="383" spans="1:1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6"/>
      <c r="L383" s="12"/>
      <c r="M383" s="13"/>
      <c r="N383" s="13"/>
    </row>
    <row r="384" spans="1:1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6"/>
      <c r="L384" s="12"/>
      <c r="M384" s="13"/>
      <c r="N384" s="13"/>
    </row>
    <row r="385" spans="1:1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6"/>
      <c r="L385" s="12"/>
      <c r="M385" s="13"/>
      <c r="N385" s="13"/>
    </row>
    <row r="386" spans="1:1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6"/>
      <c r="L386" s="12"/>
      <c r="M386" s="13"/>
      <c r="N386" s="13"/>
    </row>
    <row r="387" spans="1:1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6"/>
      <c r="L387" s="12"/>
      <c r="M387" s="13"/>
      <c r="N387" s="13"/>
    </row>
    <row r="388" spans="1:1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6"/>
      <c r="L388" s="12"/>
      <c r="M388" s="13"/>
      <c r="N388" s="13"/>
    </row>
    <row r="389" spans="1:1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6"/>
      <c r="L389" s="12"/>
      <c r="M389" s="13"/>
      <c r="N389" s="13"/>
    </row>
    <row r="390" spans="1:1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6"/>
      <c r="L390" s="12"/>
      <c r="M390" s="13"/>
      <c r="N390" s="13"/>
    </row>
    <row r="391" spans="1:1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6"/>
      <c r="L391" s="12"/>
      <c r="M391" s="13"/>
      <c r="N391" s="13"/>
    </row>
    <row r="392" spans="1:1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6"/>
      <c r="L392" s="12"/>
      <c r="M392" s="13"/>
      <c r="N392" s="13"/>
    </row>
    <row r="393" spans="1:1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6"/>
      <c r="L393" s="12"/>
      <c r="M393" s="13"/>
      <c r="N393" s="13"/>
    </row>
    <row r="394" spans="1:1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6"/>
      <c r="L394" s="12"/>
      <c r="M394" s="13"/>
      <c r="N394" s="13"/>
    </row>
    <row r="395" spans="1:1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6"/>
      <c r="L395" s="12"/>
      <c r="M395" s="13"/>
      <c r="N395" s="13"/>
    </row>
    <row r="396" spans="1:1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6"/>
      <c r="L396" s="12"/>
      <c r="M396" s="13"/>
      <c r="N396" s="13"/>
    </row>
    <row r="397" spans="1:1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6"/>
      <c r="L397" s="12"/>
      <c r="M397" s="13"/>
      <c r="N397" s="13"/>
    </row>
    <row r="398" spans="1:1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6"/>
      <c r="L398" s="12"/>
      <c r="M398" s="13"/>
      <c r="N398" s="13"/>
    </row>
    <row r="399" spans="1:1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6"/>
      <c r="L399" s="12"/>
      <c r="M399" s="13"/>
      <c r="N399" s="13"/>
    </row>
    <row r="400" spans="1:1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6"/>
      <c r="L400" s="12"/>
      <c r="M400" s="13"/>
      <c r="N400" s="13"/>
    </row>
    <row r="401" spans="1:1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6"/>
      <c r="L401" s="12"/>
      <c r="M401" s="13"/>
      <c r="N401" s="13"/>
    </row>
    <row r="402" spans="1:1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6"/>
      <c r="L402" s="12"/>
      <c r="M402" s="13"/>
      <c r="N402" s="13"/>
    </row>
    <row r="403" spans="1:1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6"/>
      <c r="L403" s="12"/>
      <c r="M403" s="13"/>
      <c r="N403" s="13"/>
    </row>
    <row r="404" spans="1:1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6"/>
      <c r="L404" s="12"/>
      <c r="M404" s="13"/>
      <c r="N404" s="13"/>
    </row>
    <row r="405" spans="1:1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6"/>
      <c r="L405" s="12"/>
      <c r="M405" s="13"/>
      <c r="N405" s="13"/>
    </row>
    <row r="406" spans="1:1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6"/>
      <c r="L406" s="12"/>
      <c r="M406" s="13"/>
      <c r="N406" s="13"/>
    </row>
    <row r="407" spans="1:1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6"/>
      <c r="L407" s="12"/>
      <c r="M407" s="13"/>
      <c r="N407" s="13"/>
    </row>
    <row r="408" spans="1:1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6"/>
      <c r="L408" s="12"/>
      <c r="M408" s="13"/>
      <c r="N408" s="13"/>
    </row>
    <row r="409" spans="1:1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6"/>
      <c r="L409" s="12"/>
      <c r="M409" s="13"/>
      <c r="N409" s="13"/>
    </row>
    <row r="410" spans="1:1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6"/>
      <c r="L410" s="12"/>
      <c r="M410" s="13"/>
      <c r="N410" s="13"/>
    </row>
    <row r="411" spans="1:1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6"/>
      <c r="L411" s="12"/>
      <c r="M411" s="13"/>
      <c r="N411" s="13"/>
    </row>
    <row r="412" spans="1:1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6"/>
      <c r="L412" s="12"/>
      <c r="M412" s="13"/>
      <c r="N412" s="13"/>
    </row>
    <row r="413" spans="1:1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6"/>
      <c r="L413" s="12"/>
      <c r="M413" s="13"/>
      <c r="N413" s="13"/>
    </row>
    <row r="414" spans="1: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6"/>
      <c r="L414" s="12"/>
      <c r="M414" s="13"/>
      <c r="N414" s="9"/>
    </row>
    <row r="415" spans="1:1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6"/>
      <c r="L415" s="12"/>
      <c r="M415" s="13"/>
      <c r="N415" s="9"/>
    </row>
    <row r="416" spans="1:1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6"/>
      <c r="L416" s="12"/>
      <c r="M416" s="13"/>
      <c r="N416" s="9"/>
    </row>
    <row r="417" spans="1:1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6"/>
      <c r="L417" s="12"/>
      <c r="M417" s="13"/>
      <c r="N417" s="9"/>
    </row>
    <row r="418" spans="1:1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6"/>
      <c r="L418" s="12"/>
      <c r="M418" s="13"/>
      <c r="N418" s="9"/>
    </row>
    <row r="419" spans="1:1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6"/>
      <c r="L419" s="12"/>
      <c r="M419" s="13"/>
      <c r="N419" s="9"/>
    </row>
    <row r="420" spans="1:1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6"/>
      <c r="L420" s="12"/>
      <c r="M420" s="13"/>
      <c r="N420" s="9"/>
    </row>
    <row r="421" spans="1:1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6"/>
      <c r="L421" s="12"/>
      <c r="M421" s="13"/>
      <c r="N421" s="9"/>
    </row>
    <row r="422" spans="1:1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6"/>
      <c r="L422" s="12"/>
      <c r="M422" s="13"/>
      <c r="N422" s="9"/>
    </row>
    <row r="423" spans="1:1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6"/>
      <c r="L423" s="12"/>
      <c r="M423" s="13"/>
      <c r="N423" s="9"/>
    </row>
    <row r="424" spans="1:1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6"/>
      <c r="L424" s="12"/>
      <c r="M424" s="13"/>
      <c r="N424" s="9"/>
    </row>
    <row r="425" spans="1:1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6"/>
      <c r="L425" s="12"/>
      <c r="M425" s="13"/>
      <c r="N425" s="9"/>
    </row>
    <row r="426" spans="1:1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6"/>
      <c r="L426" s="12"/>
      <c r="M426" s="13"/>
      <c r="N426" s="9"/>
    </row>
    <row r="427" spans="1:1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6"/>
      <c r="L427" s="12"/>
      <c r="M427" s="13"/>
      <c r="N427" s="9"/>
    </row>
    <row r="428" spans="1:1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6"/>
      <c r="L428" s="12"/>
      <c r="M428" s="13"/>
      <c r="N428" s="9"/>
    </row>
    <row r="429" spans="1:1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6"/>
      <c r="L429" s="12"/>
      <c r="M429" s="13"/>
      <c r="N429" s="9"/>
    </row>
    <row r="430" spans="1:1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6"/>
      <c r="L430" s="12"/>
      <c r="M430" s="13"/>
      <c r="N430" s="9"/>
    </row>
    <row r="431" spans="1:1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6"/>
      <c r="L431" s="12"/>
      <c r="M431" s="13"/>
      <c r="N431" s="9"/>
    </row>
    <row r="432" spans="1:1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6"/>
      <c r="L432" s="12"/>
      <c r="M432" s="13"/>
      <c r="N432" s="9"/>
    </row>
    <row r="433" spans="1:1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6"/>
      <c r="L433" s="12"/>
      <c r="M433" s="13"/>
      <c r="N433" s="9"/>
    </row>
    <row r="434" spans="1:1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6"/>
      <c r="L434" s="12"/>
      <c r="M434" s="13"/>
      <c r="N434" s="9"/>
    </row>
    <row r="435" spans="1:1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6"/>
      <c r="L435" s="12"/>
      <c r="M435" s="13"/>
      <c r="N435" s="9"/>
    </row>
    <row r="436" spans="1:1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6"/>
      <c r="L436" s="12"/>
      <c r="M436" s="13"/>
      <c r="N436" s="9"/>
    </row>
    <row r="437" spans="1:1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6"/>
      <c r="L437" s="12"/>
      <c r="M437" s="13"/>
      <c r="N437" s="9"/>
    </row>
    <row r="438" spans="1:1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6"/>
      <c r="L438" s="12"/>
      <c r="M438" s="13"/>
      <c r="N438" s="9"/>
    </row>
    <row r="439" spans="1:1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6"/>
      <c r="L439" s="12"/>
      <c r="M439" s="13"/>
      <c r="N439" s="9"/>
    </row>
    <row r="440" spans="1:1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6"/>
      <c r="L440" s="12"/>
      <c r="M440" s="13"/>
      <c r="N440" s="9"/>
    </row>
    <row r="441" spans="1:1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6"/>
      <c r="L441" s="12"/>
      <c r="M441" s="13"/>
      <c r="N441" s="9"/>
    </row>
    <row r="442" spans="1:1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6"/>
      <c r="L442" s="12"/>
      <c r="M442" s="13"/>
      <c r="N442" s="9"/>
    </row>
    <row r="443" spans="1:1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6"/>
      <c r="L443" s="12"/>
      <c r="M443" s="13"/>
      <c r="N443" s="9"/>
    </row>
    <row r="444" spans="1:1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6"/>
      <c r="L444" s="12"/>
      <c r="M444" s="13"/>
      <c r="N444" s="9"/>
    </row>
    <row r="445" spans="1:1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6"/>
      <c r="L445" s="12"/>
      <c r="M445" s="13"/>
      <c r="N445" s="9"/>
    </row>
    <row r="446" spans="1:1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6"/>
      <c r="L446" s="12"/>
      <c r="M446" s="13"/>
      <c r="N446" s="9"/>
    </row>
    <row r="447" spans="1:1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6"/>
      <c r="L447" s="12"/>
      <c r="M447" s="13"/>
      <c r="N447" s="9"/>
    </row>
    <row r="448" spans="1:1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6"/>
      <c r="L448" s="12"/>
      <c r="M448" s="13"/>
      <c r="N448" s="9"/>
    </row>
    <row r="449" spans="1:1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6"/>
      <c r="L449" s="12"/>
      <c r="M449" s="13"/>
      <c r="N449" s="9"/>
    </row>
    <row r="450" spans="1:1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6"/>
      <c r="L450" s="12"/>
      <c r="M450" s="13"/>
      <c r="N450" s="9"/>
    </row>
    <row r="451" spans="1:1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6"/>
      <c r="L451" s="12"/>
      <c r="M451" s="13"/>
      <c r="N451" s="9"/>
    </row>
    <row r="452" spans="1:1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6"/>
      <c r="L452" s="12"/>
      <c r="M452" s="13"/>
      <c r="N452" s="9"/>
    </row>
    <row r="453" spans="1:1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6"/>
      <c r="L453" s="12"/>
      <c r="M453" s="13"/>
      <c r="N453" s="9"/>
    </row>
    <row r="454" spans="1:1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6"/>
      <c r="L454" s="12"/>
      <c r="M454" s="13"/>
      <c r="N454" s="9"/>
    </row>
    <row r="455" spans="1:1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6"/>
      <c r="L455" s="12"/>
      <c r="M455" s="13"/>
      <c r="N455" s="9"/>
    </row>
    <row r="456" spans="1:1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6"/>
      <c r="L456" s="12"/>
      <c r="M456" s="13"/>
      <c r="N456" s="9"/>
    </row>
    <row r="457" spans="1:1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6"/>
      <c r="L457" s="12"/>
      <c r="M457" s="13"/>
      <c r="N457" s="9"/>
    </row>
    <row r="458" spans="1:1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6"/>
      <c r="L458" s="12"/>
      <c r="M458" s="13"/>
      <c r="N458" s="9"/>
    </row>
    <row r="459" spans="1:1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6"/>
      <c r="L459" s="12"/>
      <c r="M459" s="13"/>
      <c r="N459" s="9"/>
    </row>
    <row r="460" spans="1:1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6"/>
      <c r="L460" s="12"/>
      <c r="M460" s="13"/>
      <c r="N460" s="9"/>
    </row>
    <row r="461" spans="1:1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6"/>
      <c r="L461" s="12"/>
      <c r="M461" s="13"/>
      <c r="N461" s="9"/>
    </row>
    <row r="462" spans="1:1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6"/>
      <c r="L462" s="12"/>
      <c r="M462" s="13"/>
      <c r="N462" s="9"/>
    </row>
    <row r="463" spans="1:1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6"/>
      <c r="L463" s="12"/>
      <c r="M463" s="13"/>
      <c r="N463" s="9"/>
    </row>
    <row r="464" spans="1:1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6"/>
      <c r="L464" s="12"/>
      <c r="M464" s="13"/>
      <c r="N464" s="9"/>
    </row>
    <row r="465" spans="1:1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6"/>
      <c r="L465" s="12"/>
      <c r="M465" s="13"/>
      <c r="N465" s="9"/>
    </row>
    <row r="466" spans="1:1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6"/>
      <c r="L466" s="12"/>
      <c r="M466" s="13"/>
      <c r="N466" s="9"/>
    </row>
    <row r="467" spans="1:1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</sheetData>
  <mergeCells count="5">
    <mergeCell ref="A7:B7"/>
    <mergeCell ref="A1:B1"/>
    <mergeCell ref="A4:B4"/>
    <mergeCell ref="D4:E4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3270-17E4-4B13-B434-0688613D8A62}">
  <dimension ref="A2:AC53"/>
  <sheetViews>
    <sheetView topLeftCell="H1" workbookViewId="0">
      <selection activeCell="S2" sqref="S2"/>
    </sheetView>
  </sheetViews>
  <sheetFormatPr defaultRowHeight="16.5"/>
  <cols>
    <col min="2" max="2" width="29.25" bestFit="1" customWidth="1"/>
    <col min="9" max="9" width="9.375" bestFit="1" customWidth="1"/>
    <col min="10" max="10" width="10.375" bestFit="1" customWidth="1"/>
  </cols>
  <sheetData>
    <row r="2" spans="1:26">
      <c r="A2" t="s">
        <v>21</v>
      </c>
      <c r="B2" t="s">
        <v>22</v>
      </c>
      <c r="J2" t="s">
        <v>33</v>
      </c>
      <c r="L2" t="s">
        <v>32</v>
      </c>
      <c r="S2" t="s">
        <v>40</v>
      </c>
    </row>
    <row r="3" spans="1:26">
      <c r="J3" t="s">
        <v>31</v>
      </c>
      <c r="L3" t="s">
        <v>41</v>
      </c>
      <c r="M3">
        <v>-5.9634299999999998</v>
      </c>
    </row>
    <row r="4" spans="1:26">
      <c r="L4" t="s">
        <v>42</v>
      </c>
      <c r="M4">
        <v>3000</v>
      </c>
      <c r="W4" t="s">
        <v>39</v>
      </c>
    </row>
    <row r="5" spans="1:26">
      <c r="C5" s="1"/>
      <c r="D5" s="1"/>
      <c r="E5" s="37" t="s">
        <v>5</v>
      </c>
      <c r="F5" s="37"/>
      <c r="G5" s="19"/>
      <c r="I5">
        <v>20200214</v>
      </c>
      <c r="J5" s="42">
        <v>202000302</v>
      </c>
      <c r="K5" s="42"/>
      <c r="L5" s="42"/>
      <c r="M5" s="42"/>
      <c r="N5" s="42"/>
      <c r="O5" s="42"/>
      <c r="P5" s="42"/>
    </row>
    <row r="6" spans="1:26">
      <c r="C6" s="1"/>
      <c r="D6" s="1"/>
      <c r="E6" s="18"/>
      <c r="F6" s="18"/>
      <c r="G6" s="19" t="s">
        <v>23</v>
      </c>
      <c r="H6" t="s">
        <v>24</v>
      </c>
      <c r="I6" t="s">
        <v>25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320</v>
      </c>
    </row>
    <row r="7" spans="1:26">
      <c r="C7" s="1" t="s">
        <v>8</v>
      </c>
      <c r="D7" s="1" t="s">
        <v>0</v>
      </c>
      <c r="E7" s="3" t="s">
        <v>6</v>
      </c>
      <c r="F7" s="20" t="s">
        <v>7</v>
      </c>
      <c r="G7" s="1" t="s">
        <v>1</v>
      </c>
      <c r="H7" s="6" t="s">
        <v>1</v>
      </c>
      <c r="I7" s="6" t="s">
        <v>26</v>
      </c>
      <c r="J7" s="43" t="s">
        <v>1</v>
      </c>
      <c r="K7" s="41"/>
      <c r="L7" s="41"/>
      <c r="M7" s="41"/>
      <c r="N7" s="41"/>
      <c r="O7" s="41"/>
      <c r="P7" s="41"/>
      <c r="R7" s="1" t="s">
        <v>0</v>
      </c>
      <c r="S7" s="22" t="s">
        <v>38</v>
      </c>
      <c r="T7" s="20" t="s">
        <v>34</v>
      </c>
      <c r="U7" t="s">
        <v>35</v>
      </c>
      <c r="V7" t="s">
        <v>43</v>
      </c>
    </row>
    <row r="8" spans="1:26">
      <c r="C8" s="1">
        <v>1</v>
      </c>
      <c r="D8" s="1">
        <v>-20</v>
      </c>
      <c r="E8" s="1">
        <v>21.2164</v>
      </c>
      <c r="F8" s="21">
        <v>15.647399999999999</v>
      </c>
      <c r="G8" s="1">
        <v>18350</v>
      </c>
      <c r="H8" s="6">
        <v>19963</v>
      </c>
      <c r="I8" s="6">
        <v>19420</v>
      </c>
      <c r="J8">
        <v>18131</v>
      </c>
      <c r="K8">
        <v>17552</v>
      </c>
      <c r="L8">
        <v>17130</v>
      </c>
      <c r="M8">
        <v>18640</v>
      </c>
      <c r="N8">
        <v>18797</v>
      </c>
      <c r="O8">
        <v>18273</v>
      </c>
      <c r="P8">
        <v>18454</v>
      </c>
      <c r="Q8">
        <v>18443</v>
      </c>
      <c r="R8" s="1">
        <v>-20</v>
      </c>
      <c r="S8">
        <f>R8+273.15</f>
        <v>253.14999999999998</v>
      </c>
      <c r="T8" s="21">
        <v>15.647399999999999</v>
      </c>
      <c r="U8">
        <v>18131</v>
      </c>
      <c r="V8">
        <f>$M$3/LN($M$4/(U8-$U$38)+1)</f>
        <v>-7.0211211227889336</v>
      </c>
    </row>
    <row r="9" spans="1:26">
      <c r="C9" s="1">
        <v>2</v>
      </c>
      <c r="D9" s="1">
        <v>-10</v>
      </c>
      <c r="E9" s="1">
        <v>26.2697</v>
      </c>
      <c r="F9" s="21">
        <v>19.454599999999999</v>
      </c>
      <c r="G9" s="1">
        <v>18850</v>
      </c>
      <c r="H9" s="6">
        <v>20556</v>
      </c>
      <c r="I9" s="6">
        <v>20102</v>
      </c>
      <c r="J9">
        <v>18647</v>
      </c>
      <c r="K9">
        <v>18050</v>
      </c>
      <c r="L9">
        <v>17766</v>
      </c>
      <c r="M9">
        <v>19173</v>
      </c>
      <c r="N9">
        <v>19307</v>
      </c>
      <c r="O9">
        <v>18863</v>
      </c>
      <c r="P9">
        <v>18995</v>
      </c>
      <c r="Q9">
        <v>19225</v>
      </c>
      <c r="R9" s="1">
        <v>-10</v>
      </c>
      <c r="S9">
        <f t="shared" ref="S9:S25" si="0">R9+273.15</f>
        <v>263.14999999999998</v>
      </c>
      <c r="T9" s="21">
        <v>19.454599999999999</v>
      </c>
      <c r="U9">
        <v>18647</v>
      </c>
      <c r="V9">
        <f t="shared" ref="V9:V25" si="1">$M$3/LN($M$4/(U9-$U$38)+1)</f>
        <v>-8.1013859664823293</v>
      </c>
    </row>
    <row r="10" spans="1:26">
      <c r="C10" s="21">
        <v>3</v>
      </c>
      <c r="D10" s="21">
        <v>0</v>
      </c>
      <c r="E10" s="1">
        <v>32.058100000000003</v>
      </c>
      <c r="F10" s="21">
        <v>23.822700000000001</v>
      </c>
      <c r="G10" s="1">
        <v>19445</v>
      </c>
      <c r="H10" s="6">
        <v>21276</v>
      </c>
      <c r="I10" s="6">
        <v>20891</v>
      </c>
      <c r="J10">
        <v>19200</v>
      </c>
      <c r="K10">
        <v>18702</v>
      </c>
      <c r="L10">
        <v>18434</v>
      </c>
      <c r="M10">
        <v>19710</v>
      </c>
      <c r="N10">
        <v>19815</v>
      </c>
      <c r="O10">
        <v>19436</v>
      </c>
      <c r="P10">
        <v>19558</v>
      </c>
      <c r="Q10">
        <v>20183</v>
      </c>
      <c r="R10" s="21">
        <v>0</v>
      </c>
      <c r="S10">
        <f t="shared" si="0"/>
        <v>273.14999999999998</v>
      </c>
      <c r="T10" s="21">
        <v>23.822700000000001</v>
      </c>
      <c r="U10">
        <v>19200</v>
      </c>
      <c r="V10">
        <f t="shared" si="1"/>
        <v>-9.2448294055882965</v>
      </c>
      <c r="Y10">
        <v>19815</v>
      </c>
      <c r="Z10">
        <f>$M$3*(Y10-$M$4)</f>
        <v>-100275.07544999999</v>
      </c>
    </row>
    <row r="11" spans="1:26">
      <c r="C11" s="1">
        <v>4</v>
      </c>
      <c r="D11" s="1">
        <v>10</v>
      </c>
      <c r="E11" s="1">
        <v>38.615200000000002</v>
      </c>
      <c r="F11" s="21">
        <v>28.776299999999999</v>
      </c>
      <c r="G11" s="1">
        <v>19980</v>
      </c>
      <c r="H11" s="6">
        <v>22065</v>
      </c>
      <c r="I11" s="6">
        <v>21750</v>
      </c>
      <c r="J11">
        <v>19820</v>
      </c>
      <c r="K11">
        <v>19370</v>
      </c>
      <c r="L11">
        <v>19210</v>
      </c>
      <c r="M11">
        <v>20315</v>
      </c>
      <c r="N11">
        <v>20503</v>
      </c>
      <c r="O11">
        <v>20152</v>
      </c>
      <c r="P11">
        <v>20267</v>
      </c>
      <c r="Q11">
        <v>21270</v>
      </c>
      <c r="R11" s="1">
        <v>10</v>
      </c>
      <c r="S11">
        <f t="shared" si="0"/>
        <v>283.14999999999998</v>
      </c>
      <c r="T11" s="21">
        <v>28.776299999999999</v>
      </c>
      <c r="U11">
        <v>19820</v>
      </c>
      <c r="V11">
        <f t="shared" si="1"/>
        <v>-10.515300256746031</v>
      </c>
      <c r="Y11">
        <v>20503</v>
      </c>
      <c r="Z11">
        <f t="shared" ref="Z11:Z25" si="2">$M$3*(Y11-$M$4)</f>
        <v>-104377.91528999999</v>
      </c>
    </row>
    <row r="12" spans="1:26">
      <c r="C12" s="1">
        <v>5</v>
      </c>
      <c r="D12" s="1">
        <v>20</v>
      </c>
      <c r="E12" s="1">
        <v>45.969099999999997</v>
      </c>
      <c r="F12" s="21">
        <v>34.335500000000003</v>
      </c>
      <c r="G12" s="1">
        <v>20830</v>
      </c>
      <c r="H12" s="6">
        <v>22960</v>
      </c>
      <c r="I12" s="6">
        <v>22723</v>
      </c>
      <c r="J12">
        <v>20562</v>
      </c>
      <c r="K12">
        <v>20205</v>
      </c>
      <c r="L12">
        <v>20160</v>
      </c>
      <c r="M12">
        <v>21041</v>
      </c>
      <c r="N12">
        <v>21303</v>
      </c>
      <c r="O12">
        <v>20959</v>
      </c>
      <c r="P12">
        <v>20982</v>
      </c>
      <c r="Q12">
        <v>22450</v>
      </c>
      <c r="R12" s="1">
        <v>20</v>
      </c>
      <c r="S12">
        <f t="shared" si="0"/>
        <v>293.14999999999998</v>
      </c>
      <c r="T12" s="21">
        <v>34.335500000000003</v>
      </c>
      <c r="U12">
        <v>20562</v>
      </c>
      <c r="V12">
        <f t="shared" si="1"/>
        <v>-12.025146294724232</v>
      </c>
      <c r="Y12">
        <v>21303</v>
      </c>
      <c r="Z12">
        <f t="shared" si="2"/>
        <v>-109148.65929</v>
      </c>
    </row>
    <row r="13" spans="1:26">
      <c r="C13" s="1">
        <v>6</v>
      </c>
      <c r="D13" s="1">
        <v>30</v>
      </c>
      <c r="E13" s="1">
        <v>54.1432</v>
      </c>
      <c r="F13" s="21">
        <v>40.5167</v>
      </c>
      <c r="G13" s="1">
        <v>21783</v>
      </c>
      <c r="H13" s="6">
        <v>23972</v>
      </c>
      <c r="I13" s="6">
        <v>23781</v>
      </c>
      <c r="J13">
        <v>21400</v>
      </c>
      <c r="K13">
        <v>21090</v>
      </c>
      <c r="L13">
        <v>21175</v>
      </c>
      <c r="M13">
        <v>21846</v>
      </c>
      <c r="N13">
        <v>22122</v>
      </c>
      <c r="O13">
        <v>21820</v>
      </c>
      <c r="P13">
        <v>21860</v>
      </c>
      <c r="Q13">
        <v>23780</v>
      </c>
      <c r="R13" s="1">
        <v>30</v>
      </c>
      <c r="S13">
        <f t="shared" si="0"/>
        <v>303.14999999999998</v>
      </c>
      <c r="T13" s="21">
        <v>40.5167</v>
      </c>
      <c r="U13">
        <v>21400</v>
      </c>
      <c r="V13">
        <f t="shared" si="1"/>
        <v>-13.721064285533009</v>
      </c>
      <c r="Y13">
        <v>22122</v>
      </c>
      <c r="Z13">
        <f t="shared" si="2"/>
        <v>-114032.70845999999</v>
      </c>
    </row>
    <row r="14" spans="1:26">
      <c r="C14" s="1">
        <v>7</v>
      </c>
      <c r="D14" s="1">
        <v>40</v>
      </c>
      <c r="E14" s="1">
        <v>63.156100000000002</v>
      </c>
      <c r="F14" s="21">
        <v>47.332299999999996</v>
      </c>
      <c r="G14" s="1">
        <v>22765</v>
      </c>
      <c r="H14" s="6">
        <v>25095</v>
      </c>
      <c r="I14" s="6">
        <v>25003</v>
      </c>
      <c r="J14">
        <v>22369</v>
      </c>
      <c r="K14">
        <v>22176</v>
      </c>
      <c r="L14">
        <v>22379</v>
      </c>
      <c r="M14">
        <v>22774</v>
      </c>
      <c r="N14">
        <v>23034</v>
      </c>
      <c r="O14">
        <v>22731</v>
      </c>
      <c r="P14">
        <v>22752</v>
      </c>
      <c r="Q14">
        <v>25320</v>
      </c>
      <c r="R14" s="1">
        <v>40</v>
      </c>
      <c r="S14">
        <f t="shared" si="0"/>
        <v>313.14999999999998</v>
      </c>
      <c r="T14" s="21">
        <v>47.332299999999996</v>
      </c>
      <c r="U14">
        <v>22369</v>
      </c>
      <c r="V14">
        <f t="shared" si="1"/>
        <v>-15.673940215067438</v>
      </c>
      <c r="Y14">
        <v>23034</v>
      </c>
      <c r="Z14">
        <f t="shared" si="2"/>
        <v>-119471.35661999999</v>
      </c>
    </row>
    <row r="15" spans="1:26">
      <c r="C15" s="1">
        <v>8</v>
      </c>
      <c r="D15" s="1">
        <v>50</v>
      </c>
      <c r="E15" s="1">
        <v>73.021900000000002</v>
      </c>
      <c r="F15" s="21">
        <v>54.791400000000003</v>
      </c>
      <c r="G15" s="1">
        <v>22950</v>
      </c>
      <c r="H15" s="6">
        <v>26335</v>
      </c>
      <c r="I15" s="6">
        <v>26350</v>
      </c>
      <c r="J15">
        <v>23439</v>
      </c>
      <c r="K15">
        <v>23335</v>
      </c>
      <c r="L15">
        <v>23667</v>
      </c>
      <c r="M15">
        <v>23769</v>
      </c>
      <c r="N15">
        <v>24154</v>
      </c>
      <c r="O15">
        <v>23886</v>
      </c>
      <c r="P15">
        <v>23885</v>
      </c>
      <c r="Q15">
        <v>27020</v>
      </c>
      <c r="R15" s="1">
        <v>50</v>
      </c>
      <c r="S15">
        <f t="shared" si="0"/>
        <v>323.14999999999998</v>
      </c>
      <c r="T15" s="21">
        <v>54.791400000000003</v>
      </c>
      <c r="U15">
        <v>23439</v>
      </c>
      <c r="V15">
        <f t="shared" si="1"/>
        <v>-17.823555092097124</v>
      </c>
      <c r="Y15">
        <v>24154</v>
      </c>
      <c r="Z15">
        <f t="shared" si="2"/>
        <v>-126150.39821999999</v>
      </c>
    </row>
    <row r="16" spans="1:26">
      <c r="C16" s="1">
        <v>9</v>
      </c>
      <c r="D16" s="1">
        <v>60</v>
      </c>
      <c r="E16" s="1">
        <v>83.750799999999998</v>
      </c>
      <c r="F16" s="21">
        <v>62.899799999999999</v>
      </c>
      <c r="G16" s="1">
        <v>25285</v>
      </c>
      <c r="H16" s="6">
        <v>27810</v>
      </c>
      <c r="I16" s="6">
        <v>27830</v>
      </c>
      <c r="J16">
        <v>24610</v>
      </c>
      <c r="K16">
        <v>24596</v>
      </c>
      <c r="L16">
        <v>25076</v>
      </c>
      <c r="M16">
        <v>24892</v>
      </c>
      <c r="N16">
        <v>25265</v>
      </c>
      <c r="O16">
        <v>25073</v>
      </c>
      <c r="P16">
        <v>25046</v>
      </c>
      <c r="Q16">
        <v>28871</v>
      </c>
      <c r="R16" s="1">
        <v>60</v>
      </c>
      <c r="S16">
        <f t="shared" si="0"/>
        <v>333.15</v>
      </c>
      <c r="T16" s="21">
        <v>62.899799999999999</v>
      </c>
      <c r="U16">
        <v>24610</v>
      </c>
      <c r="V16">
        <f t="shared" si="1"/>
        <v>-20.170531557154291</v>
      </c>
      <c r="Y16">
        <v>25265</v>
      </c>
      <c r="Z16">
        <f t="shared" si="2"/>
        <v>-132775.76895</v>
      </c>
    </row>
    <row r="17" spans="2:29">
      <c r="C17" s="1">
        <v>10</v>
      </c>
      <c r="D17" s="1">
        <v>70</v>
      </c>
      <c r="E17" s="1">
        <v>95.348799999999997</v>
      </c>
      <c r="F17" s="21">
        <v>71.660300000000007</v>
      </c>
      <c r="G17" s="1">
        <v>26630</v>
      </c>
      <c r="H17" s="6">
        <v>29360</v>
      </c>
      <c r="I17" s="6">
        <v>29450</v>
      </c>
      <c r="J17">
        <v>25754</v>
      </c>
      <c r="K17">
        <v>25890</v>
      </c>
      <c r="L17">
        <v>26610</v>
      </c>
      <c r="M17">
        <v>26040</v>
      </c>
      <c r="N17">
        <v>26558</v>
      </c>
      <c r="O17">
        <v>26431</v>
      </c>
      <c r="P17">
        <v>26362</v>
      </c>
      <c r="Q17">
        <v>30925</v>
      </c>
      <c r="R17" s="1">
        <v>70</v>
      </c>
      <c r="S17">
        <f t="shared" si="0"/>
        <v>343.15</v>
      </c>
      <c r="T17" s="21">
        <v>71.660300000000007</v>
      </c>
      <c r="U17">
        <v>25754</v>
      </c>
      <c r="V17">
        <f t="shared" si="1"/>
        <v>-22.459501236198882</v>
      </c>
      <c r="Y17">
        <v>26558</v>
      </c>
      <c r="Z17">
        <f t="shared" si="2"/>
        <v>-140486.48394000001</v>
      </c>
    </row>
    <row r="18" spans="2:29">
      <c r="C18" s="1">
        <v>11</v>
      </c>
      <c r="D18" s="1">
        <v>80</v>
      </c>
      <c r="E18" s="1">
        <v>107.819</v>
      </c>
      <c r="F18" s="21">
        <v>81.073099999999997</v>
      </c>
      <c r="G18" s="1">
        <v>28200</v>
      </c>
      <c r="H18" s="6">
        <v>30980</v>
      </c>
      <c r="I18" s="6">
        <v>31159</v>
      </c>
      <c r="J18">
        <v>27077</v>
      </c>
      <c r="K18">
        <v>27287</v>
      </c>
      <c r="L18">
        <v>28211</v>
      </c>
      <c r="M18">
        <v>27345</v>
      </c>
      <c r="N18">
        <v>27885</v>
      </c>
      <c r="O18">
        <v>27802</v>
      </c>
      <c r="P18">
        <v>27674</v>
      </c>
      <c r="Q18">
        <v>33061</v>
      </c>
      <c r="R18" s="1">
        <v>80</v>
      </c>
      <c r="S18">
        <f t="shared" si="0"/>
        <v>353.15</v>
      </c>
      <c r="T18" s="21">
        <v>81.073099999999997</v>
      </c>
      <c r="U18">
        <v>27077</v>
      </c>
      <c r="V18">
        <f t="shared" si="1"/>
        <v>-25.103226220548564</v>
      </c>
      <c r="Y18">
        <v>27885</v>
      </c>
      <c r="Z18">
        <f t="shared" si="2"/>
        <v>-148399.95554999998</v>
      </c>
    </row>
    <row r="19" spans="2:29">
      <c r="C19" s="1">
        <v>12</v>
      </c>
      <c r="D19" s="1">
        <v>90</v>
      </c>
      <c r="E19" s="1">
        <v>121.16</v>
      </c>
      <c r="F19" s="21">
        <v>91.136099999999999</v>
      </c>
      <c r="G19" s="1">
        <v>29760</v>
      </c>
      <c r="H19" s="6">
        <v>32732</v>
      </c>
      <c r="I19" s="6">
        <v>33003</v>
      </c>
      <c r="J19">
        <v>28420</v>
      </c>
      <c r="K19">
        <v>28820</v>
      </c>
      <c r="L19">
        <v>29910</v>
      </c>
      <c r="M19">
        <v>28611</v>
      </c>
      <c r="N19">
        <v>29292</v>
      </c>
      <c r="O19">
        <v>29317</v>
      </c>
      <c r="P19">
        <v>29118</v>
      </c>
      <c r="Q19">
        <v>35370</v>
      </c>
      <c r="R19" s="1">
        <v>90</v>
      </c>
      <c r="S19">
        <f t="shared" si="0"/>
        <v>363.15</v>
      </c>
      <c r="T19" s="21">
        <v>91.136099999999999</v>
      </c>
      <c r="U19">
        <v>28420</v>
      </c>
      <c r="V19">
        <f t="shared" si="1"/>
        <v>-27.78421741042855</v>
      </c>
      <c r="Y19">
        <v>29292</v>
      </c>
      <c r="Z19">
        <f t="shared" si="2"/>
        <v>-156790.50156</v>
      </c>
    </row>
    <row r="20" spans="2:29">
      <c r="C20" s="1">
        <v>13</v>
      </c>
      <c r="D20" s="1">
        <v>100</v>
      </c>
      <c r="E20" s="1">
        <v>135.37</v>
      </c>
      <c r="F20" s="21">
        <v>101.845</v>
      </c>
      <c r="G20" s="1">
        <v>31480</v>
      </c>
      <c r="H20" s="6">
        <v>35073</v>
      </c>
      <c r="I20" s="6">
        <v>34980</v>
      </c>
      <c r="J20">
        <v>29868</v>
      </c>
      <c r="K20">
        <v>30440</v>
      </c>
      <c r="L20">
        <v>31740</v>
      </c>
      <c r="M20">
        <v>30057</v>
      </c>
      <c r="N20">
        <v>30843</v>
      </c>
      <c r="O20">
        <v>30896</v>
      </c>
      <c r="P20">
        <v>30658</v>
      </c>
      <c r="Q20">
        <v>37849</v>
      </c>
      <c r="R20" s="1">
        <v>100</v>
      </c>
      <c r="S20">
        <f t="shared" si="0"/>
        <v>373.15</v>
      </c>
      <c r="T20" s="21">
        <v>101.845</v>
      </c>
      <c r="U20">
        <v>29868</v>
      </c>
      <c r="V20">
        <f t="shared" si="1"/>
        <v>-30.672589504264558</v>
      </c>
      <c r="Y20">
        <v>30843</v>
      </c>
      <c r="Z20">
        <f t="shared" si="2"/>
        <v>-166039.78148999999</v>
      </c>
    </row>
    <row r="21" spans="2:29">
      <c r="C21" s="1">
        <v>14</v>
      </c>
      <c r="D21" s="1">
        <v>110</v>
      </c>
      <c r="E21" s="1">
        <v>150.44300000000001</v>
      </c>
      <c r="F21" s="21">
        <v>113.194</v>
      </c>
      <c r="G21" s="1">
        <v>33260</v>
      </c>
      <c r="H21" s="6">
        <v>37095</v>
      </c>
      <c r="I21" s="6">
        <v>37055</v>
      </c>
      <c r="J21">
        <v>31504</v>
      </c>
      <c r="K21">
        <v>32230</v>
      </c>
      <c r="L21">
        <v>33661</v>
      </c>
      <c r="M21">
        <v>31542</v>
      </c>
      <c r="N21">
        <v>32377</v>
      </c>
      <c r="O21">
        <v>32534</v>
      </c>
      <c r="P21">
        <v>32316</v>
      </c>
      <c r="Q21">
        <v>40410</v>
      </c>
      <c r="R21" s="1">
        <v>110</v>
      </c>
      <c r="S21">
        <f t="shared" si="0"/>
        <v>383.15</v>
      </c>
      <c r="T21" s="21">
        <v>113.194</v>
      </c>
      <c r="U21">
        <v>31504</v>
      </c>
      <c r="V21">
        <f t="shared" si="1"/>
        <v>-33.933916602832014</v>
      </c>
      <c r="Y21">
        <v>32377</v>
      </c>
      <c r="Z21">
        <f t="shared" si="2"/>
        <v>-175187.68310999998</v>
      </c>
    </row>
    <row r="22" spans="2:29">
      <c r="C22" s="1">
        <v>15</v>
      </c>
      <c r="D22" s="1">
        <v>120</v>
      </c>
      <c r="E22" s="1">
        <v>166.37</v>
      </c>
      <c r="F22" s="21">
        <v>125.176</v>
      </c>
      <c r="G22" s="1">
        <v>35150</v>
      </c>
      <c r="H22" s="6">
        <v>39190</v>
      </c>
      <c r="I22" s="6">
        <v>39190</v>
      </c>
      <c r="J22">
        <v>33098</v>
      </c>
      <c r="K22">
        <v>33946</v>
      </c>
      <c r="L22">
        <v>35631</v>
      </c>
      <c r="M22">
        <v>33144</v>
      </c>
      <c r="N22">
        <v>34007</v>
      </c>
      <c r="O22">
        <v>34177</v>
      </c>
      <c r="P22">
        <v>33966</v>
      </c>
      <c r="Q22">
        <v>43171</v>
      </c>
      <c r="R22" s="1">
        <v>120</v>
      </c>
      <c r="S22">
        <f t="shared" si="0"/>
        <v>393.15</v>
      </c>
      <c r="T22" s="21">
        <v>125.176</v>
      </c>
      <c r="U22">
        <v>33098</v>
      </c>
      <c r="V22">
        <f t="shared" si="1"/>
        <v>-37.109949492017655</v>
      </c>
      <c r="Y22">
        <v>34007</v>
      </c>
      <c r="Z22">
        <f t="shared" si="2"/>
        <v>-184908.07400999998</v>
      </c>
    </row>
    <row r="23" spans="2:29">
      <c r="C23" s="1">
        <v>16</v>
      </c>
      <c r="D23" s="1">
        <v>130</v>
      </c>
      <c r="E23" s="1">
        <v>183.143</v>
      </c>
      <c r="F23" s="21">
        <v>137.78200000000001</v>
      </c>
      <c r="G23" s="1">
        <v>37048</v>
      </c>
      <c r="H23" s="6">
        <v>41440</v>
      </c>
      <c r="I23" s="6">
        <v>41505</v>
      </c>
      <c r="J23">
        <v>34852</v>
      </c>
      <c r="K23">
        <v>35902</v>
      </c>
      <c r="L23">
        <v>37887</v>
      </c>
      <c r="M23">
        <v>34816</v>
      </c>
      <c r="N23">
        <v>35913</v>
      </c>
      <c r="O23">
        <v>36216</v>
      </c>
      <c r="P23">
        <v>35886</v>
      </c>
      <c r="Q23">
        <v>46018</v>
      </c>
      <c r="R23" s="1">
        <v>130</v>
      </c>
      <c r="S23">
        <f t="shared" si="0"/>
        <v>403.15</v>
      </c>
      <c r="T23" s="21">
        <v>137.78200000000001</v>
      </c>
      <c r="U23">
        <v>34852</v>
      </c>
      <c r="V23">
        <f t="shared" si="1"/>
        <v>-40.603431052842879</v>
      </c>
      <c r="Y23">
        <v>35913</v>
      </c>
      <c r="Z23">
        <f t="shared" si="2"/>
        <v>-196274.37159</v>
      </c>
    </row>
    <row r="24" spans="2:29">
      <c r="C24" s="1">
        <v>17</v>
      </c>
      <c r="D24" s="1">
        <v>140</v>
      </c>
      <c r="E24" s="1">
        <v>200.749</v>
      </c>
      <c r="F24" s="21">
        <v>151.001</v>
      </c>
      <c r="G24" s="1">
        <v>39260</v>
      </c>
      <c r="H24" s="6">
        <v>43760</v>
      </c>
      <c r="I24" s="6">
        <v>43930</v>
      </c>
      <c r="J24">
        <v>36603</v>
      </c>
      <c r="K24">
        <v>37922</v>
      </c>
      <c r="L24">
        <v>40141</v>
      </c>
      <c r="M24">
        <v>36590</v>
      </c>
      <c r="N24">
        <v>37746</v>
      </c>
      <c r="O24">
        <v>38124</v>
      </c>
      <c r="P24">
        <v>37723</v>
      </c>
      <c r="Q24">
        <v>49087</v>
      </c>
      <c r="R24" s="1">
        <v>140</v>
      </c>
      <c r="S24">
        <f t="shared" si="0"/>
        <v>413.15</v>
      </c>
      <c r="T24" s="21">
        <v>151.001</v>
      </c>
      <c r="U24">
        <v>36603</v>
      </c>
      <c r="V24">
        <f t="shared" si="1"/>
        <v>-44.089852132041266</v>
      </c>
      <c r="Y24">
        <v>37746</v>
      </c>
      <c r="Z24">
        <f t="shared" si="2"/>
        <v>-207205.33877999999</v>
      </c>
    </row>
    <row r="25" spans="2:29">
      <c r="C25" s="1">
        <v>18</v>
      </c>
      <c r="D25" s="1">
        <v>150</v>
      </c>
      <c r="E25" s="1">
        <v>219.17699999999999</v>
      </c>
      <c r="F25" s="21">
        <v>164.82300000000001</v>
      </c>
      <c r="G25" s="1">
        <v>41420</v>
      </c>
      <c r="H25" s="6">
        <v>46248</v>
      </c>
      <c r="I25" s="6">
        <v>46450</v>
      </c>
      <c r="J25">
        <v>38525</v>
      </c>
      <c r="K25">
        <v>39995</v>
      </c>
      <c r="L25">
        <v>42468</v>
      </c>
      <c r="M25">
        <v>38360</v>
      </c>
      <c r="N25">
        <v>39692</v>
      </c>
      <c r="O25">
        <v>40135</v>
      </c>
      <c r="P25">
        <v>39698</v>
      </c>
      <c r="Q25">
        <v>52240</v>
      </c>
      <c r="R25" s="23">
        <v>150</v>
      </c>
      <c r="S25">
        <f t="shared" si="0"/>
        <v>423.15</v>
      </c>
      <c r="T25" s="24">
        <v>164.82300000000001</v>
      </c>
      <c r="U25">
        <v>38525</v>
      </c>
      <c r="V25">
        <f t="shared" si="1"/>
        <v>-47.91578542181044</v>
      </c>
      <c r="Y25">
        <v>39692</v>
      </c>
      <c r="Z25">
        <f t="shared" si="2"/>
        <v>-218810.17356</v>
      </c>
    </row>
    <row r="26" spans="2:29">
      <c r="B26" t="s">
        <v>27</v>
      </c>
      <c r="F26" t="s">
        <v>27</v>
      </c>
      <c r="G26" s="6">
        <v>798493</v>
      </c>
      <c r="H26" s="6">
        <v>899185</v>
      </c>
      <c r="I26" s="6">
        <v>932655</v>
      </c>
      <c r="J26" s="25">
        <v>714314</v>
      </c>
      <c r="K26" s="26">
        <v>782978</v>
      </c>
      <c r="L26" s="26">
        <v>885563</v>
      </c>
      <c r="M26" s="26">
        <v>689113</v>
      </c>
      <c r="N26" s="26">
        <v>728591</v>
      </c>
      <c r="O26" s="27">
        <v>757210</v>
      </c>
      <c r="P26" s="27">
        <v>736358</v>
      </c>
      <c r="Q26" s="27">
        <v>1169586</v>
      </c>
      <c r="R26" s="27"/>
      <c r="S26" s="27"/>
      <c r="T26" s="27"/>
      <c r="U26" s="27"/>
      <c r="V26" s="27"/>
    </row>
    <row r="27" spans="2:29">
      <c r="B27" t="s">
        <v>28</v>
      </c>
      <c r="F27" t="s">
        <v>28</v>
      </c>
      <c r="G27" s="6">
        <v>1462.6103000000001</v>
      </c>
      <c r="H27" s="6">
        <v>1461.9976999999999</v>
      </c>
      <c r="I27" s="6">
        <v>1469.4126000000001</v>
      </c>
      <c r="J27" s="9">
        <v>1474.0281</v>
      </c>
      <c r="K27" s="9">
        <v>1471.9912999999999</v>
      </c>
      <c r="L27" s="9">
        <v>1472.9632999999999</v>
      </c>
      <c r="M27" s="9">
        <v>1473.3604</v>
      </c>
      <c r="N27" s="9">
        <v>1471.7094</v>
      </c>
      <c r="O27">
        <v>1470.3489999999999</v>
      </c>
      <c r="P27">
        <v>1469.8248000000001</v>
      </c>
      <c r="Q27">
        <v>1469.2049999999999</v>
      </c>
    </row>
    <row r="28" spans="2:29">
      <c r="B28" t="s">
        <v>29</v>
      </c>
      <c r="F28" t="s">
        <v>29</v>
      </c>
      <c r="G28" s="6">
        <v>1</v>
      </c>
      <c r="H28" s="6">
        <v>1</v>
      </c>
      <c r="I28" s="6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>
        <v>1</v>
      </c>
      <c r="P28">
        <v>1</v>
      </c>
      <c r="Q28">
        <v>1</v>
      </c>
      <c r="T28" t="s">
        <v>37</v>
      </c>
      <c r="U28">
        <v>1</v>
      </c>
    </row>
    <row r="29" spans="2:29">
      <c r="B29" t="s">
        <v>30</v>
      </c>
      <c r="F29" t="s">
        <v>30</v>
      </c>
      <c r="G29" s="6">
        <v>15272.132299999999</v>
      </c>
      <c r="H29" s="6">
        <v>16714.250199999999</v>
      </c>
      <c r="I29" s="6">
        <v>16450.660899999999</v>
      </c>
      <c r="J29" s="9">
        <v>15888.6386</v>
      </c>
      <c r="K29" s="9">
        <v>15019.697099999999</v>
      </c>
      <c r="L29" s="9">
        <v>14310.399799999999</v>
      </c>
      <c r="M29" s="9">
        <v>16506.011900000001</v>
      </c>
      <c r="N29" s="9">
        <v>16423.444299999999</v>
      </c>
      <c r="O29">
        <v>15865.566800000001</v>
      </c>
      <c r="P29">
        <v>16064.300499999999</v>
      </c>
      <c r="Q29">
        <v>14598.480100000001</v>
      </c>
      <c r="T29" t="s">
        <v>36</v>
      </c>
      <c r="U29">
        <v>15919</v>
      </c>
      <c r="AB29" cm="1">
        <f t="array" ref="AB29:AC33">LINEST(Y10:Y25,T10:T25,TRUE,TRUE)</f>
        <v>141.13085447560354</v>
      </c>
      <c r="AC29">
        <v>16423.853045642994</v>
      </c>
    </row>
    <row r="30" spans="2:29">
      <c r="AB30">
        <v>0.22256427612679952</v>
      </c>
      <c r="AC30">
        <v>20.910599942128073</v>
      </c>
    </row>
    <row r="31" spans="2:29">
      <c r="U31" cm="1">
        <f t="array" ref="U31:V35">LINEST(U10:U25,T10:T25,TRUE,TRUE)</f>
        <v>137.48343592705254</v>
      </c>
      <c r="V31">
        <v>15889.082372087809</v>
      </c>
      <c r="X31" cm="1">
        <f t="array" ref="X31:Y35">LINEST(S10:S25, $M$3/LN((U10:U25 - $U$38) + 1), TRUE, TRUE)</f>
        <v>1057.2349533915578</v>
      </c>
      <c r="Y31">
        <v>1037.5171286304208</v>
      </c>
      <c r="AB31">
        <v>0.9999651839187903</v>
      </c>
      <c r="AC31">
        <v>38.965400926854585</v>
      </c>
    </row>
    <row r="32" spans="2:29">
      <c r="U32">
        <v>0.22888930375232383</v>
      </c>
      <c r="V32">
        <v>21.5048557885825</v>
      </c>
      <c r="X32">
        <v>48.779968811658961</v>
      </c>
      <c r="Y32">
        <v>31.875823830593657</v>
      </c>
      <c r="AB32">
        <v>402099.03264400258</v>
      </c>
      <c r="AC32">
        <v>14</v>
      </c>
    </row>
    <row r="33" spans="19:29">
      <c r="U33">
        <v>0.99996119734654165</v>
      </c>
      <c r="V33">
        <v>40.072754009707708</v>
      </c>
      <c r="X33">
        <v>0.97105899153203279</v>
      </c>
      <c r="Y33">
        <v>8.383633238599403</v>
      </c>
      <c r="AB33">
        <v>610507954.20292854</v>
      </c>
      <c r="AC33">
        <v>21256.234571467281</v>
      </c>
    </row>
    <row r="34" spans="19:29">
      <c r="U34">
        <v>360786.06783690868</v>
      </c>
      <c r="V34">
        <v>14</v>
      </c>
      <c r="X34">
        <v>469.74264550924926</v>
      </c>
      <c r="Y34">
        <v>14</v>
      </c>
    </row>
    <row r="35" spans="19:29">
      <c r="U35">
        <v>579359508.87890506</v>
      </c>
      <c r="V35">
        <v>22481.558594915638</v>
      </c>
      <c r="X35">
        <v>33016.005712089114</v>
      </c>
      <c r="Y35">
        <v>983.99428791088212</v>
      </c>
      <c r="AB35" cm="1">
        <f t="array" ref="AB35:AC39">LINEST(Z10:Z25,T10:T25,TRUE,TRUE)</f>
        <v>-841.62397150544837</v>
      </c>
      <c r="AC35">
        <v>-80052.207967978815</v>
      </c>
    </row>
    <row r="36" spans="19:29">
      <c r="AB36">
        <v>1.3272464811828679</v>
      </c>
      <c r="AC36">
        <v>124.69889901288744</v>
      </c>
    </row>
    <row r="37" spans="19:29">
      <c r="U37" cm="1">
        <f t="array" ref="U37">INDEX(LINEST(U10:U25,T10:T25),1)</f>
        <v>137.48343592705254</v>
      </c>
      <c r="AB37">
        <v>0.99996518391879041</v>
      </c>
      <c r="AC37">
        <v>232.36744084923728</v>
      </c>
    </row>
    <row r="38" spans="19:29">
      <c r="S38">
        <f>$M$3*(U10-$M$4)</f>
        <v>-96607.565999999992</v>
      </c>
      <c r="U38" cm="1">
        <f t="array" ref="U38">INDEX(LINEST(U10:U25,T10:T25),2)</f>
        <v>15889.082372087809</v>
      </c>
      <c r="AB38">
        <v>402099.03264398588</v>
      </c>
      <c r="AC38">
        <v>14</v>
      </c>
    </row>
    <row r="39" spans="19:29">
      <c r="S39">
        <f t="shared" ref="S39:S53" si="3">$M$3*(U11-$M$4)</f>
        <v>-100304.89259999999</v>
      </c>
      <c r="X39" cm="1">
        <f t="array" ref="X39:Y43">LINEST(S10:S25,V10:V25,TRUE,TRUE)</f>
        <v>-3.7967438231473416</v>
      </c>
      <c r="Y39">
        <v>251.13208125754059</v>
      </c>
      <c r="AB39">
        <v>21711187512.59214</v>
      </c>
      <c r="AC39">
        <v>755924.78593553312</v>
      </c>
    </row>
    <row r="40" spans="19:29">
      <c r="S40">
        <f t="shared" si="3"/>
        <v>-104729.75766</v>
      </c>
      <c r="U40" cm="1">
        <f t="array" ref="U40:V44">LINEST(T10:T25,S38:S53,FALSE,TRUE)</f>
        <v>-6.1054916710838133E-4</v>
      </c>
      <c r="V40">
        <v>0</v>
      </c>
      <c r="X40">
        <v>0.13700294636932156</v>
      </c>
      <c r="Y40">
        <v>3.8695176299709746</v>
      </c>
    </row>
    <row r="41" spans="19:29">
      <c r="S41">
        <f t="shared" si="3"/>
        <v>-109727.11199999999</v>
      </c>
      <c r="U41">
        <v>3.891870580721768E-5</v>
      </c>
      <c r="V41" t="e">
        <v>#N/A</v>
      </c>
      <c r="X41">
        <v>0.98209724968799106</v>
      </c>
      <c r="Y41">
        <v>6.5937931345010323</v>
      </c>
    </row>
    <row r="42" spans="19:29">
      <c r="S42">
        <f t="shared" si="3"/>
        <v>-115505.67567</v>
      </c>
      <c r="U42">
        <v>0.94255235431287565</v>
      </c>
      <c r="V42">
        <v>23.257418932228877</v>
      </c>
      <c r="X42">
        <v>768.00275130961506</v>
      </c>
      <c r="Y42">
        <v>14</v>
      </c>
    </row>
    <row r="43" spans="19:29">
      <c r="S43">
        <f t="shared" si="3"/>
        <v>-121886.54577</v>
      </c>
      <c r="U43">
        <v>246.10730597549824</v>
      </c>
      <c r="V43">
        <v>15</v>
      </c>
      <c r="X43">
        <v>33391.306489391696</v>
      </c>
      <c r="Y43">
        <v>608.69351060830127</v>
      </c>
    </row>
    <row r="44" spans="19:29">
      <c r="S44">
        <f t="shared" si="3"/>
        <v>-128869.72229999999</v>
      </c>
      <c r="U44">
        <v>133121.29631648204</v>
      </c>
      <c r="V44">
        <v>8113.6130308379725</v>
      </c>
    </row>
    <row r="45" spans="19:29">
      <c r="S45">
        <f t="shared" si="3"/>
        <v>-135691.88621999999</v>
      </c>
    </row>
    <row r="46" spans="19:29">
      <c r="S46">
        <f t="shared" si="3"/>
        <v>-143581.50411000001</v>
      </c>
    </row>
    <row r="47" spans="19:29">
      <c r="S47">
        <f t="shared" si="3"/>
        <v>-151590.39059999998</v>
      </c>
    </row>
    <row r="48" spans="19:29">
      <c r="S48">
        <f t="shared" si="3"/>
        <v>-160225.43724</v>
      </c>
    </row>
    <row r="49" spans="19:19">
      <c r="S49">
        <f t="shared" si="3"/>
        <v>-169981.60871999999</v>
      </c>
    </row>
    <row r="50" spans="19:19">
      <c r="S50">
        <f t="shared" si="3"/>
        <v>-179487.31613999998</v>
      </c>
    </row>
    <row r="51" spans="19:19">
      <c r="S51">
        <f t="shared" si="3"/>
        <v>-189947.17236</v>
      </c>
    </row>
    <row r="52" spans="19:19">
      <c r="S52">
        <f t="shared" si="3"/>
        <v>-200389.13829</v>
      </c>
    </row>
    <row r="53" spans="19:19">
      <c r="S53">
        <f t="shared" si="3"/>
        <v>-211850.85074999998</v>
      </c>
    </row>
  </sheetData>
  <mergeCells count="3">
    <mergeCell ref="E5:F5"/>
    <mergeCell ref="J5:P5"/>
    <mergeCell ref="J7:P7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9259-87D6-495F-BED1-2E751D333DBD}">
  <dimension ref="A1:I39"/>
  <sheetViews>
    <sheetView workbookViewId="0">
      <selection activeCell="L8" sqref="L8"/>
    </sheetView>
  </sheetViews>
  <sheetFormatPr defaultRowHeight="16.5"/>
  <sheetData>
    <row r="1" spans="1:9">
      <c r="A1" t="s">
        <v>54</v>
      </c>
    </row>
    <row r="2" spans="1:9" ht="17.25" thickBot="1"/>
    <row r="3" spans="1:9">
      <c r="A3" s="47" t="s">
        <v>55</v>
      </c>
      <c r="B3" s="47"/>
    </row>
    <row r="4" spans="1:9">
      <c r="A4" s="44" t="s">
        <v>56</v>
      </c>
      <c r="B4" s="44">
        <v>0.99997302949988687</v>
      </c>
    </row>
    <row r="5" spans="1:9">
      <c r="A5" s="44" t="s">
        <v>57</v>
      </c>
      <c r="B5" s="44">
        <v>0.99994605972718154</v>
      </c>
    </row>
    <row r="6" spans="1:9">
      <c r="A6" s="44" t="s">
        <v>58</v>
      </c>
      <c r="B6" s="44">
        <v>0.99994191047542624</v>
      </c>
    </row>
    <row r="7" spans="1:9">
      <c r="A7" s="44" t="s">
        <v>59</v>
      </c>
      <c r="B7" s="44">
        <v>0.33407988089155394</v>
      </c>
    </row>
    <row r="8" spans="1:9" ht="17.25" thickBot="1">
      <c r="A8" s="45" t="s">
        <v>60</v>
      </c>
      <c r="B8" s="45">
        <v>15</v>
      </c>
    </row>
    <row r="10" spans="1:9" ht="17.25" thickBot="1">
      <c r="A10" t="s">
        <v>61</v>
      </c>
    </row>
    <row r="11" spans="1:9">
      <c r="A11" s="46"/>
      <c r="B11" s="46" t="s">
        <v>66</v>
      </c>
      <c r="C11" s="46" t="s">
        <v>67</v>
      </c>
      <c r="D11" s="46" t="s">
        <v>68</v>
      </c>
      <c r="E11" s="46" t="s">
        <v>69</v>
      </c>
      <c r="F11" s="46" t="s">
        <v>70</v>
      </c>
    </row>
    <row r="12" spans="1:9">
      <c r="A12" s="44" t="s">
        <v>62</v>
      </c>
      <c r="B12" s="44">
        <v>1</v>
      </c>
      <c r="C12" s="44">
        <v>26897.222236511392</v>
      </c>
      <c r="D12" s="44">
        <v>26897.222236511392</v>
      </c>
      <c r="E12" s="44">
        <v>240994.30902363479</v>
      </c>
      <c r="F12" s="44">
        <v>3.9270849902740579E-29</v>
      </c>
    </row>
    <row r="13" spans="1:9">
      <c r="A13" s="44" t="s">
        <v>63</v>
      </c>
      <c r="B13" s="44">
        <v>13</v>
      </c>
      <c r="C13" s="44">
        <v>1.4509217686146931</v>
      </c>
      <c r="D13" s="44">
        <v>0.11160936681651486</v>
      </c>
      <c r="E13" s="44"/>
      <c r="F13" s="44"/>
    </row>
    <row r="14" spans="1:9" ht="17.25" thickBot="1">
      <c r="A14" s="45" t="s">
        <v>64</v>
      </c>
      <c r="B14" s="45">
        <v>14</v>
      </c>
      <c r="C14" s="45">
        <v>26898.673158280006</v>
      </c>
      <c r="D14" s="45"/>
      <c r="E14" s="45"/>
      <c r="F14" s="45"/>
    </row>
    <row r="15" spans="1:9" ht="17.25" thickBot="1"/>
    <row r="16" spans="1:9">
      <c r="A16" s="46"/>
      <c r="B16" s="46" t="s">
        <v>71</v>
      </c>
      <c r="C16" s="46" t="s">
        <v>59</v>
      </c>
      <c r="D16" s="46" t="s">
        <v>72</v>
      </c>
      <c r="E16" s="46" t="s">
        <v>73</v>
      </c>
      <c r="F16" s="46" t="s">
        <v>74</v>
      </c>
      <c r="G16" s="46" t="s">
        <v>75</v>
      </c>
      <c r="H16" s="46" t="s">
        <v>76</v>
      </c>
      <c r="I16" s="46" t="s">
        <v>77</v>
      </c>
    </row>
    <row r="17" spans="1:9">
      <c r="A17" s="44" t="s">
        <v>65</v>
      </c>
      <c r="B17" s="44">
        <v>-118.59346038153888</v>
      </c>
      <c r="C17" s="44">
        <v>0.42776884104753671</v>
      </c>
      <c r="D17" s="44">
        <v>-277.23725760652104</v>
      </c>
      <c r="E17" s="44">
        <v>6.6029836184050339E-26</v>
      </c>
      <c r="F17" s="44">
        <v>-119.51759877794939</v>
      </c>
      <c r="G17" s="44">
        <v>-117.66932198512836</v>
      </c>
      <c r="H17" s="44">
        <v>-119.51759877794939</v>
      </c>
      <c r="I17" s="44">
        <v>-117.66932198512836</v>
      </c>
    </row>
    <row r="18" spans="1:9" ht="17.25" thickBot="1">
      <c r="A18" s="45">
        <v>20647</v>
      </c>
      <c r="B18" s="45">
        <v>6.958088798754823E-3</v>
      </c>
      <c r="C18" s="45">
        <v>1.4173808911096334E-5</v>
      </c>
      <c r="D18" s="45">
        <v>490.91171204569457</v>
      </c>
      <c r="E18" s="45">
        <v>3.9270849902740579E-29</v>
      </c>
      <c r="F18" s="45">
        <v>6.9274681462405978E-3</v>
      </c>
      <c r="G18" s="45">
        <v>6.9887094512690482E-3</v>
      </c>
      <c r="H18" s="45">
        <v>6.9274681462405978E-3</v>
      </c>
      <c r="I18" s="45">
        <v>6.9887094512690482E-3</v>
      </c>
    </row>
    <row r="22" spans="1:9">
      <c r="A22" t="s">
        <v>78</v>
      </c>
    </row>
    <row r="23" spans="1:9" ht="17.25" thickBot="1"/>
    <row r="24" spans="1:9">
      <c r="A24" s="46" t="s">
        <v>60</v>
      </c>
      <c r="B24" s="46" t="s">
        <v>79</v>
      </c>
      <c r="C24" s="46" t="s">
        <v>63</v>
      </c>
    </row>
    <row r="25" spans="1:9">
      <c r="A25" s="44">
        <v>1</v>
      </c>
      <c r="B25" s="44">
        <v>29.425962634372468</v>
      </c>
      <c r="C25" s="44">
        <v>-0.64966263437246852</v>
      </c>
    </row>
    <row r="26" spans="1:9">
      <c r="A26" s="44">
        <v>2</v>
      </c>
      <c r="B26" s="44">
        <v>34.762816743017424</v>
      </c>
      <c r="C26" s="44">
        <v>-0.42731674301742117</v>
      </c>
    </row>
    <row r="27" spans="1:9">
      <c r="A27" s="44">
        <v>3</v>
      </c>
      <c r="B27" s="44">
        <v>40.4197429364051</v>
      </c>
      <c r="C27" s="44">
        <v>9.6957063594899751E-2</v>
      </c>
    </row>
    <row r="28" spans="1:9">
      <c r="A28" s="44">
        <v>4</v>
      </c>
      <c r="B28" s="44">
        <v>47.022969206423426</v>
      </c>
      <c r="C28" s="44">
        <v>0.30933079357657078</v>
      </c>
    </row>
    <row r="29" spans="1:9">
      <c r="A29" s="44">
        <v>5</v>
      </c>
      <c r="B29" s="44">
        <v>54.315046267518483</v>
      </c>
      <c r="C29" s="44">
        <v>0.47635373248152035</v>
      </c>
    </row>
    <row r="30" spans="1:9">
      <c r="A30" s="44">
        <v>6</v>
      </c>
      <c r="B30" s="44">
        <v>62.372513096476553</v>
      </c>
      <c r="C30" s="44">
        <v>0.52728690352344643</v>
      </c>
    </row>
    <row r="31" spans="1:9">
      <c r="A31" s="44">
        <v>7</v>
      </c>
      <c r="B31" s="44">
        <v>71.480651334046627</v>
      </c>
      <c r="C31" s="44">
        <v>0.1796486659533798</v>
      </c>
    </row>
    <row r="32" spans="1:9">
      <c r="A32" s="44">
        <v>8</v>
      </c>
      <c r="B32" s="44">
        <v>80.936694011554437</v>
      </c>
      <c r="C32" s="44">
        <v>0.13640598844555996</v>
      </c>
    </row>
    <row r="33" spans="1:3">
      <c r="A33" s="44">
        <v>9</v>
      </c>
      <c r="B33" s="44">
        <v>91.262497788906586</v>
      </c>
      <c r="C33" s="44">
        <v>-0.12639778890658704</v>
      </c>
    </row>
    <row r="34" spans="1:3">
      <c r="A34" s="44">
        <v>10</v>
      </c>
      <c r="B34" s="44">
        <v>102.04753542697657</v>
      </c>
      <c r="C34" s="44">
        <v>-0.20253542697656712</v>
      </c>
    </row>
    <row r="35" spans="1:3">
      <c r="A35" s="44">
        <v>11</v>
      </c>
      <c r="B35" s="44">
        <v>113.31963928095936</v>
      </c>
      <c r="C35" s="44">
        <v>-0.12563928095936205</v>
      </c>
    </row>
    <row r="36" spans="1:3">
      <c r="A36" s="44">
        <v>12</v>
      </c>
      <c r="B36" s="44">
        <v>125.49629467878032</v>
      </c>
      <c r="C36" s="44">
        <v>-0.32029467878031426</v>
      </c>
    </row>
    <row r="37" spans="1:3">
      <c r="A37" s="44">
        <v>13</v>
      </c>
      <c r="B37" s="44">
        <v>137.78427949738131</v>
      </c>
      <c r="C37" s="44">
        <v>-2.2794973812949593E-3</v>
      </c>
    </row>
    <row r="38" spans="1:3">
      <c r="A38" s="44">
        <v>14</v>
      </c>
      <c r="B38" s="44">
        <v>150.90723497183291</v>
      </c>
      <c r="C38" s="44">
        <v>9.3765028167098308E-2</v>
      </c>
    </row>
    <row r="39" spans="1:3" ht="17.25" thickBot="1">
      <c r="A39" s="45">
        <v>15</v>
      </c>
      <c r="B39" s="45">
        <v>164.78862212534881</v>
      </c>
      <c r="C39" s="45">
        <v>3.4377874651198681E-2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F327-DA80-4D9E-87CD-5AE9F31C0E08}">
  <dimension ref="A1:I39"/>
  <sheetViews>
    <sheetView topLeftCell="A7" workbookViewId="0">
      <selection activeCell="L20" sqref="L20"/>
    </sheetView>
  </sheetViews>
  <sheetFormatPr defaultRowHeight="16.5"/>
  <sheetData>
    <row r="1" spans="1:9">
      <c r="A1" t="s">
        <v>54</v>
      </c>
    </row>
    <row r="2" spans="1:9" ht="17.25" thickBot="1"/>
    <row r="3" spans="1:9">
      <c r="A3" s="47" t="s">
        <v>55</v>
      </c>
      <c r="B3" s="47"/>
    </row>
    <row r="4" spans="1:9">
      <c r="A4" s="44" t="s">
        <v>56</v>
      </c>
      <c r="B4" s="44">
        <v>0.99997302949988687</v>
      </c>
    </row>
    <row r="5" spans="1:9">
      <c r="A5" s="44" t="s">
        <v>57</v>
      </c>
      <c r="B5" s="44">
        <v>0.99994605972718154</v>
      </c>
    </row>
    <row r="6" spans="1:9">
      <c r="A6" s="44" t="s">
        <v>58</v>
      </c>
      <c r="B6" s="44">
        <v>0.99994191047542624</v>
      </c>
    </row>
    <row r="7" spans="1:9">
      <c r="A7" s="44" t="s">
        <v>59</v>
      </c>
      <c r="B7" s="44">
        <v>48.011872261513645</v>
      </c>
    </row>
    <row r="8" spans="1:9" ht="17.25" thickBot="1">
      <c r="A8" s="45" t="s">
        <v>60</v>
      </c>
      <c r="B8" s="45">
        <v>15</v>
      </c>
    </row>
    <row r="10" spans="1:9" ht="17.25" thickBot="1">
      <c r="A10" t="s">
        <v>61</v>
      </c>
    </row>
    <row r="11" spans="1:9">
      <c r="A11" s="46"/>
      <c r="B11" s="46" t="s">
        <v>66</v>
      </c>
      <c r="C11" s="46" t="s">
        <v>67</v>
      </c>
      <c r="D11" s="46" t="s">
        <v>68</v>
      </c>
      <c r="E11" s="46" t="s">
        <v>69</v>
      </c>
      <c r="F11" s="46" t="s">
        <v>70</v>
      </c>
    </row>
    <row r="12" spans="1:9">
      <c r="A12" s="44" t="s">
        <v>62</v>
      </c>
      <c r="B12" s="44">
        <v>1</v>
      </c>
      <c r="C12" s="44">
        <v>555525592.11491871</v>
      </c>
      <c r="D12" s="44">
        <v>555525592.11491871</v>
      </c>
      <c r="E12" s="44">
        <v>240994.30902363936</v>
      </c>
      <c r="F12" s="44">
        <v>3.9270849902736111E-29</v>
      </c>
    </row>
    <row r="13" spans="1:9">
      <c r="A13" s="44" t="s">
        <v>63</v>
      </c>
      <c r="B13" s="44">
        <v>13</v>
      </c>
      <c r="C13" s="44">
        <v>29966.818414726742</v>
      </c>
      <c r="D13" s="44">
        <v>2305.1398780559034</v>
      </c>
      <c r="E13" s="44"/>
      <c r="F13" s="44"/>
    </row>
    <row r="14" spans="1:9" ht="17.25" thickBot="1">
      <c r="A14" s="45" t="s">
        <v>64</v>
      </c>
      <c r="B14" s="45">
        <v>14</v>
      </c>
      <c r="C14" s="45">
        <v>555555558.9333334</v>
      </c>
      <c r="D14" s="45"/>
      <c r="E14" s="45"/>
      <c r="F14" s="45"/>
    </row>
    <row r="15" spans="1:9" ht="17.25" thickBot="1"/>
    <row r="16" spans="1:9">
      <c r="A16" s="46"/>
      <c r="B16" s="46" t="s">
        <v>71</v>
      </c>
      <c r="C16" s="46" t="s">
        <v>59</v>
      </c>
      <c r="D16" s="46" t="s">
        <v>72</v>
      </c>
      <c r="E16" s="46" t="s">
        <v>73</v>
      </c>
      <c r="F16" s="46" t="s">
        <v>74</v>
      </c>
      <c r="G16" s="46" t="s">
        <v>75</v>
      </c>
      <c r="H16" s="46" t="s">
        <v>76</v>
      </c>
      <c r="I16" s="46" t="s">
        <v>77</v>
      </c>
    </row>
    <row r="17" spans="1:9">
      <c r="A17" s="44" t="s">
        <v>65</v>
      </c>
      <c r="B17" s="44">
        <v>17044.645655305823</v>
      </c>
      <c r="C17" s="44">
        <v>28.348774907834475</v>
      </c>
      <c r="D17" s="44">
        <v>601.24805077891961</v>
      </c>
      <c r="E17" s="44">
        <v>2.8149062320904668E-30</v>
      </c>
      <c r="F17" s="44">
        <v>16983.401850545819</v>
      </c>
      <c r="G17" s="44">
        <v>17105.889460065828</v>
      </c>
      <c r="H17" s="44">
        <v>16983.401850545819</v>
      </c>
      <c r="I17" s="44">
        <v>17105.889460065828</v>
      </c>
    </row>
    <row r="18" spans="1:9" ht="17.25" thickBot="1">
      <c r="A18" s="45">
        <v>23.822700000000001</v>
      </c>
      <c r="B18" s="45">
        <v>143.7098733068951</v>
      </c>
      <c r="C18" s="45">
        <v>0.2927407714679196</v>
      </c>
      <c r="D18" s="45">
        <v>490.91171204569895</v>
      </c>
      <c r="E18" s="45">
        <v>3.9270849902736111E-29</v>
      </c>
      <c r="F18" s="45">
        <v>143.07744531974708</v>
      </c>
      <c r="G18" s="45">
        <v>144.34230129404312</v>
      </c>
      <c r="H18" s="45">
        <v>143.07744531974708</v>
      </c>
      <c r="I18" s="45">
        <v>144.34230129404312</v>
      </c>
    </row>
    <row r="22" spans="1:9">
      <c r="A22" t="s">
        <v>78</v>
      </c>
    </row>
    <row r="23" spans="1:9" ht="17.25" thickBot="1"/>
    <row r="24" spans="1:9">
      <c r="A24" s="46" t="s">
        <v>60</v>
      </c>
      <c r="B24" s="46" t="s">
        <v>80</v>
      </c>
      <c r="C24" s="46" t="s">
        <v>63</v>
      </c>
    </row>
    <row r="25" spans="1:9">
      <c r="A25" s="44">
        <v>1</v>
      </c>
      <c r="B25" s="44">
        <v>21180.08408254703</v>
      </c>
      <c r="C25" s="44">
        <v>92.915917452970461</v>
      </c>
    </row>
    <row r="26" spans="1:9">
      <c r="A26" s="44">
        <v>2</v>
      </c>
      <c r="B26" s="44">
        <v>21978.996010234721</v>
      </c>
      <c r="C26" s="44">
        <v>61.003989765278675</v>
      </c>
    </row>
    <row r="27" spans="1:9">
      <c r="A27" s="44">
        <v>3</v>
      </c>
      <c r="B27" s="44">
        <v>22867.295479119301</v>
      </c>
      <c r="C27" s="44">
        <v>-14.29547911930058</v>
      </c>
    </row>
    <row r="28" spans="1:9">
      <c r="A28" s="44">
        <v>4</v>
      </c>
      <c r="B28" s="44">
        <v>23846.764491629772</v>
      </c>
      <c r="C28" s="44">
        <v>-44.764491629772238</v>
      </c>
    </row>
    <row r="29" spans="1:9">
      <c r="A29" s="44">
        <v>5</v>
      </c>
      <c r="B29" s="44">
        <v>24918.710807613235</v>
      </c>
      <c r="C29" s="44">
        <v>-68.710807613235374</v>
      </c>
    </row>
    <row r="30" spans="1:9">
      <c r="A30" s="44">
        <v>6</v>
      </c>
      <c r="B30" s="44">
        <v>26083.967944334865</v>
      </c>
      <c r="C30" s="44">
        <v>-75.967944334865024</v>
      </c>
    </row>
    <row r="31" spans="1:9">
      <c r="A31" s="44">
        <v>7</v>
      </c>
      <c r="B31" s="44">
        <v>27342.938289439917</v>
      </c>
      <c r="C31" s="44">
        <v>-25.938289439916844</v>
      </c>
    </row>
    <row r="32" spans="1:9">
      <c r="A32" s="44">
        <v>8</v>
      </c>
      <c r="B32" s="44">
        <v>28695.650584903058</v>
      </c>
      <c r="C32" s="44">
        <v>-19.650584903058189</v>
      </c>
    </row>
    <row r="33" spans="1:3">
      <c r="A33" s="44">
        <v>9</v>
      </c>
      <c r="B33" s="44">
        <v>30141.803039990344</v>
      </c>
      <c r="C33" s="44">
        <v>18.196960009656323</v>
      </c>
    </row>
    <row r="34" spans="1:3">
      <c r="A34" s="44">
        <v>10</v>
      </c>
      <c r="B34" s="44">
        <v>31680.777702246553</v>
      </c>
      <c r="C34" s="44">
        <v>29.222297753447492</v>
      </c>
    </row>
    <row r="35" spans="1:3">
      <c r="A35" s="44">
        <v>11</v>
      </c>
      <c r="B35" s="44">
        <v>33311.741054406506</v>
      </c>
      <c r="C35" s="44">
        <v>18.258945593493991</v>
      </c>
    </row>
    <row r="36" spans="1:3">
      <c r="A36" s="44">
        <v>12</v>
      </c>
      <c r="B36" s="44">
        <v>35033.67275636972</v>
      </c>
      <c r="C36" s="44">
        <v>46.327243630279554</v>
      </c>
    </row>
    <row r="37" spans="1:3">
      <c r="A37" s="44">
        <v>13</v>
      </c>
      <c r="B37" s="44">
        <v>36845.279419276441</v>
      </c>
      <c r="C37" s="44">
        <v>0.72058072355866898</v>
      </c>
    </row>
    <row r="38" spans="1:3">
      <c r="A38" s="44">
        <v>14</v>
      </c>
      <c r="B38" s="44">
        <v>38744.980234520292</v>
      </c>
      <c r="C38" s="44">
        <v>-12.98023452029156</v>
      </c>
    </row>
    <row r="39" spans="1:3" ht="17.25" thickBot="1">
      <c r="A39" s="45">
        <v>15</v>
      </c>
      <c r="B39" s="45">
        <v>40731.338103368194</v>
      </c>
      <c r="C39" s="45">
        <v>-4.3381033681944245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04D4-252F-440D-96E4-7163E4EB6E6C}">
  <dimension ref="B2:Q28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P24" sqref="P24"/>
    </sheetView>
  </sheetViews>
  <sheetFormatPr defaultRowHeight="16.5"/>
  <cols>
    <col min="10" max="10" width="10.75" customWidth="1"/>
    <col min="11" max="11" width="10.375" customWidth="1"/>
    <col min="12" max="13" width="8.75" customWidth="1"/>
  </cols>
  <sheetData>
    <row r="2" spans="2:14">
      <c r="E2" t="s">
        <v>44</v>
      </c>
      <c r="G2" s="32">
        <v>200305</v>
      </c>
      <c r="H2" s="32">
        <v>200305</v>
      </c>
      <c r="I2" s="32">
        <v>200305</v>
      </c>
      <c r="J2" s="34">
        <v>200310</v>
      </c>
      <c r="K2" s="34">
        <v>200310</v>
      </c>
      <c r="N2" s="32">
        <v>200305</v>
      </c>
    </row>
    <row r="3" spans="2:14">
      <c r="G3" s="32">
        <v>1</v>
      </c>
      <c r="H3" s="32">
        <v>2</v>
      </c>
      <c r="I3" s="32">
        <v>3</v>
      </c>
      <c r="J3">
        <v>4</v>
      </c>
      <c r="K3">
        <v>5</v>
      </c>
      <c r="L3" s="29">
        <v>6</v>
      </c>
      <c r="M3" s="29">
        <v>7</v>
      </c>
      <c r="N3" s="32">
        <v>320</v>
      </c>
    </row>
    <row r="4" spans="2:14">
      <c r="B4" t="s">
        <v>45</v>
      </c>
      <c r="C4" t="s">
        <v>46</v>
      </c>
      <c r="D4" t="s">
        <v>38</v>
      </c>
      <c r="E4" t="s">
        <v>47</v>
      </c>
      <c r="F4" s="28" t="s">
        <v>48</v>
      </c>
      <c r="G4" s="32" t="s">
        <v>49</v>
      </c>
      <c r="H4" s="33" t="s">
        <v>49</v>
      </c>
      <c r="I4" s="33" t="s">
        <v>49</v>
      </c>
      <c r="J4" t="s">
        <v>49</v>
      </c>
      <c r="K4" t="s">
        <v>49</v>
      </c>
      <c r="L4" s="29" t="s">
        <v>49</v>
      </c>
      <c r="M4" s="30" t="s">
        <v>49</v>
      </c>
      <c r="N4" s="32" t="s">
        <v>49</v>
      </c>
    </row>
    <row r="5" spans="2:14">
      <c r="B5">
        <v>1</v>
      </c>
      <c r="C5">
        <v>-20</v>
      </c>
      <c r="D5">
        <f>273.15+C5</f>
        <v>253.14999999999998</v>
      </c>
      <c r="E5">
        <v>21.2164</v>
      </c>
      <c r="F5">
        <v>15.647399999999999</v>
      </c>
      <c r="G5">
        <v>19445</v>
      </c>
      <c r="H5">
        <v>19249</v>
      </c>
      <c r="I5">
        <v>18450</v>
      </c>
      <c r="J5">
        <v>20225</v>
      </c>
      <c r="K5">
        <v>20056</v>
      </c>
      <c r="N5">
        <v>18245</v>
      </c>
    </row>
    <row r="6" spans="2:14">
      <c r="B6">
        <v>2</v>
      </c>
      <c r="C6">
        <v>-10</v>
      </c>
      <c r="D6">
        <f t="shared" ref="D6:D22" si="0">273.15+C6</f>
        <v>263.14999999999998</v>
      </c>
      <c r="E6">
        <v>26.2697</v>
      </c>
      <c r="F6">
        <v>19.454599999999999</v>
      </c>
      <c r="G6">
        <v>19987</v>
      </c>
      <c r="H6">
        <v>19907</v>
      </c>
      <c r="I6">
        <v>19263</v>
      </c>
      <c r="J6">
        <v>20515</v>
      </c>
      <c r="K6">
        <v>20346</v>
      </c>
      <c r="N6">
        <v>19194</v>
      </c>
    </row>
    <row r="7" spans="2:14">
      <c r="B7" s="28">
        <v>3</v>
      </c>
      <c r="C7" s="28">
        <v>0</v>
      </c>
      <c r="D7" s="28">
        <f t="shared" si="0"/>
        <v>273.14999999999998</v>
      </c>
      <c r="E7" s="28">
        <v>32.058100000000003</v>
      </c>
      <c r="F7" s="28">
        <v>23.822700000000001</v>
      </c>
      <c r="G7" s="31">
        <v>20710</v>
      </c>
      <c r="H7" s="31">
        <v>20636</v>
      </c>
      <c r="I7" s="31">
        <v>20062</v>
      </c>
      <c r="J7" s="28">
        <v>20647</v>
      </c>
      <c r="K7" s="31">
        <v>20512</v>
      </c>
      <c r="N7">
        <v>20186</v>
      </c>
    </row>
    <row r="8" spans="2:14">
      <c r="B8">
        <v>4</v>
      </c>
      <c r="C8">
        <v>10</v>
      </c>
      <c r="D8" s="28">
        <f t="shared" si="0"/>
        <v>283.14999999999998</v>
      </c>
      <c r="E8">
        <v>38.615200000000002</v>
      </c>
      <c r="F8" s="28">
        <v>28.776299999999999</v>
      </c>
      <c r="G8">
        <v>21452</v>
      </c>
      <c r="H8">
        <v>21454</v>
      </c>
      <c r="I8">
        <v>20922</v>
      </c>
      <c r="J8" s="28">
        <v>21273</v>
      </c>
      <c r="K8">
        <v>21156</v>
      </c>
      <c r="N8">
        <v>21346</v>
      </c>
    </row>
    <row r="9" spans="2:14">
      <c r="B9">
        <v>5</v>
      </c>
      <c r="C9">
        <v>20</v>
      </c>
      <c r="D9" s="28">
        <f t="shared" si="0"/>
        <v>293.14999999999998</v>
      </c>
      <c r="E9">
        <v>45.969099999999997</v>
      </c>
      <c r="F9" s="28">
        <v>34.335500000000003</v>
      </c>
      <c r="G9">
        <v>22272</v>
      </c>
      <c r="H9">
        <v>22352</v>
      </c>
      <c r="I9">
        <v>21934</v>
      </c>
      <c r="J9" s="28">
        <v>22040</v>
      </c>
      <c r="K9">
        <v>21898</v>
      </c>
      <c r="N9">
        <v>22601</v>
      </c>
    </row>
    <row r="10" spans="2:14">
      <c r="B10">
        <v>6</v>
      </c>
      <c r="C10">
        <v>30</v>
      </c>
      <c r="D10" s="28">
        <f t="shared" si="0"/>
        <v>303.14999999999998</v>
      </c>
      <c r="E10">
        <v>54.1432</v>
      </c>
      <c r="F10" s="28">
        <v>40.5167</v>
      </c>
      <c r="G10">
        <v>23207</v>
      </c>
      <c r="H10">
        <v>23384</v>
      </c>
      <c r="I10">
        <v>23056</v>
      </c>
      <c r="J10" s="28">
        <v>22853</v>
      </c>
      <c r="K10">
        <v>22776</v>
      </c>
      <c r="N10">
        <v>24005</v>
      </c>
    </row>
    <row r="11" spans="2:14">
      <c r="B11">
        <v>7</v>
      </c>
      <c r="C11">
        <v>40</v>
      </c>
      <c r="D11" s="28">
        <f t="shared" si="0"/>
        <v>313.14999999999998</v>
      </c>
      <c r="E11">
        <v>63.156100000000002</v>
      </c>
      <c r="F11" s="28">
        <v>47.332299999999996</v>
      </c>
      <c r="G11">
        <v>24234</v>
      </c>
      <c r="H11">
        <v>24515</v>
      </c>
      <c r="I11">
        <v>24307</v>
      </c>
      <c r="J11" s="28">
        <v>23802</v>
      </c>
      <c r="K11">
        <v>23771</v>
      </c>
      <c r="N11">
        <v>25578</v>
      </c>
    </row>
    <row r="12" spans="2:14">
      <c r="B12">
        <v>8</v>
      </c>
      <c r="C12">
        <v>50</v>
      </c>
      <c r="D12" s="28">
        <f t="shared" si="0"/>
        <v>323.14999999999998</v>
      </c>
      <c r="E12">
        <v>73.021900000000002</v>
      </c>
      <c r="F12" s="28">
        <v>54.791400000000003</v>
      </c>
      <c r="G12">
        <v>25424</v>
      </c>
      <c r="H12">
        <v>25778</v>
      </c>
      <c r="I12">
        <v>25715</v>
      </c>
      <c r="J12" s="28">
        <v>24850</v>
      </c>
      <c r="K12">
        <v>24830</v>
      </c>
      <c r="N12">
        <v>27369</v>
      </c>
    </row>
    <row r="13" spans="2:14">
      <c r="B13">
        <v>9</v>
      </c>
      <c r="C13">
        <v>60</v>
      </c>
      <c r="D13" s="28">
        <f t="shared" si="0"/>
        <v>333.15</v>
      </c>
      <c r="E13">
        <v>83.750799999999998</v>
      </c>
      <c r="F13" s="28">
        <v>62.899799999999999</v>
      </c>
      <c r="G13">
        <v>26694</v>
      </c>
      <c r="H13">
        <v>27167</v>
      </c>
      <c r="I13">
        <v>27300</v>
      </c>
      <c r="J13" s="28">
        <v>26008</v>
      </c>
      <c r="K13">
        <v>26046</v>
      </c>
      <c r="N13">
        <v>29352</v>
      </c>
    </row>
    <row r="14" spans="2:14">
      <c r="B14">
        <v>10</v>
      </c>
      <c r="C14">
        <v>70</v>
      </c>
      <c r="D14" s="28">
        <f t="shared" si="0"/>
        <v>343.15</v>
      </c>
      <c r="E14">
        <v>95.348799999999997</v>
      </c>
      <c r="F14" s="28">
        <v>71.660300000000007</v>
      </c>
      <c r="G14">
        <v>28112</v>
      </c>
      <c r="H14">
        <v>28696</v>
      </c>
      <c r="I14">
        <v>28963</v>
      </c>
      <c r="J14" s="28">
        <v>27317</v>
      </c>
      <c r="K14">
        <v>27406</v>
      </c>
      <c r="N14">
        <v>31412</v>
      </c>
    </row>
    <row r="15" spans="2:14">
      <c r="B15">
        <v>11</v>
      </c>
      <c r="C15">
        <v>80</v>
      </c>
      <c r="D15" s="28">
        <f t="shared" si="0"/>
        <v>353.15</v>
      </c>
      <c r="E15">
        <v>107.819</v>
      </c>
      <c r="F15" s="28">
        <v>81.073099999999997</v>
      </c>
      <c r="G15">
        <v>29574</v>
      </c>
      <c r="H15">
        <v>30379</v>
      </c>
      <c r="I15">
        <v>30766</v>
      </c>
      <c r="J15" s="28">
        <v>28676</v>
      </c>
      <c r="K15">
        <v>28778</v>
      </c>
      <c r="N15">
        <v>33702</v>
      </c>
    </row>
    <row r="16" spans="2:14">
      <c r="B16">
        <v>12</v>
      </c>
      <c r="C16">
        <v>90</v>
      </c>
      <c r="D16" s="28">
        <f t="shared" si="0"/>
        <v>363.15</v>
      </c>
      <c r="E16">
        <v>121.16</v>
      </c>
      <c r="F16" s="28">
        <v>91.136099999999999</v>
      </c>
      <c r="G16">
        <v>31214</v>
      </c>
      <c r="H16">
        <v>32113</v>
      </c>
      <c r="I16">
        <v>32706</v>
      </c>
      <c r="J16" s="28">
        <v>30160</v>
      </c>
      <c r="K16">
        <v>30320</v>
      </c>
      <c r="N16">
        <v>36156</v>
      </c>
    </row>
    <row r="17" spans="2:17">
      <c r="B17">
        <v>13</v>
      </c>
      <c r="C17">
        <v>100</v>
      </c>
      <c r="D17" s="28">
        <f t="shared" si="0"/>
        <v>373.15</v>
      </c>
      <c r="E17">
        <v>135.37</v>
      </c>
      <c r="F17" s="28">
        <v>101.845</v>
      </c>
      <c r="G17">
        <v>32911</v>
      </c>
      <c r="H17">
        <v>33968</v>
      </c>
      <c r="I17">
        <v>34749</v>
      </c>
      <c r="J17" s="28">
        <v>31710</v>
      </c>
      <c r="K17">
        <v>31900</v>
      </c>
      <c r="N17">
        <v>38630</v>
      </c>
    </row>
    <row r="18" spans="2:17">
      <c r="B18">
        <v>14</v>
      </c>
      <c r="C18">
        <v>110</v>
      </c>
      <c r="D18" s="28">
        <f t="shared" si="0"/>
        <v>383.15</v>
      </c>
      <c r="E18">
        <v>150.44300000000001</v>
      </c>
      <c r="F18" s="28">
        <v>113.194</v>
      </c>
      <c r="G18">
        <v>34646</v>
      </c>
      <c r="H18">
        <v>35882</v>
      </c>
      <c r="I18">
        <v>36857</v>
      </c>
      <c r="J18" s="28">
        <v>33330</v>
      </c>
      <c r="K18">
        <v>33626</v>
      </c>
      <c r="N18">
        <v>41373</v>
      </c>
    </row>
    <row r="19" spans="2:17">
      <c r="B19">
        <v>15</v>
      </c>
      <c r="C19">
        <v>120</v>
      </c>
      <c r="D19" s="28">
        <f t="shared" si="0"/>
        <v>393.15</v>
      </c>
      <c r="E19">
        <v>166.37</v>
      </c>
      <c r="F19" s="28">
        <v>125.176</v>
      </c>
      <c r="G19">
        <v>36557</v>
      </c>
      <c r="H19">
        <v>37994</v>
      </c>
      <c r="I19">
        <v>39119</v>
      </c>
      <c r="J19" s="28">
        <v>35080</v>
      </c>
      <c r="K19">
        <v>35430</v>
      </c>
      <c r="N19">
        <v>44250</v>
      </c>
    </row>
    <row r="20" spans="2:17">
      <c r="B20">
        <v>16</v>
      </c>
      <c r="C20">
        <v>130</v>
      </c>
      <c r="D20" s="28">
        <f t="shared" si="0"/>
        <v>403.15</v>
      </c>
      <c r="E20">
        <v>183.143</v>
      </c>
      <c r="F20" s="28">
        <v>137.78200000000001</v>
      </c>
      <c r="G20">
        <v>38440</v>
      </c>
      <c r="H20">
        <v>40089</v>
      </c>
      <c r="I20">
        <v>41536</v>
      </c>
      <c r="J20" s="28">
        <v>36846</v>
      </c>
      <c r="K20">
        <v>37242</v>
      </c>
      <c r="N20">
        <v>47290</v>
      </c>
    </row>
    <row r="21" spans="2:17">
      <c r="B21">
        <v>17</v>
      </c>
      <c r="C21">
        <v>140</v>
      </c>
      <c r="D21" s="28">
        <f t="shared" si="0"/>
        <v>413.15</v>
      </c>
      <c r="E21">
        <v>200.749</v>
      </c>
      <c r="F21" s="28">
        <v>151.001</v>
      </c>
      <c r="G21">
        <v>40496</v>
      </c>
      <c r="H21">
        <v>42385</v>
      </c>
      <c r="I21">
        <v>44101</v>
      </c>
      <c r="J21" s="28">
        <v>38732</v>
      </c>
      <c r="K21">
        <v>39217</v>
      </c>
      <c r="N21">
        <v>50512</v>
      </c>
    </row>
    <row r="22" spans="2:17">
      <c r="B22">
        <v>18</v>
      </c>
      <c r="C22">
        <v>150</v>
      </c>
      <c r="D22" s="28">
        <f t="shared" si="0"/>
        <v>423.15</v>
      </c>
      <c r="E22">
        <v>219.17699999999999</v>
      </c>
      <c r="F22" s="28">
        <v>164.82300000000001</v>
      </c>
      <c r="G22">
        <v>42616</v>
      </c>
      <c r="H22">
        <v>44797</v>
      </c>
      <c r="I22">
        <v>46720</v>
      </c>
      <c r="J22" s="28">
        <v>40727</v>
      </c>
      <c r="K22">
        <v>41230</v>
      </c>
      <c r="N22">
        <v>53776</v>
      </c>
    </row>
    <row r="23" spans="2:17">
      <c r="F23" t="s">
        <v>50</v>
      </c>
      <c r="J23" s="36">
        <v>732611.55189999996</v>
      </c>
      <c r="K23" s="36">
        <v>756807.37190000003</v>
      </c>
    </row>
    <row r="24" spans="2:17">
      <c r="F24" t="s">
        <v>51</v>
      </c>
      <c r="J24">
        <v>1467.9848999999999</v>
      </c>
      <c r="K24">
        <v>1467.7229</v>
      </c>
      <c r="P24" cm="1">
        <f t="array" ref="P24:Q28">LINEST(J7:J22,F7:F22,TRUE,TRUE)</f>
        <v>143.36388585985455</v>
      </c>
      <c r="Q24">
        <v>17084.584255778085</v>
      </c>
    </row>
    <row r="25" spans="2:17">
      <c r="F25" t="s">
        <v>52</v>
      </c>
      <c r="J25">
        <v>1</v>
      </c>
      <c r="K25">
        <v>1</v>
      </c>
      <c r="P25">
        <v>0.36211222084097877</v>
      </c>
      <c r="Q25">
        <v>34.02155959587747</v>
      </c>
    </row>
    <row r="26" spans="2:17">
      <c r="F26" t="s">
        <v>53</v>
      </c>
      <c r="J26" s="35">
        <v>17083.519400000001</v>
      </c>
      <c r="K26" s="35">
        <v>16811.422892843999</v>
      </c>
      <c r="P26">
        <v>0.99991069082378814</v>
      </c>
      <c r="Q26">
        <v>63.396732445703783</v>
      </c>
    </row>
    <row r="27" spans="2:17">
      <c r="P27">
        <v>156744.80792812866</v>
      </c>
      <c r="Q27">
        <v>14</v>
      </c>
    </row>
    <row r="28" spans="2:17">
      <c r="P28">
        <v>629980218.39791286</v>
      </c>
      <c r="Q28">
        <v>56268.039587090112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625E-B1D4-4F13-BF1D-93F37FE2D4A6}">
  <dimension ref="A1:P32"/>
  <sheetViews>
    <sheetView tabSelected="1" workbookViewId="0">
      <selection activeCell="Q19" sqref="Q19"/>
    </sheetView>
  </sheetViews>
  <sheetFormatPr defaultRowHeight="16.5"/>
  <cols>
    <col min="2" max="2" width="9.25" bestFit="1" customWidth="1"/>
    <col min="6" max="6" width="13.75" customWidth="1"/>
  </cols>
  <sheetData>
    <row r="1" spans="1:14">
      <c r="H1" t="s">
        <v>86</v>
      </c>
    </row>
    <row r="2" spans="1:14">
      <c r="A2" s="31"/>
      <c r="B2" s="48"/>
      <c r="C2" s="48"/>
      <c r="D2" s="48"/>
      <c r="E2" s="48"/>
      <c r="F2" s="48"/>
      <c r="G2" s="48"/>
      <c r="H2" t="s">
        <v>82</v>
      </c>
      <c r="L2" s="49"/>
      <c r="M2" s="49"/>
      <c r="N2" s="49"/>
    </row>
    <row r="3" spans="1:14">
      <c r="A3" s="31"/>
      <c r="B3" s="48"/>
      <c r="C3" s="48"/>
      <c r="D3" s="48"/>
      <c r="E3" s="48"/>
      <c r="F3" s="48"/>
      <c r="G3" s="48"/>
      <c r="H3" t="s">
        <v>83</v>
      </c>
      <c r="L3" s="49"/>
      <c r="M3" s="49"/>
      <c r="N3" s="49"/>
    </row>
    <row r="4" spans="1:14">
      <c r="A4" s="31"/>
      <c r="B4" s="48" t="s">
        <v>45</v>
      </c>
      <c r="C4" s="48" t="s">
        <v>46</v>
      </c>
      <c r="D4" s="48" t="s">
        <v>38</v>
      </c>
      <c r="E4" s="48" t="s">
        <v>48</v>
      </c>
      <c r="F4" s="48" t="s">
        <v>49</v>
      </c>
      <c r="G4" s="48"/>
      <c r="H4" s="49">
        <v>1</v>
      </c>
      <c r="I4" s="49"/>
      <c r="K4" s="49"/>
      <c r="L4" s="49"/>
      <c r="M4" s="49">
        <v>2</v>
      </c>
      <c r="N4" s="49"/>
    </row>
    <row r="5" spans="1:14">
      <c r="A5" s="31"/>
      <c r="B5" s="48">
        <v>3</v>
      </c>
      <c r="C5" s="48">
        <v>0</v>
      </c>
      <c r="D5" s="48">
        <f t="shared" ref="D5:D20" si="0">273.15+C5</f>
        <v>273.14999999999998</v>
      </c>
      <c r="E5" s="48">
        <v>23.822700000000001</v>
      </c>
      <c r="F5" s="48">
        <v>20647</v>
      </c>
      <c r="G5" s="48"/>
      <c r="H5" s="49">
        <f>$B$28*(F5-$B$29)</f>
        <v>410940</v>
      </c>
      <c r="I5" s="49">
        <f>H5/E5</f>
        <v>17249.933886587161</v>
      </c>
      <c r="J5">
        <f>H5-E5</f>
        <v>410916.17729999998</v>
      </c>
      <c r="K5" s="49"/>
      <c r="L5" s="49"/>
      <c r="M5" s="49">
        <f>$F$31/LN($F$32/((F5-$F$24)+1))</f>
        <v>1.6648747163940272</v>
      </c>
      <c r="N5" s="49"/>
    </row>
    <row r="6" spans="1:14">
      <c r="A6" s="31"/>
      <c r="B6" s="48">
        <v>4</v>
      </c>
      <c r="C6" s="48">
        <v>10</v>
      </c>
      <c r="D6" s="48">
        <f t="shared" si="0"/>
        <v>283.14999999999998</v>
      </c>
      <c r="E6" s="48">
        <v>28.776299999999999</v>
      </c>
      <c r="F6" s="48">
        <v>21273</v>
      </c>
      <c r="G6" s="48"/>
      <c r="H6" s="49">
        <f t="shared" ref="H6:H20" si="1">$B$28*(F6-$B$29)</f>
        <v>423460</v>
      </c>
      <c r="I6" s="49">
        <f>H6/E6</f>
        <v>14715.58191984376</v>
      </c>
      <c r="J6">
        <f t="shared" ref="J6:J20" si="2">H6-E6</f>
        <v>423431.22369999997</v>
      </c>
      <c r="K6" s="49"/>
      <c r="L6" s="49"/>
      <c r="M6" s="49">
        <f>$F$31/LN($F$32/((F6-$F$24)+1))</f>
        <v>1.5325458274485499</v>
      </c>
      <c r="N6" s="49"/>
    </row>
    <row r="7" spans="1:14">
      <c r="A7" s="31"/>
      <c r="B7" s="48">
        <v>5</v>
      </c>
      <c r="C7" s="48">
        <v>20</v>
      </c>
      <c r="D7" s="48">
        <f t="shared" si="0"/>
        <v>293.14999999999998</v>
      </c>
      <c r="E7" s="48">
        <v>34.335500000000003</v>
      </c>
      <c r="F7" s="48">
        <v>22040</v>
      </c>
      <c r="G7" s="48"/>
      <c r="H7" s="49">
        <f t="shared" si="1"/>
        <v>438800</v>
      </c>
      <c r="I7" s="49">
        <f>H7/E7</f>
        <v>12779.776033551279</v>
      </c>
      <c r="J7">
        <f t="shared" si="2"/>
        <v>438765.66450000001</v>
      </c>
      <c r="K7" s="49"/>
      <c r="L7" s="49"/>
      <c r="M7" s="49">
        <f>$F$31/LN($F$32/((F7-$F$24)+1))</f>
        <v>1.4156592172459299</v>
      </c>
      <c r="N7" s="49"/>
    </row>
    <row r="8" spans="1:14">
      <c r="A8" s="31"/>
      <c r="B8" s="48">
        <v>6</v>
      </c>
      <c r="C8" s="48">
        <v>30</v>
      </c>
      <c r="D8" s="48">
        <f t="shared" si="0"/>
        <v>303.14999999999998</v>
      </c>
      <c r="E8" s="48">
        <v>40.5167</v>
      </c>
      <c r="F8" s="48">
        <v>22853</v>
      </c>
      <c r="G8" s="48"/>
      <c r="H8" s="49">
        <f t="shared" si="1"/>
        <v>455060</v>
      </c>
      <c r="I8" s="49">
        <f>H8/E8</f>
        <v>11231.418155970254</v>
      </c>
      <c r="J8">
        <f t="shared" si="2"/>
        <v>455019.48330000002</v>
      </c>
      <c r="K8" s="49"/>
      <c r="L8" s="49"/>
      <c r="M8" s="49">
        <f>$F$31/LN($F$32/((F8-$F$24)+1))</f>
        <v>1.3244012413188884</v>
      </c>
      <c r="N8" s="49"/>
    </row>
    <row r="9" spans="1:14">
      <c r="A9" s="31"/>
      <c r="B9" s="48">
        <v>7</v>
      </c>
      <c r="C9" s="48">
        <v>40</v>
      </c>
      <c r="D9" s="48">
        <f t="shared" si="0"/>
        <v>313.14999999999998</v>
      </c>
      <c r="E9" s="48">
        <v>47.332299999999996</v>
      </c>
      <c r="F9" s="48">
        <v>23802</v>
      </c>
      <c r="G9" s="48"/>
      <c r="H9" s="49">
        <f t="shared" si="1"/>
        <v>474040</v>
      </c>
      <c r="I9" s="49">
        <f>H9/E9</f>
        <v>10015.148218024478</v>
      </c>
      <c r="J9">
        <f t="shared" si="2"/>
        <v>473992.66769999999</v>
      </c>
      <c r="K9" s="49"/>
      <c r="L9" s="49"/>
      <c r="M9" s="49">
        <f>$F$31/LN($F$32/((F9-$F$24)+1))</f>
        <v>1.244001101551349</v>
      </c>
      <c r="N9" s="49"/>
    </row>
    <row r="10" spans="1:14">
      <c r="A10" s="31"/>
      <c r="B10" s="48">
        <v>8</v>
      </c>
      <c r="C10" s="48">
        <v>50</v>
      </c>
      <c r="D10" s="48">
        <f t="shared" si="0"/>
        <v>323.14999999999998</v>
      </c>
      <c r="E10" s="48">
        <v>54.791400000000003</v>
      </c>
      <c r="F10" s="48">
        <v>24850</v>
      </c>
      <c r="G10" s="48"/>
      <c r="H10" s="49">
        <f t="shared" si="1"/>
        <v>495000</v>
      </c>
      <c r="I10" s="49">
        <f>H10/E10</f>
        <v>9034.2645013633519</v>
      </c>
      <c r="J10">
        <f t="shared" si="2"/>
        <v>494945.20860000001</v>
      </c>
      <c r="K10" s="49"/>
      <c r="L10" s="49"/>
      <c r="M10" s="49">
        <f>$F$31/LN($F$32/((F10-$F$24)+1))</f>
        <v>1.1760416325865544</v>
      </c>
      <c r="N10" s="49"/>
    </row>
    <row r="11" spans="1:14">
      <c r="A11" s="31"/>
      <c r="B11" s="48">
        <v>9</v>
      </c>
      <c r="C11" s="48">
        <v>60</v>
      </c>
      <c r="D11" s="48">
        <f t="shared" si="0"/>
        <v>333.15</v>
      </c>
      <c r="E11" s="48">
        <v>62.899799999999999</v>
      </c>
      <c r="F11" s="48">
        <v>26008</v>
      </c>
      <c r="G11" s="48"/>
      <c r="H11" s="49">
        <f t="shared" si="1"/>
        <v>518160</v>
      </c>
      <c r="I11" s="49">
        <f>H11/E11</f>
        <v>8237.8640313641699</v>
      </c>
      <c r="J11">
        <f t="shared" si="2"/>
        <v>518097.10019999999</v>
      </c>
      <c r="K11" s="49"/>
      <c r="L11" s="49"/>
      <c r="M11" s="49">
        <f>$F$31/LN($F$32/((F11-$F$24)+1))</f>
        <v>1.1175085278279895</v>
      </c>
      <c r="N11" s="49"/>
    </row>
    <row r="12" spans="1:14">
      <c r="A12" s="31"/>
      <c r="B12" s="48">
        <v>10</v>
      </c>
      <c r="C12" s="48">
        <v>70</v>
      </c>
      <c r="D12" s="48">
        <f t="shared" si="0"/>
        <v>343.15</v>
      </c>
      <c r="E12" s="48">
        <v>71.660300000000007</v>
      </c>
      <c r="F12" s="48">
        <v>27317</v>
      </c>
      <c r="G12" s="48"/>
      <c r="H12" s="49">
        <f t="shared" si="1"/>
        <v>544340</v>
      </c>
      <c r="I12" s="49">
        <f>H12/E12</f>
        <v>7596.1166782723485</v>
      </c>
      <c r="J12">
        <f t="shared" si="2"/>
        <v>544268.33970000001</v>
      </c>
      <c r="K12" s="49"/>
      <c r="L12" s="49"/>
      <c r="M12" s="49">
        <f>$F$31/LN($F$32/((F12-$F$24)+1))</f>
        <v>1.0652941561160956</v>
      </c>
      <c r="N12" s="49"/>
    </row>
    <row r="13" spans="1:14">
      <c r="A13" s="31"/>
      <c r="B13" s="48">
        <v>11</v>
      </c>
      <c r="C13" s="48">
        <v>80</v>
      </c>
      <c r="D13" s="48">
        <f t="shared" si="0"/>
        <v>353.15</v>
      </c>
      <c r="E13" s="48">
        <v>81.073099999999997</v>
      </c>
      <c r="F13" s="48">
        <v>28676</v>
      </c>
      <c r="G13" s="48"/>
      <c r="H13" s="49">
        <f t="shared" si="1"/>
        <v>571520</v>
      </c>
      <c r="I13" s="49">
        <f>H13/E13</f>
        <v>7049.4405665997729</v>
      </c>
      <c r="J13">
        <f t="shared" si="2"/>
        <v>571438.92689999996</v>
      </c>
      <c r="K13" s="49"/>
      <c r="L13" s="49"/>
      <c r="M13" s="49">
        <f>$F$31/LN($F$32/((F13-$F$24)+1))</f>
        <v>1.0217986031254054</v>
      </c>
      <c r="N13" s="49"/>
    </row>
    <row r="14" spans="1:14">
      <c r="A14" s="31"/>
      <c r="B14" s="48">
        <v>12</v>
      </c>
      <c r="C14" s="48">
        <v>90</v>
      </c>
      <c r="D14" s="48">
        <f t="shared" si="0"/>
        <v>363.15</v>
      </c>
      <c r="E14" s="48">
        <v>91.136099999999999</v>
      </c>
      <c r="F14" s="48">
        <v>30160</v>
      </c>
      <c r="G14" s="48"/>
      <c r="H14" s="49">
        <f t="shared" si="1"/>
        <v>601200</v>
      </c>
      <c r="I14" s="49">
        <f>H14/E14</f>
        <v>6596.7273122286342</v>
      </c>
      <c r="J14">
        <f t="shared" si="2"/>
        <v>601108.8639</v>
      </c>
      <c r="K14" s="49"/>
      <c r="L14" s="49"/>
      <c r="M14" s="49">
        <f>$F$31/LN($F$32/((F14-$F$24)+1))</f>
        <v>0.98302475235939912</v>
      </c>
      <c r="N14" s="49"/>
    </row>
    <row r="15" spans="1:14">
      <c r="A15" s="31"/>
      <c r="B15" s="48">
        <v>13</v>
      </c>
      <c r="C15" s="48">
        <v>100</v>
      </c>
      <c r="D15" s="48">
        <f t="shared" si="0"/>
        <v>373.15</v>
      </c>
      <c r="E15" s="48">
        <v>101.845</v>
      </c>
      <c r="F15" s="48">
        <v>31710</v>
      </c>
      <c r="G15" s="48"/>
      <c r="H15" s="49">
        <f t="shared" si="1"/>
        <v>632200</v>
      </c>
      <c r="I15" s="49">
        <f>H15/E15</f>
        <v>6207.4721390348077</v>
      </c>
      <c r="J15">
        <f t="shared" si="2"/>
        <v>632098.15500000003</v>
      </c>
      <c r="K15" s="49"/>
      <c r="L15" s="49"/>
      <c r="M15" s="49">
        <f>$F$31/LN($F$32/((F15-$F$24)+1))</f>
        <v>0.94951831229961803</v>
      </c>
      <c r="N15" s="49"/>
    </row>
    <row r="16" spans="1:14">
      <c r="A16" s="31"/>
      <c r="B16" s="48">
        <v>14</v>
      </c>
      <c r="C16" s="48">
        <v>110</v>
      </c>
      <c r="D16" s="48">
        <f t="shared" si="0"/>
        <v>383.15</v>
      </c>
      <c r="E16" s="48">
        <v>113.194</v>
      </c>
      <c r="F16" s="48">
        <v>33330</v>
      </c>
      <c r="G16" s="48"/>
      <c r="H16" s="49">
        <f t="shared" si="1"/>
        <v>664600</v>
      </c>
      <c r="I16" s="49">
        <f>H16/E16</f>
        <v>5871.3359365337383</v>
      </c>
      <c r="J16">
        <f t="shared" si="2"/>
        <v>664486.80599999998</v>
      </c>
      <c r="K16" s="49"/>
      <c r="L16" s="49"/>
      <c r="M16" s="49">
        <f>$F$31/LN($F$32/((F16-$F$24)+1))</f>
        <v>0.92010935869200172</v>
      </c>
      <c r="N16" s="49"/>
    </row>
    <row r="17" spans="1:16">
      <c r="A17" s="31"/>
      <c r="B17" s="48">
        <v>15</v>
      </c>
      <c r="C17" s="48">
        <v>120</v>
      </c>
      <c r="D17" s="48">
        <f t="shared" si="0"/>
        <v>393.15</v>
      </c>
      <c r="E17" s="48">
        <v>125.176</v>
      </c>
      <c r="F17" s="48">
        <v>35080</v>
      </c>
      <c r="G17" s="48"/>
      <c r="H17" s="49">
        <f t="shared" si="1"/>
        <v>699600</v>
      </c>
      <c r="I17" s="49">
        <f>H17/E17</f>
        <v>5588.9307854540803</v>
      </c>
      <c r="J17">
        <f t="shared" si="2"/>
        <v>699474.82400000002</v>
      </c>
      <c r="K17" s="49"/>
      <c r="L17" s="49"/>
      <c r="M17" s="49">
        <f>$F$31/LN($F$32/((F17-$F$24)+1))</f>
        <v>0.89316805059395132</v>
      </c>
      <c r="N17" s="49"/>
    </row>
    <row r="18" spans="1:16">
      <c r="A18" s="31"/>
      <c r="B18" s="48">
        <v>16</v>
      </c>
      <c r="C18" s="48">
        <v>130</v>
      </c>
      <c r="D18" s="48">
        <f t="shared" si="0"/>
        <v>403.15</v>
      </c>
      <c r="E18" s="48">
        <v>137.78200000000001</v>
      </c>
      <c r="F18" s="48">
        <v>36846</v>
      </c>
      <c r="G18" s="48"/>
      <c r="H18" s="49">
        <f t="shared" si="1"/>
        <v>734920</v>
      </c>
      <c r="I18" s="49">
        <f>H18/E18</f>
        <v>5333.9333149467993</v>
      </c>
      <c r="J18">
        <f t="shared" si="2"/>
        <v>734782.21799999999</v>
      </c>
      <c r="K18" s="49"/>
      <c r="L18" s="49"/>
      <c r="M18" s="49">
        <f>$F$31/LN($F$32/((F18-$F$24)+1))</f>
        <v>0.86986183661240402</v>
      </c>
      <c r="N18" s="49"/>
    </row>
    <row r="19" spans="1:16">
      <c r="A19" s="31"/>
      <c r="B19" s="48">
        <v>17</v>
      </c>
      <c r="C19" s="48">
        <v>140</v>
      </c>
      <c r="D19" s="48">
        <f t="shared" si="0"/>
        <v>413.15</v>
      </c>
      <c r="E19" s="48">
        <v>151.001</v>
      </c>
      <c r="F19" s="48">
        <v>38732</v>
      </c>
      <c r="G19" s="48"/>
      <c r="H19" s="49">
        <f t="shared" si="1"/>
        <v>772640</v>
      </c>
      <c r="I19" s="49">
        <f>H19/E19</f>
        <v>5116.7873060443308</v>
      </c>
      <c r="J19">
        <f t="shared" si="2"/>
        <v>772488.99899999995</v>
      </c>
      <c r="K19" s="49"/>
      <c r="L19" s="49"/>
      <c r="M19" s="49">
        <f>$F$31/LN($F$32/((F19-$F$24)+1))</f>
        <v>0.84830767647794558</v>
      </c>
      <c r="N19" s="49"/>
    </row>
    <row r="20" spans="1:16">
      <c r="A20" s="31"/>
      <c r="B20" s="48">
        <v>18</v>
      </c>
      <c r="C20" s="48">
        <v>150</v>
      </c>
      <c r="D20" s="48">
        <f t="shared" si="0"/>
        <v>423.15</v>
      </c>
      <c r="E20" s="48">
        <v>164.82300000000001</v>
      </c>
      <c r="F20" s="48">
        <v>40727</v>
      </c>
      <c r="G20" s="48"/>
      <c r="H20" s="49">
        <f t="shared" si="1"/>
        <v>812540</v>
      </c>
      <c r="I20" s="49">
        <f>H20/E20</f>
        <v>4929.7731505918464</v>
      </c>
      <c r="J20">
        <f t="shared" si="2"/>
        <v>812375.17700000003</v>
      </c>
      <c r="K20" s="49"/>
      <c r="L20" s="49"/>
      <c r="M20" s="49">
        <f>$F$31/LN($F$32/((F20-$F$24)+1))</f>
        <v>0.82845470851196434</v>
      </c>
      <c r="N20" s="49"/>
    </row>
    <row r="21" spans="1:16">
      <c r="B21" s="49"/>
      <c r="C21" s="49"/>
      <c r="D21" s="49"/>
      <c r="E21" s="49" t="s">
        <v>50</v>
      </c>
      <c r="F21" s="50">
        <v>732611.55189999996</v>
      </c>
      <c r="G21" s="49"/>
      <c r="H21" s="49"/>
      <c r="I21" s="49"/>
      <c r="J21" s="49"/>
      <c r="K21" s="49"/>
      <c r="L21" s="49"/>
      <c r="M21" s="49"/>
      <c r="N21" s="49"/>
    </row>
    <row r="22" spans="1:16">
      <c r="B22" s="49"/>
      <c r="C22" s="49"/>
      <c r="D22" s="49"/>
      <c r="E22" s="49" t="s">
        <v>51</v>
      </c>
      <c r="F22" s="49">
        <v>1467.9848999999999</v>
      </c>
      <c r="G22" s="49"/>
      <c r="H22" s="49"/>
      <c r="I22" s="49"/>
      <c r="J22" s="49"/>
      <c r="K22" s="49"/>
      <c r="L22" s="49"/>
      <c r="M22" s="49"/>
      <c r="N22" s="49"/>
    </row>
    <row r="23" spans="1:16">
      <c r="B23" s="49"/>
      <c r="C23" s="49"/>
      <c r="D23" s="49"/>
      <c r="E23" s="49" t="s">
        <v>52</v>
      </c>
      <c r="F23" s="49">
        <v>1</v>
      </c>
      <c r="G23" s="49"/>
      <c r="H23" s="49"/>
      <c r="I23" s="49"/>
      <c r="J23" s="49"/>
      <c r="K23" s="49"/>
      <c r="L23" s="49"/>
      <c r="M23" s="49"/>
      <c r="N23" s="49"/>
    </row>
    <row r="24" spans="1:16">
      <c r="B24" s="49"/>
      <c r="C24" s="49"/>
      <c r="D24" s="49"/>
      <c r="E24" s="49" t="s">
        <v>53</v>
      </c>
      <c r="F24" s="51">
        <f>G26</f>
        <v>17084.584255778085</v>
      </c>
      <c r="G24" s="49"/>
      <c r="H24" s="49"/>
      <c r="I24" s="49"/>
      <c r="J24" s="49"/>
      <c r="K24" s="49"/>
      <c r="L24" s="49"/>
      <c r="M24" s="49"/>
      <c r="N24" s="49"/>
    </row>
    <row r="26" spans="1:16">
      <c r="E26" t="s">
        <v>81</v>
      </c>
      <c r="F26" cm="1">
        <f t="array" ref="F26:G30">LINEST(F5:F20,E5:E20, TRUE, TRUE)</f>
        <v>143.36388585985455</v>
      </c>
      <c r="G26">
        <v>17084.584255778085</v>
      </c>
      <c r="J26" cm="1">
        <f t="array" ref="J26:K30">LINEST(D5:D20,M5:M20,TRUE,TRUE)</f>
        <v>-178.03952757694148</v>
      </c>
      <c r="K26">
        <v>546.82619736807374</v>
      </c>
      <c r="P26" cm="1">
        <f t="array" ref="P26">SQRT(AVERAGE(E5:E20-H5:H20)^2)</f>
        <v>577980.61467499996</v>
      </c>
    </row>
    <row r="27" spans="1:16">
      <c r="B27" t="s">
        <v>91</v>
      </c>
      <c r="C27" t="s">
        <v>92</v>
      </c>
      <c r="F27">
        <v>0.36211222084097877</v>
      </c>
      <c r="G27">
        <v>34.02155959587747</v>
      </c>
      <c r="J27">
        <v>13.944425785284407</v>
      </c>
      <c r="K27">
        <v>15.941798217596556</v>
      </c>
    </row>
    <row r="28" spans="1:16">
      <c r="A28" t="s">
        <v>89</v>
      </c>
      <c r="B28" s="7">
        <v>20</v>
      </c>
      <c r="F28">
        <v>0.99991069082378814</v>
      </c>
      <c r="G28">
        <v>63.396732445703783</v>
      </c>
      <c r="J28">
        <v>0.92091133275001247</v>
      </c>
      <c r="K28">
        <v>13.859021524159369</v>
      </c>
    </row>
    <row r="29" spans="1:16">
      <c r="A29" t="s">
        <v>90</v>
      </c>
      <c r="B29">
        <v>100</v>
      </c>
      <c r="F29">
        <v>156744.80792812866</v>
      </c>
      <c r="G29">
        <v>14</v>
      </c>
      <c r="J29">
        <v>163.01651180627528</v>
      </c>
      <c r="K29">
        <v>14</v>
      </c>
    </row>
    <row r="30" spans="1:16">
      <c r="F30">
        <v>629980218.39791286</v>
      </c>
      <c r="G30">
        <v>56268.039587090112</v>
      </c>
      <c r="J30">
        <v>31310.985313500423</v>
      </c>
      <c r="K30">
        <v>2689.0146864995772</v>
      </c>
    </row>
    <row r="31" spans="1:16">
      <c r="A31" t="s">
        <v>87</v>
      </c>
      <c r="B31">
        <v>-5.9634299999999998</v>
      </c>
      <c r="E31" t="s">
        <v>84</v>
      </c>
      <c r="F31">
        <v>-3.120547858098119</v>
      </c>
      <c r="L31" t="s">
        <v>84</v>
      </c>
      <c r="M31">
        <f>J26</f>
        <v>-178.03952757694148</v>
      </c>
    </row>
    <row r="32" spans="1:16">
      <c r="A32" t="s">
        <v>88</v>
      </c>
      <c r="B32">
        <v>3000</v>
      </c>
      <c r="E32" t="s">
        <v>85</v>
      </c>
      <c r="F32">
        <v>546.82612899792582</v>
      </c>
      <c r="L32" t="s">
        <v>85</v>
      </c>
      <c r="M32">
        <f>K26</f>
        <v>546.82619736807374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4</vt:i4>
      </vt:variant>
    </vt:vector>
  </HeadingPairs>
  <TitlesOfParts>
    <vt:vector size="12" baseType="lpstr">
      <vt:lpstr>Sheet1</vt:lpstr>
      <vt:lpstr>Sheet1 (2)</vt:lpstr>
      <vt:lpstr>Sheet2</vt:lpstr>
      <vt:lpstr>20200129 </vt:lpstr>
      <vt:lpstr>Sheet3</vt:lpstr>
      <vt:lpstr>Sheet4</vt:lpstr>
      <vt:lpstr>20200305</vt:lpstr>
      <vt:lpstr>Sheet5</vt:lpstr>
      <vt:lpstr>cl</vt:lpstr>
      <vt:lpstr>h</vt:lpstr>
      <vt:lpstr>k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Dohwi Kim</dc:creator>
  <cp:lastModifiedBy>써모아이</cp:lastModifiedBy>
  <dcterms:created xsi:type="dcterms:W3CDTF">2019-04-25T09:45:00Z</dcterms:created>
  <dcterms:modified xsi:type="dcterms:W3CDTF">2020-04-03T09:14:13Z</dcterms:modified>
</cp:coreProperties>
</file>