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4"/>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0-Milestones" sheetId="1" r:id="rId4"/>
    <sheet state="visible" name="09-NavigatorTutorial" sheetId="2" r:id="rId5"/>
    <sheet state="visible" name="01-GenEstsDataHMIS" sheetId="3" r:id="rId6"/>
    <sheet state="visible" name="02-UploadDataADR" sheetId="4" r:id="rId7"/>
    <sheet state="visible" name="03-ValidateDataNaomi" sheetId="5" r:id="rId8"/>
    <sheet state="visible" name="04-InputDatatoSpectrum" sheetId="6" r:id="rId9"/>
    <sheet state="visible" name="05-GenIncidenceEstswithEPP" sheetId="7" r:id="rId10"/>
    <sheet state="visible" name="06-GenKOSShiny90" sheetId="8" r:id="rId11"/>
    <sheet state="visible" name="07-FinalizeNatlEstsSpectrum" sheetId="9" r:id="rId12"/>
    <sheet state="visible" name="08-GenSubNatlEstsNaomi" sheetId="10" r:id="rId13"/>
    <sheet state="visible" name="Sheet1" sheetId="11" r:id="rId14"/>
  </sheets>
  <definedNames/>
  <calcPr/>
  <extLst>
    <ext uri="GoogleSheetsCustomDataVersion1">
      <go:sheetsCustomData xmlns:go="http://customooxmlschemas.google.com/" r:id="rId15" roundtripDataSignature="AMtx7mjpMTAf1L6+Js6H9eN7aChX2YAChg=="/>
    </ext>
  </extLst>
</workbook>
</file>

<file path=xl/comments1.xml><?xml version="1.0" encoding="utf-8"?>
<comments xmlns:r="http://schemas.openxmlformats.org/officeDocument/2006/relationships" xmlns="http://schemas.openxmlformats.org/spreadsheetml/2006/main">
  <authors>
    <author/>
  </authors>
  <commentList>
    <comment authorId="0" ref="K12">
      <text>
        <t xml:space="preserve">======
ID#AAAASYjj5eE
tc={69C0F8D5-BDA3-48CA-8475-D76775529B3F}    (2021-11-25 18:28:02)
[Threaded comment]
Your version of Excel allows you to read this threaded comment; however, any edits to it will get removed if the file is opened in a newer version of Excel. Learn more: https://go.microsoft.com/fwlink/?linkid=870924
Comment:
    @Fjelltopp - Link to user's organization page?
------
ID#AAAARMmfkVY
Jonathan Pearson    (2021-11-30 09:23:08)
@jonathan@fjelltopp.org</t>
      </text>
    </comment>
    <comment authorId="0" ref="K14">
      <text>
        <t xml:space="preserve">======
ID#AAAASYjj5eA
tc={B4F14ED7-4D5B-4B68-9AA9-FEA37D3C2A24}    (2021-11-25 18:28:02)
[Threaded comment]
Your version of Excel allows you to read this threaded comment; however, any edits to it will get removed if the file is opened in a newer version of Excel. Learn more: https://go.microsoft.com/fwlink/?linkid=870924
Comment:
    @Fjelltopp - Link to user's organization page?
------
ID#AAAARMmfkVg
Jonathan Pearson    (2021-11-30 09:23:40)
@jonathan@fjelltopp.org</t>
      </text>
    </comment>
    <comment authorId="0" ref="K13">
      <text>
        <t xml:space="preserve">======
ID#AAAASYjj5d4
tc={00E57C65-4EFD-4CAD-8517-02CA531AAD92}    (2021-11-25 18:28:02)
[Threaded comment]
Your version of Excel allows you to read this threaded comment; however, any edits to it will get removed if the file is opened in a newer version of Excel. Learn more: https://go.microsoft.com/fwlink/?linkid=870924
Comment:
    @Fjelltopp - Link to user's organization page?
------
ID#AAAARMmfkVc
Jonathan Pearson    (2021-11-30 09:23:23)
@jonathan@fjelltopp.org</t>
      </text>
    </comment>
    <comment authorId="0" ref="K11">
      <text>
        <t xml:space="preserve">======
ID#AAAASYjj5ds
tc={74C073BF-C656-4D83-9D12-2E2B3D86DBC1}    (2021-11-25 18:28:02)
[Threaded comment]
Your version of Excel allows you to read this threaded comment; however, any edits to it will get removed if the file is opened in a newer version of Excel. Learn more: https://go.microsoft.com/fwlink/?linkid=870924
Comment:
    @Fjelltopp - Link to user's organization page?
------
ID#AAAARMmfkVU
Jonathan Pearson    (2021-11-30 09:22:51)
@jonathan@fjelltopp.org</t>
      </text>
    </comment>
  </commentList>
  <extLst>
    <ext uri="GoogleSheetsCustomDataVersion1">
      <go:sheetsCustomData xmlns:go="http://customooxmlschemas.google.com/" r:id="rId1" roundtripDataSignature="AMtx7mit62lLDaPPtRWmfcPmLNN67dPDSw=="/>
    </ext>
  </extLst>
</comments>
</file>

<file path=xl/comments2.xml><?xml version="1.0" encoding="utf-8"?>
<comments xmlns:r="http://schemas.openxmlformats.org/officeDocument/2006/relationships" xmlns="http://schemas.openxmlformats.org/spreadsheetml/2006/main">
  <authors>
    <author/>
  </authors>
  <commentList>
    <comment authorId="0" ref="E8">
      <text>
        <t xml:space="preserve">======
ID#AAAASYjj5eY
    (2021-11-25 18:28:02)
@jonathan@fjelltopp.org ADD LINK DIRECTLY TO USER'S ORGANIZATION PAGE / INPUTS PACKAGE FOR THIS YEAR.
_Assigned to Jonathan Berry_
	-Jonathan Berry</t>
      </text>
    </comment>
    <comment authorId="0" ref="E11">
      <text>
        <t xml:space="preserve">======
ID#AAAASYjj5d8
    (2021-11-25 18:28:02)
@jonathan@fjelltopp.org ADD LINK DIRECTLY TO USER'S ORGANIZATION PAGE / INPUTS PACKAGE FOR THIS YEAR.
_Assigned to Jonathan Berry_
	-Jonathan Berry</t>
      </text>
    </comment>
    <comment authorId="0" ref="E10">
      <text>
        <t xml:space="preserve">======
ID#AAAASYjj5d0
    (2021-11-25 18:28:02)
@jonathan@fjelltopp.org ADD LINK DIRECTLY TO USER'S ORGANIZATION PAGE / INPUTS PACKAGE FOR THIS YEAR.
_Assigned to Jonathan Berry_
	-Jonathan Berry</t>
      </text>
    </comment>
    <comment authorId="0" ref="E9">
      <text>
        <t xml:space="preserve">======
ID#AAAASYjj5dw
    (2021-11-25 18:28:02)
@jonathan@fjelltopp.org ADD LINK DIRECTLY TO USER'S ORGANIZATION PAGE / INPUTS PACKAGE FOR THIS YEAR.
_Assigned to Jonathan Berry_
	-Jonathan Berry</t>
      </text>
    </comment>
  </commentList>
  <extLst>
    <ext uri="GoogleSheetsCustomDataVersion1">
      <go:sheetsCustomData xmlns:go="http://customooxmlschemas.google.com/" r:id="rId1" roundtripDataSignature="AMtx7mjmeFiHrc55MilRM0qCJu3tYFpnGA=="/>
    </ext>
  </extLst>
</comments>
</file>

<file path=xl/comments3.xml><?xml version="1.0" encoding="utf-8"?>
<comments xmlns:r="http://schemas.openxmlformats.org/officeDocument/2006/relationships" xmlns="http://schemas.openxmlformats.org/spreadsheetml/2006/main">
  <authors>
    <author/>
  </authors>
  <commentList>
    <comment authorId="0" ref="A15">
      <text>
        <t xml:space="preserve">======
ID#AAAASYjj5eQ
    (2021-11-25 18:28:02)
@jonathan@fjelltopp.org Check ID
_Assigned to Jonathan Berry_
	-Jonathan Berry</t>
      </text>
    </comment>
  </commentList>
  <extLst>
    <ext uri="GoogleSheetsCustomDataVersion1">
      <go:sheetsCustomData xmlns:go="http://customooxmlschemas.google.com/" r:id="rId1" roundtripDataSignature="AMtx7mgB0cb8QUNZCNW0xB7wGc3zCQtruQ=="/>
    </ext>
  </extLst>
</comments>
</file>

<file path=xl/comments4.xml><?xml version="1.0" encoding="utf-8"?>
<comments xmlns:r="http://schemas.openxmlformats.org/officeDocument/2006/relationships" xmlns="http://schemas.openxmlformats.org/spreadsheetml/2006/main">
  <authors>
    <author/>
  </authors>
  <commentList>
    <comment authorId="0" ref="D16">
      <text>
        <t xml:space="preserve">======
ID#AAAASdCRYWw
Jonathan Berry    (2021-12-03 12:11:21)
@jonathan@strategy4ward.com To check the wording of these automatic spectrum check tasks when he can.
_Assigned to Jonathan Pearson_</t>
      </text>
    </comment>
    <comment authorId="0" ref="K17">
      <text>
        <t xml:space="preserve">======
ID#AAAASQchb-M
Jonathan Berry    (2021-11-30 17:22:56)
@jonathan@strategy4ward.com Where multiple validation checks are required, are all checks required to pass? Or only one check? i.e. Is it an AND thing or an OR?
_Assigned to Jonathan Pearson_</t>
      </text>
    </comment>
    <comment authorId="0" ref="E15">
      <text>
        <t xml:space="preserve">======
ID#AAAASYjj5eU
    (2021-11-25 18:28:02)
@jonathan@fjelltopp.org Add link directly to user's inputs package?
_Assigned to Jonathan Berry_
	-Jonathan Berry</t>
      </text>
    </comment>
  </commentList>
  <extLst>
    <ext uri="GoogleSheetsCustomDataVersion1">
      <go:sheetsCustomData xmlns:go="http://customooxmlschemas.google.com/" r:id="rId1" roundtripDataSignature="AMtx7mhKCoBrHnXupzV6VhSQHfWLIpPeNw=="/>
    </ext>
  </extLst>
</comments>
</file>

<file path=xl/comments5.xml><?xml version="1.0" encoding="utf-8"?>
<comments xmlns:r="http://schemas.openxmlformats.org/officeDocument/2006/relationships" xmlns="http://schemas.openxmlformats.org/spreadsheetml/2006/main">
  <authors>
    <author/>
  </authors>
  <commentList>
    <comment authorId="0" ref="E21">
      <text>
        <t xml:space="preserve">======
ID#AAAATTKeNZU
Jonathan Berry    (2021-12-20 10:37:42)
@jonathan@strategy4ward.com Is the text in this step properly updated for all the Calibration checks?  You mention four indicators, but there are six calibration checks?
_Assigned to Jonathan Pearson_
------
ID#AAAATTU47z8
Jonathan Pearson    (2021-12-20 12:06:09)
There are four indicators for calibration (listed correctly in the text) and then a calibration method so a total of five different calibration-related "things". I added a space in the text to make the cal option stand out separately. Otherwise, the text seems okay to me.
------
ID#AAAATTU470A
Jonathan Berry    (2021-12-20 12:28:02)
We don't need to make any reference to the Cal_Population check Jeff has just added in then?
------
ID#AAAATTU470E
Jonathan Berry    (2021-12-20 12:30:00)
If' you're happy that we don't need to update the text for the new calibration check then just mark this issue as resolved.</t>
      </text>
    </comment>
    <comment authorId="0" ref="E19">
      <text>
        <t xml:space="preserve">======
ID#AAAASdCRYWg
Jonathan Berry    (2021-12-03 12:04:13)
@jonathan@strategy4ward.com to review the wording of these tasks for  Naomi automatic checks when he can.</t>
      </text>
    </comment>
    <comment authorId="0" ref="F18">
      <text>
        <t xml:space="preserve">======
ID#AAAASYjj5eM
    (2021-11-25 18:28:02)
@jonathan@fjelltopp.org  Add link directly to user's organization?
_Assigned to Jonathan Berry_
	-Jonathan Berry</t>
      </text>
    </comment>
  </commentList>
  <extLst>
    <ext uri="GoogleSheetsCustomDataVersion1">
      <go:sheetsCustomData xmlns:go="http://customooxmlschemas.google.com/" r:id="rId1" roundtripDataSignature="AMtx7mgQaeB//XIqBz2w04QjjTbwn07gsg=="/>
    </ext>
  </extLst>
</comments>
</file>

<file path=xl/sharedStrings.xml><?xml version="1.0" encoding="utf-8"?>
<sst xmlns="http://schemas.openxmlformats.org/spreadsheetml/2006/main" count="832" uniqueCount="656">
  <si>
    <t>Milestone Title (Visible to User):</t>
  </si>
  <si>
    <t>Milestone Description (Visible to User):</t>
  </si>
  <si>
    <t>Entry Criteria:</t>
  </si>
  <si>
    <t>Version:</t>
  </si>
  <si>
    <t>Complete Message</t>
  </si>
  <si>
    <t>HIV Estimates Process 2022</t>
  </si>
  <si>
    <t xml:space="preserve">These are the major milestones you will complete as a part of this year's estimates process. Each milestone is made up of tasks. Navigator will walk you through each task, assisting you with instructions and resources along the way. </t>
  </si>
  <si>
    <t>User has an ADR account</t>
  </si>
  <si>
    <t>Congratulations, you have completed this year's estimates process. You may now use your results for other needs such as the PEPFAR data pack, DMPPT2 (for VMMC data where applicable), national reporting, or other needs.</t>
  </si>
  <si>
    <t>Ref.</t>
  </si>
  <si>
    <t>Task Title (Visible to User)</t>
  </si>
  <si>
    <t>Task Test (if test passes, proceed to next test)</t>
  </si>
  <si>
    <t>If test fails, present this to user:</t>
  </si>
  <si>
    <t>Resources / Links</t>
  </si>
  <si>
    <t>Mandatory right now</t>
  </si>
  <si>
    <t>Test function</t>
  </si>
  <si>
    <t>Proceed to test (if test fails)</t>
  </si>
  <si>
    <t>Comments</t>
  </si>
  <si>
    <t>MIL-01-10</t>
  </si>
  <si>
    <t>Milestone: Navigator tutorial</t>
  </si>
  <si>
    <t>09-NavigatorTutorial</t>
  </si>
  <si>
    <t>MIL-02-01</t>
  </si>
  <si>
    <t>Milestone: Preparing Input Data for HIV Estimates</t>
  </si>
  <si>
    <t>01-GenEstsDataHMIS</t>
  </si>
  <si>
    <t>MIL-03-01</t>
  </si>
  <si>
    <t>Milestone: Upload and Review Data Files in Your Dataset on ADR</t>
  </si>
  <si>
    <t>02-UploadDataADR</t>
  </si>
  <si>
    <t>MIL-04-01</t>
  </si>
  <si>
    <t>Milestone: Review quality of programme data inputs using the Review Inputs function in Naomi</t>
  </si>
  <si>
    <t>03-ValidateDataNaomi</t>
  </si>
  <si>
    <t>MIL-05-01</t>
  </si>
  <si>
    <t>Milestone: Enter Data Into Spectrum</t>
  </si>
  <si>
    <t>04-InputDatatoSpectrum</t>
  </si>
  <si>
    <t>MIL-06-01</t>
  </si>
  <si>
    <t>Milestone: Generate HIV incidence for generalized epidemics using EPP</t>
  </si>
  <si>
    <t>05-GenIncidenceEstswithEPP</t>
  </si>
  <si>
    <t>MIL-07-01</t>
  </si>
  <si>
    <t>Milestone: Generate knowledge of HIV status using Shiny 90</t>
  </si>
  <si>
    <t>06-GenKOSShiny90</t>
  </si>
  <si>
    <t>MIL-08-01</t>
  </si>
  <si>
    <t>Milestone: Finalize National HIV Estimates in Spectrum</t>
  </si>
  <si>
    <t>07-FinalizeNatlEstsSpectrum</t>
  </si>
  <si>
    <t>MIL-09-01</t>
  </si>
  <si>
    <t>Milestone: Generate District HIV Estimates Using Naomi</t>
  </si>
  <si>
    <t>08-GenSubNatlEstsNaomi</t>
  </si>
  <si>
    <t>Navigator Tutorial</t>
  </si>
  <si>
    <t xml:space="preserve">This is a brief introduction to the HIV Estimates Navigator.  It will help you understand how to mark tasks as complete and proceed through your Country Estimates process. </t>
  </si>
  <si>
    <t xml:space="preserve">User has logged into Navigator ans has access to edit an ADR Country Estimates dataset. </t>
  </si>
  <si>
    <t>OVV-01-10</t>
  </si>
  <si>
    <t>Welcome to the UNAIDS HIV Estimates Navigator</t>
  </si>
  <si>
    <t>Has the user clicked What's Next?</t>
  </si>
  <si>
    <t>Welcome to the HIV Estimates Navigator. This tool will guide you step by step through the process of creating your country's HIV Estimates.  
At each step of the way you will be presented with a task to complete. We ask that you read the instructions carefully and use the extra resources and links provided if necessary to complete the task. 
When you believe you have completed the task, toggle the task complete/incomplete button in the bottom right by clicking on it, and then click "What's next" to see your next task. 
**Do this now to proceed to your next task.**</t>
  </si>
  <si>
    <t>check_manual_confirmation('EST-OVV-01-10-A')</t>
  </si>
  <si>
    <t>OVV-01-11</t>
  </si>
  <si>
    <t>Navigator tutorial: Skipping tasks</t>
  </si>
  <si>
    <t>Not all tasks need to be completed at the time they are presented to you.  Many tasks can skipped and completed at a later stage. 
To skip a task, just click "What's Next?" without marking the task as complete. 
**Do this now to proceed to your next task.**</t>
  </si>
  <si>
    <t>check_manual_confirmation('EST-OVV-01-11-A')</t>
  </si>
  <si>
    <t>OVV-01-12</t>
  </si>
  <si>
    <t>Navigator tutorial: Browsing previous tasks</t>
  </si>
  <si>
    <t>You can browse through all previous tasks that you have either skipped or completed using the "Prior Task" and "Next Task" buttons.  To proceed beyond your current task, you must use the "What's Next?" button to re-evaluate where you are in the estimates process and be guided to your next task. 
To aid with browsing tasks we are currently developing a "Task List" view, which will list all your tasks and tell you which ones you have completed.  You will be able to use this view to quickly browse to skipped tasks. 
Try browsing backwards through your task list now, before returning to this current task.  
**Once you have done this mark the task as complete and click "What's Next?" to see your next task.**</t>
  </si>
  <si>
    <t>check_manual_confirmation('EST-OVV-01-12-A')</t>
  </si>
  <si>
    <t>OVV-01-13</t>
  </si>
  <si>
    <t>Navigator tutorial: Automatic tasks and skip checks</t>
  </si>
  <si>
    <t>Has the user completed the tutorial?</t>
  </si>
  <si>
    <t>In some case cases, when you mark a task as complete, Navigator will validate your response. If you haven't actually completed the task, you will be alerted by a message in a blue box above. 
In some cases Navigator may also check that some essential tasks are complete and have not been skipped. If you have skipped some essential tasks, Navigator will inform you, and then take you backwards to complete those tasks.
For example, to proceed further you must now ensure you have completed both of these tasks:
- Navigator Tutorial: Skipping tasks
- Navigator Tutorial: Browsing previous tasks
**Once you have understood this message, mark the task as complete and click "What's Next?" to be taken back to complete these tasks.**</t>
  </si>
  <si>
    <t>check_not_skipped(['EST-OVV-01-11-A', 'EST-OVV-01-12-A'])</t>
  </si>
  <si>
    <t>OVV-02-01</t>
  </si>
  <si>
    <t>Are you ready to begin the estimates process?</t>
  </si>
  <si>
    <t>Has the entry criteria for 01-GenEstsDataHMIS been met?</t>
  </si>
  <si>
    <t>Congratulations! You have completed the HIV Estimates Navigator tutorial. 
In order to proceed to use the Navigator your country must: 
 - Have data from all sites for the time period used in the models;
If you are satisfied that the above requirement is met, mark this task  complete and click "What's next?"</t>
  </si>
  <si>
    <t>check_manual_confirmation('EST-OVV-02-01-A')</t>
  </si>
  <si>
    <t>Prepare Input Data for HIV Estimates</t>
  </si>
  <si>
    <r>
      <rPr>
        <rFont val="Calibri"/>
        <color rgb="FF000000"/>
        <sz val="8.0"/>
      </rPr>
      <t>In this milestone, you will prepare</t>
    </r>
    <r>
      <rPr>
        <rFont val="Calibri"/>
        <strike/>
        <color rgb="FF000000"/>
        <sz val="8.0"/>
      </rPr>
      <t xml:space="preserve"> </t>
    </r>
    <r>
      <rPr>
        <rFont val="Calibri"/>
        <color rgb="FF000000"/>
        <sz val="8.0"/>
      </rPr>
      <t xml:space="preserve">and place the required input data in the Dataset needed to generate HIV estimates. You should use the best, highest quality, and most complete input data you have available to you for the estimates process. </t>
    </r>
  </si>
  <si>
    <t>Country has collected data from all sites for the time period used in the models
Data are compiled and validated by country (e.g., MOH) authorities.
The user is authorized to prepare estimates on behalf of the country</t>
  </si>
  <si>
    <t>GEN-01-10</t>
  </si>
  <si>
    <t>Ensure programme data are complete in your national health information system (e.g., DHIS2)</t>
  </si>
  <si>
    <t>Have all programme data required for estimates been completed and are they available in the national health information system?</t>
  </si>
  <si>
    <t xml:space="preserve">The majority of delays and challenges with the estimates process are related to the preparation of data inputs. Best practice suggests that high quality data inputs should be prepared prior to beginning your estimates. Ensure all programme data are available in your country's national health management information system (e.g., DHIS2), reviewed for quality, validated by the relevant authorities, and ready for use in this year's estimates process. To learn more about the programme data required, see Guide 8, Data Quality, Indicator Element Matrix. </t>
  </si>
  <si>
    <r>
      <rPr>
        <rFont val="Calibri"/>
        <color rgb="FF000000"/>
        <sz val="8.0"/>
        <u/>
      </rPr>
      <t xml:space="preserve">Guide 8, Data Quality, Indicator Element Matrix </t>
    </r>
    <r>
      <rPr>
        <rFont val="Calibri"/>
        <color rgb="FF1155CC"/>
        <sz val="8.0"/>
        <u/>
      </rPr>
      <t>https://hivtools.unaids.org/hiv-estimates-training-material-en/</t>
    </r>
  </si>
  <si>
    <t>MM: Add sheet to HIV tools page and put link to that sheet here
MM: Add link to video on data preparation. Training materials ID: G.10</t>
  </si>
  <si>
    <t>check_manual_confirmation('EST-GEN-01-10-A')</t>
  </si>
  <si>
    <t>GEN-02-01</t>
  </si>
  <si>
    <t>Review the quality of and validate your programme data using UNAIDS Guide 6, Data Quality Standards of Practice.</t>
  </si>
  <si>
    <t>Has the country team conducted data quality procedures on each of the required data inputs using Guide 6, Data Quality Standards of Practice?</t>
  </si>
  <si>
    <t>The greatest impediment to a successful estimates process is poor quality programme data. The most important thing you can do before you begin is review the quality of your programme data. There are specific analyses recommended to assess the quality of your program data. These analyses are available in Guide 6, Data Quality Standards of Practice. Table 2 provides specific analyses for the different programme inputs to ensure you start the estimates process with high quality inputs. Naomi's Review Inputs function is another tool available to users for assessing data quality. This step will be completed after data are uploaded to ADR.</t>
  </si>
  <si>
    <r>
      <rPr>
        <rFont val="Calibri"/>
        <color rgb="FF000000"/>
        <sz val="8.0"/>
      </rPr>
      <t xml:space="preserve">Guide 6, Data Quality Standards of Practice </t>
    </r>
    <r>
      <rPr>
        <rFont val="Calibri"/>
        <color rgb="FF1155CC"/>
        <sz val="8.0"/>
        <u/>
      </rPr>
      <t>https://hivtools.unaids.org/hiv-estimates-training-material-en/</t>
    </r>
  </si>
  <si>
    <t>MM: training materials ID: D.8</t>
  </si>
  <si>
    <t>check_manual_confirmation('EST-GEN-02-01-A')</t>
  </si>
  <si>
    <t>GEN-03-01</t>
  </si>
  <si>
    <t>Update your ANC programme data file with data from the current reporting period</t>
  </si>
  <si>
    <t>Has user updated ANC data file?</t>
  </si>
  <si>
    <t xml:space="preserve">Before you upload data files to your Dataset to ADR, ensure you have updated them for the current reporting period.  **Update** your programme data files for ANC. UNAIDS has placed last year's final ANC file in this year's Dataset for your convenience. UNAIDS recommends beginning with last year's final Dataset and only updating the files for the current reporting period. You can learn more about the data elements required in Guide 8 Data Quality, Indicator Elements Matrix. </t>
  </si>
  <si>
    <t>AIDS Data Repository https://adr.unaids.org/
Guide 8, Data Quality, Indicator Element Matrix https://hivtools.unaids.org/hiv-estimates-training-material-en/</t>
  </si>
  <si>
    <t xml:space="preserve">@Fjelltopp - plz link to the user's organization page. </t>
  </si>
  <si>
    <t>check_manual_confirmation('EST-GEN-03-01-A')</t>
  </si>
  <si>
    <t>GEN-04-01</t>
  </si>
  <si>
    <t>Update your ART programme data file with data from the current reporting period</t>
  </si>
  <si>
    <t>Has user updated ART data file?</t>
  </si>
  <si>
    <t xml:space="preserve">Before you upload data files to your Dataset to ADR, ensure you have updated the data files for the current reporting period.  **Update** your programme data files for ART. UNAIDS has placed last year's final ART file in this year's Dataset for your convenience. UNAIDS recommends beginning with last year's final Dataset and only updating the files for the current reporting period. You can learn more about the data elements required in Guide 8 Data Quality, Indicator Elements Matrix. </t>
  </si>
  <si>
    <t>check_manual_confirmation('EST-GEN-04-01-A')</t>
  </si>
  <si>
    <t>GEN-05-01</t>
  </si>
  <si>
    <t>If relevant, update your Voluntary Male Medical Circumcision (VMMC) programme data file with data from the current reporting period</t>
  </si>
  <si>
    <t>Has user updated VMMC data file?</t>
  </si>
  <si>
    <t>*This task is only for VMMC priority countries (see below). If you are not from one of the priority VMMC countries, mark this task complete and click "What's Next".* Before you upload data files to your Dataset to ADR, ensure you have updated the data files for the current reporting period.  **Update** your programme data files for VMMC (if relevant). UNAIDS recommends beginning with last year's data and only updating as necessary for the current reporting period. If you are not using VMMC data for your estimates, you can market this task as complete and click the What's Next? button.. You can learn more about the data elements required in Guide 8 Data Quality, Indicator Elements Matrix. 
VMMC priority countries: Botswana, Eswatini, Ethiopia, Kenya, Lesotho, Malawi, Mozambique, Namibia, Rwanda, South Africa, Uganda, United Republic of Tanzania, Zambia, Zimbabwe.</t>
  </si>
  <si>
    <t>check_manual_confirmation('EST-GEN-05-01-A')</t>
  </si>
  <si>
    <t>GEN-06-01</t>
  </si>
  <si>
    <t>Update your Shiny 90 HIV Testing programme data file with data from the current reporting period</t>
  </si>
  <si>
    <t>Has user updated Shiny 90 HIV Testing data file?</t>
  </si>
  <si>
    <t xml:space="preserve">Before you upload your Dataset to ADR, ensure you have updated the data files for the current reporting period.  **Update** your programme data files for HIV Testing in the Shiny 90 data file. UNAIDS has placed last year's final Shiny 90 HIV Testing file in this year's Dataset for your convenience. UNAIDS recommends beginning with last year's final Dataset and only updating the files for the current reporting period.You can learn more about the data elements required in Guide 8 Data Quality, Indicator Elements Matrix. If you are not planning to use Shiny 90 to estimate your Knowledge of Status figures, mark this task complete in Navigator. </t>
  </si>
  <si>
    <t>AIDS Data Repository https://adr.unaids.org/
Guide 8, Data Quality, Indicator Element Matrix https //hivtools.unaids.org/hiv-estimates-training-material-en/</t>
  </si>
  <si>
    <t>check_manual_confirmation('EST-GEN-06-01-A')</t>
  </si>
  <si>
    <t>GEN-07-01</t>
  </si>
  <si>
    <t>Review your Shiny 90 Survey data file in your Dataset</t>
  </si>
  <si>
    <t>Has user reviewed their Shiny 90 survey data file?</t>
  </si>
  <si>
    <t xml:space="preserve">UNAIDS has placed a *Shiny 90 survey* file in your Dataset in the AIDS Data Repository (ADR). Before we begin the estimates process, please review this file. If you are satisfied with the data in this file, mark this task complete. If you see problems with this file, contact UNAIDS or one of its partners to have it corrected. If you are not planning to use Shiny 90 to estimate your Knowledge of Status figures, mark this task complete in Navigator and click "What's Next?". </t>
  </si>
  <si>
    <t>AIDS Data Repository https://adr.unaids.org/</t>
  </si>
  <si>
    <t>check_manual_confirmation('EST-GEN-07-01-A')</t>
  </si>
  <si>
    <t>GEN-08-01</t>
  </si>
  <si>
    <t>Review your Naomi Survey data file in your Dataset</t>
  </si>
  <si>
    <t>Has user reviewed their Naomi survey data file?</t>
  </si>
  <si>
    <t xml:space="preserve">UNAIDS has placed a *Naomi survey* file in your Dataset in the AIDS Data Repository (ADR). Before we begin the estimates process, please review this file. If you are satisfied with the data in this file, mark this task complete.  If you see problems with this file, contact UNAIDS or one of its partners to have it corrected.If you are not planning to use Naomi to produce district-level HIV estimates, mark this task complete in Navigator and click "What's Next?" below.  </t>
  </si>
  <si>
    <t>check_manual_confirmation('EST-GEN-08-01-A')</t>
  </si>
  <si>
    <t>GEN-09-01</t>
  </si>
  <si>
    <t>Review your area boundary file in your Dataset</t>
  </si>
  <si>
    <t>Has user reviewed their area boundary data file?</t>
  </si>
  <si>
    <t>UNAIDS has placed an *Area Boundary* data file (aka "Geographic Data")  in your Dataset in the AIDS Data Repository (ADR). Before we begin the estimates process, please review this file. If you are satisfied with the data in this file, mark this task complete.  If you see problems with this file, contact UNAIDS or one of its partners to have it corrected.</t>
  </si>
  <si>
    <t>check_manual_confirmation('EST-GEN-09-01-A')</t>
  </si>
  <si>
    <t>GEN-10-01</t>
  </si>
  <si>
    <t>Review your Population file in your Dataset</t>
  </si>
  <si>
    <t>Has user reviewed their population data file?</t>
  </si>
  <si>
    <t>UNAIDS has placed a *Population* data file in your Dataset in the AIDS Data Repository (ADR). Before we begin the estimates process, please review this file. If you are satisfied with the data in this file, mark this task complete.  If you see problems with this file, contact UNAIDS or one of its partners to have it corrected.</t>
  </si>
  <si>
    <t>check_manual_confirmation('EST-GEN-10-01-A')</t>
  </si>
  <si>
    <t>Upload and Review Data Files in Your Dataset on ADR</t>
  </si>
  <si>
    <t xml:space="preserve">For your convenience, UNAIDS has placed last year's data files into this year's Dataset in your organization/country data sets ADR. Programme data files (e.g., ART, ANC, VMMC, Shiny 90 HIV Testing) will need to be updated with the current year's data. Other data files (e.g., area boundary, population, surveys) will only need to be reviewed and confirmed. Once you have updated your Dataset programme data files, you can upload the files to your organization/country on the AIDS Data Repository (ADR). There are many advantages to using ADR, including integration with key estimates models such as Naomi. Before you begin this step, you should be sure you have updated all required programme data files for the current reporting period (e.g., ANC, ART, Shiny 90 HIV testing, and VMMC where relevant). You can also review your other data files (e.g., surveys, population, area boundary). You will need to have an ADR user account and be associated with an organization (country) with an editor role. </t>
  </si>
  <si>
    <t xml:space="preserve"> Data input files are available
 User has an ADR account associated with a country organization in ADR
 User has at least editor role assigned within the country organization</t>
  </si>
  <si>
    <t>ADR-01-10</t>
  </si>
  <si>
    <t>Check that the required data has been preloaded into your ADR Dataset</t>
  </si>
  <si>
    <t xml:space="preserve">Does the user have geojson, survey data,  population data, shiny90 survey data, spectrum file in their dataset? </t>
  </si>
  <si>
    <t xml:space="preserve">Your estimates dataset in the ADR should already have the following data preloaded into it:
- Spectrum file from the previous year
- Geograph data file (subnational area boundaries)
- Survey data file for Naomi
- Survey data file for Shiny 90 (if relevant)
- Population data file
If any of these data are missing or incorrect, please speak to UNAIDS or a facilitator to help you compile these missing data and upload it to the ADR.  </t>
  </si>
  <si>
    <t>JB: This is an automatic check, so will only be shown to the user if they are missing expected data. It's just a proposal
Can easily remove.</t>
  </si>
  <si>
    <t>check_resource_key(['inputs-unaids-geographic', 'inputs-unaids-survey', 'inputs-unaids-population', 'inputs-unaids-spectrum-file'], 'url', '.*')</t>
  </si>
  <si>
    <t>ADR-01-11</t>
  </si>
  <si>
    <t>Upload data inputs to the ADR using the required templates</t>
  </si>
  <si>
    <t>Are the required inputs uploaded to the ADR?</t>
  </si>
  <si>
    <t>UNAIDS strongly recommends the use of the AIDS Data Repository (ADR) to store your estimates data, both inputs and outputs. Using ADR provides a number of advantages and efficiencies for your estimates process, including a secure location to store your data files as well as automated validation function to ensure your data meet formatting and minimum data quality requirements before beginning the data. Access your organization on ADR and find this year's Dataset. Upload each of the required files for this year's estimates process in the required format. For your convenience, UNAIDS has imported the final data files from last year. You only need to update the files with data from the current year. 
You should ensure you have included data from the current year in the following data files:
- Shiny90 HIV Testing Data
- ART Data
- ANC Data
- VMMC Data (if relevent)
**To update a data file to your Dataset in the ADR:**
- Open your estimates 2022 Dataset in the ADR
- Find the file you wish to update and click the red Explore button and choose Download
- Open the file on your computer and add data from the current year
- Return to ADR and open your estimates 2022 Dataset
- Drag and drop your updated data file into the centre of the ADR web page.
- A pop up will open with the name of your file in it.
- In the dropdown next to the filename , select which data input you are uploading.
- Click "Upload Files"</t>
  </si>
  <si>
    <t>check_manual_confirmation('EST-ADR-01-11-A')</t>
  </si>
  <si>
    <t>ADR-02-01</t>
  </si>
  <si>
    <r>
      <rPr>
        <rFont val="Calibri"/>
        <color rgb="FF000000"/>
        <sz val="8.0"/>
      </rPr>
      <t>Upload your Shiny 90 HIV t</t>
    </r>
    <r>
      <rPr>
        <rFont val="Calibri"/>
        <color rgb="FF000000"/>
        <sz val="8.0"/>
      </rPr>
      <t>esting data files</t>
    </r>
    <r>
      <rPr>
        <rFont val="Calibri"/>
        <color rgb="FF9900FF"/>
        <sz val="8.0"/>
      </rPr>
      <t xml:space="preserve"> </t>
    </r>
    <r>
      <rPr>
        <rFont val="Calibri"/>
        <color rgb="FF000000"/>
        <sz val="8.0"/>
      </rPr>
      <t>to ADR</t>
    </r>
  </si>
  <si>
    <t>Is user's Shiny 90 HIV Testing data file uploaded to ADR in the required format?</t>
  </si>
  <si>
    <t>Your ADR dataset should include a *Shiny 90 HIV Testing Data* resource. 
UNAIDS strongly recommends the use of the AIDS Data Repository (ADR) to store your estimates data, both inputs and outputs. Using ADR provides a number of advantages and efficiencies for your estimates process, including a secure location to store your data files as well as automated validation function to ensure your data meet formatting and minimum data quality requirements before beginning the estimates process. Access your organization on ADR and find this year's Dataset. Upload the *updated Shiny 90 HIV testing data file* in the required format. UNAIDS has imported the final data files from last year. You only need to update the files with data from the current year. 
**To upload your Shiny 90 HIV Testing data file to the ADR:**
- Open your estimates 2022 Dataset in the ADR
- Under *Missing Resources* find "Shiny 90 Testing Data" and click *Add Data*
- Drag your data file into the file upload zone
- Add any useful notes about the file under *Description* 
- Confirm the format field is correct
- If you wish to share the file with someone outside your organisation you can do so under *Access Restriction* 
- Click "Add" to upload the file</t>
  </si>
  <si>
    <t>check_resource_key('inputs-unaids-hiv-testing', 'url', '.*')</t>
  </si>
  <si>
    <t>ADR-03-01</t>
  </si>
  <si>
    <t>Upload your ART programme data file to your Dataset on the ADR</t>
  </si>
  <si>
    <t>Has the user uploaded an ART data file?</t>
  </si>
  <si>
    <t>Your ADR dataset should include an *ART Data* resource. 
UNAIDS strongly recommends the use of the AIDS Data Repository (ADR) to store your estimates data, both inputs and outputs. Using ADR provides a number of advantages and efficiencies for your estimates process, including a secure location to store your data files as well as automated validation function to ensure your data meet formatting and minimum data quality requirements before beginning the estimates process. Access your organization on ADR and find this year's Dataset. Upload the *updated ART data file* in the required format.
**To upload your  ART data to the ADR:**
- Open your estimates 2022 Dataset in the ADR
- Under *Missing Resources* find "ART Data" and click *Add Data*
- Drag your ART template file into the file upload zone
- Add any useful notes about the file under *Description* 
- Confirm the format field is correct
- If you wish to share the file with someone outside your organisation you can do so under *Access Restriction* 
- Click "Add" to upload the file</t>
  </si>
  <si>
    <r>
      <rPr>
        <rFont val="Calibri"/>
        <color rgb="FF000000"/>
        <sz val="8.0"/>
      </rPr>
      <t xml:space="preserve">AIDS Data Repository </t>
    </r>
    <r>
      <rPr>
        <rFont val="Calibri"/>
        <color rgb="FF1155CC"/>
        <sz val="8.0"/>
        <u/>
      </rPr>
      <t>https://adr.unaids.org/</t>
    </r>
  </si>
  <si>
    <t>check_resource_key('inputs-unaids-art', 'url', '.*')</t>
  </si>
  <si>
    <t>ADR-04-01</t>
  </si>
  <si>
    <t>Upload your ANC data file to your Dataset on the ADR</t>
  </si>
  <si>
    <t>Has the user uploaded an  ANC data file?</t>
  </si>
  <si>
    <t>Your ADR dataset should include an *ANC Data* resource. 
UNAIDS strongly recommends the use of the AIDS Data Repository (ADR) to store your estimates data, both inputs and outputs. Using ADR provides a number of advantages and efficiencies for your estimates process, including a secure location to store your data files as well as automated validation function to ensure your data meet formatting and minimum data quality requirements before beginning the estimates process. Access your organization on ADR and find this year's Dataset. Upload the *updated ANC data file* in the required format.
**To upload your ANC data file to the ADR:**
- Open your estimates 2022 Dataset in the ADR
- Under *Missing Resources* find "ANC Data" and click *Add Data*
- Drag your ANC template file into the file upload zone
- Add any useful notes about the file under *Description* 
- Confirm the format field is correct
- If you wish to share the file with someone outside your organisation you can do so under *Access Restriction* 
- Click "Add" to upload the file</t>
  </si>
  <si>
    <r>
      <rPr>
        <rFont val="Calibri"/>
        <color rgb="FF000000"/>
        <sz val="8.0"/>
      </rPr>
      <t xml:space="preserve">AIDS Data Repository </t>
    </r>
    <r>
      <rPr>
        <rFont val="Calibri"/>
        <color rgb="FF1155CC"/>
        <sz val="8.0"/>
        <u/>
      </rPr>
      <t>https://adr.unaids.org/</t>
    </r>
  </si>
  <si>
    <t>check_resource_key('inputs-unaids-anc', 'url', '.*')</t>
  </si>
  <si>
    <t>ADR-05-01</t>
  </si>
  <si>
    <t>Upload the VMMC data file to your Dataset on the ADR</t>
  </si>
  <si>
    <t>Is the VMMC data file uploaded to ADR in the required format?</t>
  </si>
  <si>
    <t>This requirement only applies to the 15 countries that are prioritized for VMMC (see list below). The data will be used to create district level coverage estimates of VMMC in your country. UNAIDS strongly recommends the use of the AIDS Data Repository (ADR) to store your estimates data, both inputs and outputs. Using ADR provides a number of advantages and efficiencies for your estimates process, including a secure location to store your data files as well as automated validation function to ensure your data meet formatting and minimum data quality requirements before beginning the estimates process. Access your organization on ADR and find this year's Dataset. Upload each of the required files for this year's estimates process in the required format. 
If you are *not* from one of the 15 countries who are prioritizing VMMC (see below), you can mark this task complete to skip it. 
VMMC priority countries: Botswana, Eswatini, Ethiopia, Kenya, Lesotho, Malawi, Mozambique, Namibia, Rwanda, South Africa, Uganda, United Republic of Tanzania, Zambia, Zimbabwe.</t>
  </si>
  <si>
    <r>
      <rPr>
        <rFont val="Calibri"/>
        <color rgb="FF000000"/>
        <sz val="8.0"/>
      </rPr>
      <t xml:space="preserve">AIDS Data Repository </t>
    </r>
    <r>
      <rPr>
        <rFont val="Calibri"/>
        <color rgb="FF1155CC"/>
        <sz val="8.0"/>
        <u/>
      </rPr>
      <t>https://adr.unaids.org/</t>
    </r>
  </si>
  <si>
    <t>check_manual_confirmation('EST-ADR-05-01-A')</t>
  </si>
  <si>
    <t>ADR-06-01</t>
  </si>
  <si>
    <t>Ensure ADR has validated each of the data files in your Dataset</t>
  </si>
  <si>
    <t>Are all uploaded data files for Shiny 90, Naomi, and VMMC (if applicable) valid in ADR?</t>
  </si>
  <si>
    <t xml:space="preserve">ADR provides a cursory data quality check on all files in the Dataset. Be sure to confirm the green "Valid" badge next to each file. If any files are missing the green "valid" badge, be sure to review the data issues identified by ADR and correct them. If any changes are made to the data in the estimates data files, ensure changes are cascaded to the source systems (e.g., DHIS2) as needed. Once data files are uploaded and valid in ADR, you may proceed to ShinyRob to conduct more thorough data quality reviews.
To resolve a red validation badge next to a resource in your Dataset, click on the "Error Report" link just under the badge.  The error report will list the problems it has found with your data.  You should address these problems one by one in the order they are presented to you, since resolving the first problem may in turn resolve later problems. </t>
  </si>
  <si>
    <r>
      <rPr>
        <rFont val="Calibri"/>
        <color rgb="FF000000"/>
        <sz val="8.0"/>
      </rPr>
      <t xml:space="preserve">AIDS Data Repository </t>
    </r>
    <r>
      <rPr>
        <rFont val="Calibri"/>
        <color rgb="FF1155CC"/>
        <sz val="8.0"/>
        <u/>
      </rPr>
      <t>https://adr.unaids.org/</t>
    </r>
  </si>
  <si>
    <t>check_dataset_valid()</t>
  </si>
  <si>
    <t>Review quality of programme data inputs using the Review Inputs function in Naomi</t>
  </si>
  <si>
    <r>
      <rPr>
        <rFont val="Calibri"/>
        <color rgb="FF000000"/>
        <sz val="8.0"/>
      </rPr>
      <t xml:space="preserve">The quality of data inputs is one of the most influential determinants of your HIV estimates.  The Review Inputs function in Naomi was developed to assist countries to identify and resolve data quality issues within programme data inputs </t>
    </r>
    <r>
      <rPr>
        <rFont val="Calibri"/>
        <color rgb="FF000000"/>
        <sz val="8.0"/>
        <u/>
      </rPr>
      <t>before</t>
    </r>
    <r>
      <rPr>
        <rFont val="Calibri"/>
        <color rgb="FF000000"/>
        <sz val="8.0"/>
      </rPr>
      <t xml:space="preserve"> they are used by estimates models. UNAIDS strongly recommends country teams review and validate their programme data inputs using the Review Inputs function in Naomi prior to beginning work in the models.</t>
    </r>
  </si>
  <si>
    <t>User has ADR account and ADR key and Naomi account
User is associated with a country organization in ADR
Country’s Dataset files for ANC and ART, including area hierarchy dataset, have been uploaded and have an ADR validation</t>
  </si>
  <si>
    <t>ROB-01-CK</t>
  </si>
  <si>
    <t>ADR-01-10, ADR-01-11, ADR-03-01, ADR-04-01 complete?</t>
  </si>
  <si>
    <t>not a user-facing task check; required to import data from ADR</t>
  </si>
  <si>
    <t>check_not_skipped(['EST-ADR-01-10-A', 'EST-ADR-01-11-A', 'EST-ADR-03-01-A', 'EST-ADR-04-01-A'])</t>
  </si>
  <si>
    <t>ROB-02-01</t>
  </si>
  <si>
    <t>Create a Naomi user account</t>
  </si>
  <si>
    <t>Does the user already have a Naomi account?</t>
  </si>
  <si>
    <t xml:space="preserve">Congratulations, you've completed the previous estimates milestone. Now you're ready to review the quality of your data in Naomi (formerly ShinyRob). In order to use the Naomi Inputs Review Function, UNAIDS recommends you create a Naomi user account. A Naomi user account has multiple advantages, including integration with ADR and direct access to your Dataset, project saving, and sharing of draft and final project results. If you do not already have an account, you may request one by completing the brief Naomi user account request form. Responses should be immediate, especially during the time of estimates workshops. If you prefer, you may use Naomi as a guest, but it is not recommended. </t>
  </si>
  <si>
    <t>Naomi user account request form https://forms.office.com/r/7S9EMigGr4</t>
  </si>
  <si>
    <t>check_manual_confirmation('EST-ROB-02-01-A')</t>
  </si>
  <si>
    <t>ROB-03-01</t>
  </si>
  <si>
    <t>Log into Naomi</t>
  </si>
  <si>
    <t xml:space="preserve">Is the user logged in to Naomi? </t>
  </si>
  <si>
    <t xml:space="preserve">In order to take full advantage of Naomi's functionality, UNAIDS recommends you log into the system with your user account. There are many advantages to logging into Naomi such as integration with ADR and direct access to your estimates Dataset, project saving, and sharing of draft and final project results.. If you do not log in, you will not be able to pull your data from ADR nor save projects and versions. To log into Naomi, go to naomi.unaids.org. Click the 'Log in' button in the upper right corner of the home page to enter your login details. </t>
  </si>
  <si>
    <r>
      <rPr>
        <rFont val="Calibri"/>
        <color theme="1"/>
        <sz val="8.0"/>
      </rPr>
      <t xml:space="preserve">Log in to Naomi </t>
    </r>
    <r>
      <rPr>
        <rFont val="Calibri"/>
        <color rgb="FF1155CC"/>
        <sz val="8.0"/>
        <u/>
      </rPr>
      <t>https://naomi.unaids.org/login</t>
    </r>
  </si>
  <si>
    <t>check_manual_confirmation('EST-ROB-03-01-A')</t>
  </si>
  <si>
    <t>ROB-04-01</t>
  </si>
  <si>
    <t>Create a project in Naomi for the current reporting period</t>
  </si>
  <si>
    <t>Has the user created a project in Naomi?</t>
  </si>
  <si>
    <t xml:space="preserve">The first step to using Naomi, even for the Inputs Review function, is to create a project. Each Naomi project will have its own data and settings. If you are logged in, you can save multiple projects and test different data and model options for comparison. To create a project, simply enter a name for the project and click the 'Create Project' button. </t>
  </si>
  <si>
    <r>
      <rPr>
        <rFont val="Calibri"/>
        <color theme="1"/>
        <sz val="8.0"/>
      </rPr>
      <t xml:space="preserve">Naomi </t>
    </r>
    <r>
      <rPr>
        <rFont val="Calibri"/>
        <color rgb="FF000000"/>
        <sz val="8.0"/>
      </rPr>
      <t>https://naomi.unaids.org/</t>
    </r>
  </si>
  <si>
    <t>check_manual_confirmation('EST-ROB-04-01-A')</t>
  </si>
  <si>
    <t>ROB-05-01</t>
  </si>
  <si>
    <t>Select the Datasets you would like to review</t>
  </si>
  <si>
    <t>Has user selected geographic data package, ART data package, and ANC data package?</t>
  </si>
  <si>
    <t>In order to utilize the powerful data quality analyses provided by Naomi's Inputs Review function, you must select the relevant Dataset for this year, including geographic data package (named area boundary file in ADR), ART data package, and ANC data package. Although not recommended by UNAIDS, you may also upload the files individually to Naomi. 
**You may use last year's Spectrum file for the data review process. The Spectrum file is only required to create a new project and will not be used in this process.**</t>
  </si>
  <si>
    <r>
      <rPr>
        <rFont val="Calibri"/>
        <color theme="1"/>
        <sz val="8.0"/>
      </rPr>
      <t xml:space="preserve">Naomi </t>
    </r>
    <r>
      <rPr>
        <rFont val="Calibri"/>
        <color rgb="FF000000"/>
        <sz val="8.0"/>
      </rPr>
      <t>https://naomi.unaids.org/</t>
    </r>
  </si>
  <si>
    <t>check_manual_confirmation('EST-ROB-05-01-A')</t>
  </si>
  <si>
    <t>ROB-06-01</t>
  </si>
  <si>
    <t>Review time series results for your ANC and ART data file</t>
  </si>
  <si>
    <t>Has user reviewed all plot types for their ART and ANC data files and corrected all anomolies?</t>
  </si>
  <si>
    <t>The Naomi Inputs Review function provides a number of powerful visualizations to help country teams identify data quality problems. UNAIDS recommends country teams view each of the plot options available for ART and ANC. Selecting these different options will present you with each district's data trends for the years included in your data file. Potential data anomolies will be highlighted by red lines. 
It's important to document any anomolies with your team to investigate further. Engage your district counterparts to investigate and resolve anomolies. Remember, data quality issues can have a major impact on your estimates. **Your estimates outputs are only as good as the quality of your Dataset. UNAIDS strongly recommends correcting any erroneous data in the source system and inputs templates prior to proceeding with your estimates process.** Once your data files have been corrected, you may upload them to ADR in lieu of the previous versions with errors. Once you are fully satisfied with the quality of all data files, you may proceed with the estimates process, starting with Milestone 4 - Enter Data into Spectrum.
**NOTE YOU SHOULD ONLY BE USING THE INPUTS REVIEW FUNCTION AT THIS POINT. DO NOT PROCEED WITH THE OTHER FUNCTIONS OF NAOMI. YOU WILL COMPLETE THE SPECTRUM MILESTONE BEFORE RETURNING TO NAOMI. ONCE YOU HAVE COMPLETED YOUR DATA QUALITY REVIEW AND CORRECTIONS, YOU MAY LEAVE NAOMI AND RETURN TO NAVIGATOR TO PROCEED TO THE SPECTRUM MILESTONE.***</t>
  </si>
  <si>
    <r>
      <rPr>
        <rFont val="Calibri"/>
        <color theme="1"/>
        <sz val="8.0"/>
      </rPr>
      <t xml:space="preserve">Naomi </t>
    </r>
    <r>
      <rPr>
        <rFont val="Calibri"/>
        <color rgb="FF000000"/>
        <sz val="8.0"/>
      </rPr>
      <t>https://naomi.unaids.org/</t>
    </r>
  </si>
  <si>
    <t>check_manual_confirmation('EST-ROB-06-01-A')</t>
  </si>
  <si>
    <t>Enter Data Into Spectrum</t>
  </si>
  <si>
    <t xml:space="preserve">You will be using the Spectrum model for many of the upcoming tasks. The first milestone in Spectrum will have you entering data inputs into the software before estimating HIV incidence and knowledge of status. You will complete your Spectrum results in a second Spectrum milestone. For countries producing sub-national (e.g., provincial) Spectrum estimates, the tasks below must be completed for each Spectrum file. </t>
  </si>
  <si>
    <t>User has correct Spectrum software available, has last year’s Spectrum file, and PMTCT and ART program data available</t>
  </si>
  <si>
    <t>Spectrum Check File Ref</t>
  </si>
  <si>
    <t>SPE-01-10</t>
  </si>
  <si>
    <t>Confirm you are using the Spectrum AIM client software installed on a computer</t>
  </si>
  <si>
    <t xml:space="preserve">Will user use Spectrum AIM client software? </t>
  </si>
  <si>
    <r>
      <rPr>
        <rFont val="Calibri"/>
        <color theme="1"/>
        <sz val="8.0"/>
      </rPr>
      <t>Congratulations for completing the first three estimates milestones. Now it's time to begin the first Spectrum milestone. 
Spectrum has two versions available for countries - i) Spectrum AIM client software available for download and installation on a team member's computer or ii) Spectrum Web, a browser and cloud version of the software. *</t>
    </r>
    <r>
      <rPr>
        <rFont val="Calibri"/>
        <color rgb="FFEA4335"/>
        <sz val="8.0"/>
      </rPr>
      <t>If you are planning to use Spectrum Desktop software (aka Windows version of Spectrum), you may proceed to the next task by marking this task complete and clicking "What's Next?"</t>
    </r>
    <r>
      <rPr>
        <rFont val="Calibri"/>
        <color theme="1"/>
        <sz val="8.0"/>
      </rPr>
      <t xml:space="preserve">.* To use Spectrum Web, you must first create a user account. If you do not have an existing user account, you can create one on Spectrum Web. 
Once you have chosen which version of Spectrum you will use, you may mark this task as complete in Navigator. </t>
    </r>
  </si>
  <si>
    <r>
      <rPr>
        <rFont val="Calibri"/>
        <color rgb="FF000000"/>
        <sz val="8.0"/>
        <u/>
      </rPr>
      <t>Spectrum</t>
    </r>
    <r>
      <rPr>
        <rFont val="Calibri"/>
        <color theme="1"/>
        <sz val="8.0"/>
      </rPr>
      <t xml:space="preserve"> </t>
    </r>
    <r>
      <rPr>
        <rFont val="Calibri"/>
        <color rgb="FF1155CC"/>
        <sz val="8.0"/>
        <u/>
      </rPr>
      <t>https://aim.spectrumweb.org/</t>
    </r>
  </si>
  <si>
    <t xml:space="preserve">S4: Note this task recommends the user mark this task complete regardless of the Spectrum version they want to use. This assumes the instructions below are suitable to both versions. </t>
  </si>
  <si>
    <t>check_manual_confirmation('EST-SPE-01-10-A')</t>
  </si>
  <si>
    <t>SPE-02-01</t>
  </si>
  <si>
    <t>Ensure you are using the latest version of Spectrum AIM</t>
  </si>
  <si>
    <t>Does user have the latest version of Spectrum AIM?</t>
  </si>
  <si>
    <t xml:space="preserve">UNAIDS strongly recommend using the latest version of Spectrum AIM for your estimates. Older versions may be incompatible with the current process. Further, you may miss out on new functionality developed in the most recent version. To download and install the most recent version, visit the Spectrum software link below. On the right side of the page, find the AIM Releases section and download the most recent version. Once you have the file on your laptop, you can double click the *exe* file and follow the normal installation instructions. </t>
  </si>
  <si>
    <t>Spectrum software https://www.avenirhealth.org/software-spectrum.php</t>
  </si>
  <si>
    <t>check_manual_confirmation('EST-SPE-02-01-A')</t>
  </si>
  <si>
    <t>SPE-03-01</t>
  </si>
  <si>
    <t>Open your Spectrum file</t>
  </si>
  <si>
    <t>Does user have a Spectrum file for this year's estimates?</t>
  </si>
  <si>
    <t xml:space="preserve">After you've logged in (or opened your Spectrum AIM program on your computer), you must upload your existing Spectrum projection file (e.g., from last year). You can find last year's Spectrum file in your organization's Dataset for this year as UNAIDS has placed all prior year Spectrum files in their respective Dataset for your convenience. If your country will only use one Spectrum file for the national level, you only need to do this once. If you will use separate Spectrum files for different geographic areas (optional), you will update a Spectrum file for each area. </t>
  </si>
  <si>
    <t>check_manual_confirmation('EST-SPE-03-01-A')</t>
  </si>
  <si>
    <t>SPE-04-01</t>
  </si>
  <si>
    <t>Ensure population estimates in your Spectrum file match official estimates</t>
  </si>
  <si>
    <t>Do Spectrum file population estimates match official estimates in your Spectrum file?</t>
  </si>
  <si>
    <t>By default, Spectrum uses the UN World Population Prospects (WPP) estimates. You can either use these or replace them with official country estimates. 
To update the WPP estimates, select Manager, and reload DemProj data. To edit the demographic data, in the online version select ‘DemProj’ and then the input to edit; in the desktop version, select ‘DemProj’ then ‘Demographic data’ then select the tab you wish to edit.</t>
  </si>
  <si>
    <t>JS: The user has to do this. There is not way for Spectrum to know.</t>
  </si>
  <si>
    <t>check_manual_confirmation('EST-SPE-04-01-A')</t>
  </si>
  <si>
    <t>SPE-05-01</t>
  </si>
  <si>
    <t>PMTCT_current</t>
  </si>
  <si>
    <t>Enter PMTCT data for the current reporting year into Spectrum</t>
  </si>
  <si>
    <t>Does the user's Spectrum file have current estimates year data for PMTCT [required / optional data elements available in Indicator Element Matrix]?</t>
  </si>
  <si>
    <t>In order to produce updated estimates in Spectrum, updated PMTCT programme data are required. These data are required for each Spectrum file. 
You can find all required data elements in the Guide 8, Data quality, Indicator Element Matrix. Spectrum also provides specific guidance for each regimen in the PMTCT data entry page. *It is highly recommended you finalize your programme data before proceeding.* 
If edits to PMTCT programme data are required later in the process, you will have to return to this step. For countries with sub-national Spectrum estimates (optional), this step applies to each file.</t>
  </si>
  <si>
    <r>
      <rPr>
        <rFont val="Calibri"/>
        <color theme="1"/>
        <sz val="8.0"/>
      </rPr>
      <t xml:space="preserve">Guide 8, Data quality, Indicator Element Matrix </t>
    </r>
    <r>
      <rPr>
        <rFont val="Calibri"/>
        <color rgb="FF1155CC"/>
        <sz val="8.0"/>
        <u/>
      </rPr>
      <t>https://hivtools.unaids.org/hiv-estimates-training-material-en/</t>
    </r>
  </si>
  <si>
    <t>check_manual_confirmation('EST-SPE-05-01-A')</t>
  </si>
  <si>
    <t>SPE-06-01</t>
  </si>
  <si>
    <t>Update breastfeeding patterns in Spectrum</t>
  </si>
  <si>
    <t>Has user updated Breastfeeding Pattern in their Spectrum file?</t>
  </si>
  <si>
    <t>The duration of breastfeeding is important for understanding how long a child is exposed to possible vertical transmission.  Spectrum has prepopulated data that reflect data from surveys in your country on breastfeeding patterns. These data are updated periodically to reflect new surveys.  On the Program Statistics\PMTCT tab, please click on Breastfeeding then Read survey data button to update the breastfeeding patterns among women not receiving ARVs.  A pop up button will ask if you want to update these data for women Receiving ARVs at the same time. If you select Yes it will update both ‘Not receiving ARVs’ and ‘Receiving ARVs’.  Alternatively, if you have data from your PMTCT programme on breastfeeding duration you could enter that for the women Receiving ARVs.</t>
  </si>
  <si>
    <t>05/Nov - updated with MM's text</t>
  </si>
  <si>
    <t>check_manual_confirmation('EST-SPE-06-01-A')</t>
  </si>
  <si>
    <t>SPE-07-01</t>
  </si>
  <si>
    <t>Update and review ANC testing data in Spectrum</t>
  </si>
  <si>
    <t>Has user updated ANC testing data in their Spectrum file for current reporting period [required / optional data elements available in Indicator Element Matrix]?</t>
  </si>
  <si>
    <t xml:space="preserve">Although not mandatory becasue it does not impact the model, UNAIDS suggests user provide up-to-date ANC Testing programme data for the reporting period to check the quality of the ANC data. This information helps to identify issues with prevalence data for your estimates. You can find all required data elements in the Guide 8, Data quality, Indicator Element Matrix. It is highly recommended you review these programme data before beginning the incidence curve fitting process. Enter the ANC data under the Program Statistics\ANC Testing tab. </t>
  </si>
  <si>
    <t>Guide 8, Data quality, Indicator Element Matrix https://hivtools.unaids.org/hiv-estimates-training-material-en/</t>
  </si>
  <si>
    <t>check_manual_confirmation('EST-SPE-07-01-A')</t>
  </si>
  <si>
    <t>SPE-08-01</t>
  </si>
  <si>
    <t>MaleART_current,
FemaleART_current</t>
  </si>
  <si>
    <t>Update Adult ART data in Spectrum</t>
  </si>
  <si>
    <t>Has user updated adult ART data in their Spectrum file for current reporting period [required / optional data elements available in Indicator Element Matrix]?</t>
  </si>
  <si>
    <t xml:space="preserve">Spectrum requires up-to-date Adult ART programme data for the reporting period for estimating treatment coverage and for estimating incidence. You should update the ART data before running your incidence curve. Data on the number newly initiated on ART and lost to follow up can improve the precision of some of the outputs from Spectrum. If those data are available be sure to include them. You can find all required data elements in the Guide 8, Data quality, Indicator Element Matrix. *If edits to the ART programme data are required later in the process, you will have to rerun your incidence curve fitting.* </t>
  </si>
  <si>
    <t>check_manual_confirmation('EST-SPE-08-01-A')</t>
  </si>
  <si>
    <t>SPE-09-01</t>
  </si>
  <si>
    <t>Confirm ART data entered in Spectrum match the Naomi ART data input file on ADR</t>
  </si>
  <si>
    <t>Do the sum totals for ART - including pediatric, male adults, and female adults - from the user's Spectrum file match the data in the country's Naomi ART file?</t>
  </si>
  <si>
    <t xml:space="preserve">Countries should be using a single, validated source of information for data used in different estimates models, even if some models require sub-national data (e.g., Naomi) and others use national-level data (e.g., Spectrum in most cases). ART data are one such source used by both Naomi and Spectrum. The ART totals you have entered in Spectrum for pediatric, adult female, and adult male populations must match the sum of the subnational ART data for the same populations in your Dataset. *If these two data sources do not match, please review and correct so what you enter in Spectrum is the same as what you have in your Naomi inputs file.* For countries producing provincial-level Spectrum estimates, ensure that the district data for Naomi match the provincial Spectrum files to which the districts belong. </t>
  </si>
  <si>
    <t xml:space="preserve">S4: Added 27/Oct. </t>
  </si>
  <si>
    <t>check_manual_confirmation('EST-SPE-09-01-A')</t>
  </si>
  <si>
    <t>SPE-10-01</t>
  </si>
  <si>
    <t>PedART_current</t>
  </si>
  <si>
    <t>Update Pediatric ART data in Spectrum for the current reporting period</t>
  </si>
  <si>
    <t>Has user updated pediatric ART data in their Spectrum file for current reporting year [required / optional data elements available in Indicator Element Matrix]?</t>
  </si>
  <si>
    <t xml:space="preserve">Spectrum requires up-to-date Pediatric ART programme data for the reporting period. You can find all required data elements in the Guide 8, Data quality, Indicator Element Matrix. It is highly recommended you finalize your programme data before beginning the Spectrum process. If edits to ART programme data are required later in the process, you will have to return to this step. </t>
  </si>
  <si>
    <t>check_manual_confirmation('EST-SPE-10-01-A')</t>
  </si>
  <si>
    <t>SPE-11-01</t>
  </si>
  <si>
    <t>PedVS_current,MaleVS_current,FemaleVS_current</t>
  </si>
  <si>
    <t>Update viral load suppression data in Spectrum for the current reporting period for adult females and males and pediatric populations</t>
  </si>
  <si>
    <r>
      <rPr>
        <rFont val="Calibri"/>
        <color theme="1"/>
        <sz val="8.0"/>
      </rPr>
      <t>Spectrum file has</t>
    </r>
    <r>
      <rPr>
        <rFont val="Calibri"/>
        <color theme="1"/>
        <sz val="8.0"/>
      </rPr>
      <t xml:space="preserve"> updated viral suppression data in Spectrum for current reporting period [required / optional data elements available in Indicator Element Matrix]?</t>
    </r>
  </si>
  <si>
    <t xml:space="preserve">Spectrum requires up-to-date adult and pediatric viral load suppression programme data for the reporting period. You can find all required data elements in the Guide 8, Data quality, Indicator Element Matrix. It is highly recommended you finalize your programme data before beginning the Spectrum process. Enter the best, most up-to-date viral load suppression data you have for adult female, adult male, and pediatric populations. </t>
  </si>
  <si>
    <t xml:space="preserve">JS: In the Data Checker
</t>
  </si>
  <si>
    <t>check_manual_confirmation('EST-SPE-11-01-A')</t>
  </si>
  <si>
    <t>SPE-12-CK</t>
  </si>
  <si>
    <t>Are SPE-05-01,SPE-07-01,SPE-08-01,SPE-10-01,SPE-11-01 complete?</t>
  </si>
  <si>
    <t>Not a user-facing task
MM: SPE-06 is not required. i have removed</t>
  </si>
  <si>
    <t>check_not_skipped(['EST-SPE-05-01-A', 'EST-SPE-07-01-A', 'EST-SPE-08-01-A', 'EST-SPE-10-01-A', 'EST-SPE-11-01-A'])</t>
  </si>
  <si>
    <t>SPE-12-01</t>
  </si>
  <si>
    <t>AdultProgression_default,AdultDistNI_default,ARTMortNoART_default,ARTMortART_default</t>
  </si>
  <si>
    <t>Confirm default values for adult parameters under Advanced Options</t>
  </si>
  <si>
    <t>Has the user confirmed that the default values for adult parameters under Advanced Options are updated?</t>
  </si>
  <si>
    <t>To produce accurate estimates, Spectrum relies on a number of assumptions that are summarized under Advanced Options. These parameters are updated every year as new research and evidence is available on those parameters. For Spectrum on the Desktop update the parameters by selecting Advanced Options &gt; Adult Transition Parameters &gt; Restore all transition default values and exit. For Spectrum on the web: enter Advanced Options and confirm the default selections for adult parameters. If you see values in red font, the parameters have not been updated. To learn more about the Advanced Options, see the Spectrum training materials.</t>
  </si>
  <si>
    <t>Spectrum training materials https://hivtools.unaids.org/hiv-estimates-training-material-en/</t>
  </si>
  <si>
    <t>check_manual_confirmation('EST-SPE-12-01-A')</t>
  </si>
  <si>
    <t>SPE-13-01</t>
  </si>
  <si>
    <t>ChildProgression_default,ChildDistNI_default,ChildMortNoART_default,ChildMortART_default</t>
  </si>
  <si>
    <t>Confirm default values for pediatric parameters under Advanced Options</t>
  </si>
  <si>
    <t>Has the user confirmed that the default values for pediatric parameters under Advanced Options are correct?</t>
  </si>
  <si>
    <t>To produce accurate estimates, Spectrum relies on a number of assumptions that are summarized under Advanced Options. These parameters are updated every year as new research and evidence is available on those parameters. For Spectrum on the Desktop update the parameters by selecting Advanced Options &gt; Pediatric Parameters &gt; Restore all transition default values and exit. For Spectrum on the web: enter Advanced Options and confirm the default selections for pediatric parameters. If you see values in red font, the parameters have not been updated. To learn more about the Advanced Options, see the Spectrum training materials.</t>
  </si>
  <si>
    <t>check_manual_confirmation('EST-SPE-13-01-A')</t>
  </si>
  <si>
    <t>SPE-14-01</t>
  </si>
  <si>
    <t>FRRCD4_default,FRRageNoART_default,FRRageART_default</t>
  </si>
  <si>
    <t>Update Fertility Rate Ratios or confirm default values are used under Advanced Options</t>
  </si>
  <si>
    <t xml:space="preserve">Has the user updated the Fertility Rate Ratios under Advanced Options? </t>
  </si>
  <si>
    <t>To produce accurate estimates of number of births to women living with HIV, Spectrum requires the correct assumptions about fertility among women living with HIV are selected under Advanced Options. Enter Advanced Options and confirm the default selections for the "HIV-related fertility reductions" are correct for your country. If good quality prevalence from census level ANC data are available, those can be used with the fit local fertility adjustment. The data will be pulled directly from EPP so update your ANC-RT census data in EPP before doing this step.  To learn more about the Advanced Options, see the Spectrum training materials.</t>
  </si>
  <si>
    <t>check_manual_confirmation('EST-SPE-14-01-A')</t>
  </si>
  <si>
    <t>SPE-15-01</t>
  </si>
  <si>
    <t>MTCTtrans_default</t>
  </si>
  <si>
    <t>Confirm default values for MTCT probabilities under Advanced Options</t>
  </si>
  <si>
    <t>Has the user confirmed that the default values for mother-to-child transmission probabilities under Advanced Options are correct?</t>
  </si>
  <si>
    <t>To produce accurate estimates, Spectrum requires the correct options are selected under Advanced Options. Enter Advanced Options in Spectrum Web and confirm the default selections for the "MTCT Transmission Probabilities" are correct for your country. To learn more about the Advanced Options, see the Spectrum training materials.</t>
  </si>
  <si>
    <t>Spectrum training materials  https://hivtools.unaids.org/hiv-estimates-training-material-en/</t>
  </si>
  <si>
    <t>check_manual_confirmation('EST-SPE-15-01-A')</t>
  </si>
  <si>
    <t>SPE-16-01</t>
  </si>
  <si>
    <t>ARTallocation_default</t>
  </si>
  <si>
    <t>Confirm default values for new ART allocation method under Advanced Options</t>
  </si>
  <si>
    <t>Has the user confirmed that the default values for the allocation method for new ART patients under Advanced Options is correct?</t>
  </si>
  <si>
    <t xml:space="preserve">To produce accurate estimates, Spectrum requires the correct options are selected under Advanced Options. Enter Advanced Options in Spectrum Web and confirm the default selection for the "allocation method for new ART patients" is correct for your country. To learn more about the Advanced Options, see the Spectrum training materials. </t>
  </si>
  <si>
    <t>check_manual_confirmation('EST-SPE-16-01-A')</t>
  </si>
  <si>
    <t>SPE-17-CK</t>
  </si>
  <si>
    <t>Are SPE-12-01, SPE-13-01, SPE-14-01, SPE-15-01, SPE-16-01 complete?</t>
  </si>
  <si>
    <t>Not a user-facing task</t>
  </si>
  <si>
    <t>check_not_skipped(['EST-SPE-12-01-A', 'EST-SPE-13-01-A', 'EST-SPE-14-01-A', 'EST-SPE-15-01-A', 'EST-SPE-16-01-A'])</t>
  </si>
  <si>
    <t>Generate HIV incidence for generalized epidemics using EPP</t>
  </si>
  <si>
    <t>UNAIDS Estimation and Projection Package is used in generalized epidemics to estimate HIV incidence for Spectrum. In this milestone, you will execute the steps needed to update your EPP projections from last year with new population, surveillance and survey data and then refit your projections. You will also distribute the newly calculated incidence across the age/sex bands under fit incidence ratios.</t>
  </si>
  <si>
    <t>Country has a generalized epidemic and required data sets: ANC surveillance, survey (prevalence and incidence/ART coverage (if available), and routine ANC testing data</t>
  </si>
  <si>
    <t>Comment</t>
  </si>
  <si>
    <t>S4 Follow-up</t>
  </si>
  <si>
    <t>EPP-02-01</t>
  </si>
  <si>
    <t>Define and review your country's epidemic structure in EPP</t>
  </si>
  <si>
    <t>Has the user defined and reviewed the epidemic structure in EPP?</t>
  </si>
  <si>
    <t xml:space="preserve">Congratulations on finishing the first of two Spectrum milestones. Now you will begin the process of estimating HIV incidence using EPP. 
EPP requires the country to have a defined epidemic structure. You can see the previously used epidemic structure for your country in Spectrum (Modules&gt;AIM&gt;Incidence&gt;Configuration (EPP)). You may have to choose EPP as the preferred option under Incidence &gt; Incidence Options. 
If all the information is valid, you can choose "Save and continue", which will take you to EPP's "Define Pops" page. If the epidemic structure is not correct, you can set it up according to data availability for your country. Once completed, choose "Save and continue" to proceed to the next step. </t>
  </si>
  <si>
    <t>MM: I don't think EPP-03 and EPP-04 should be mandatory because they usually do not change</t>
  </si>
  <si>
    <t>check_manual_confirmation('EST-EPP-02-01-A')</t>
  </si>
  <si>
    <t>EPP-03-01</t>
  </si>
  <si>
    <t>Define population sizes for the epidemic structure</t>
  </si>
  <si>
    <t>Has the user defined population sizes based on the selected epidemic structure?</t>
  </si>
  <si>
    <t xml:space="preserve">If the epidemic structure is defined, population sizes must be entered for each population. In most cases you will not have to change this unless there is new data.  Option 1: Divide National epidemic into urban/rural. Click Save and Continue. Option 2: For urban/rural structure epidemic with extended years of projections, you can either fill in percentage urban for extended years or adjust to UN values then click Save and Continue. Option 3: In case of National epidemic structure consisting of multiple sub-national projections, adjust for changed population, adding data for extended years, if necessary. Verify that population still to assign is 0 for all years then click Save and Continue. </t>
  </si>
  <si>
    <t>check_manual_confirmation('EST-EPP-03-01-A')</t>
  </si>
  <si>
    <t>EPP-04-01</t>
  </si>
  <si>
    <t>Enter new or corrected surveillance or survey data into EPP (if available)</t>
  </si>
  <si>
    <t>Have you entered your prevlanece data from routine ANC and any other new surveillance or survey data?</t>
  </si>
  <si>
    <t xml:space="preserve">Enter the latest ANC prevalence or any new survey or surveillance data into EPP under Incidence &gt; Surveillance data (EPP). If you have new surveillance data to enter: i) select first subpopulation, ii) choose the HIV data mode for the source of your surveillance data (HIV Sentinel Surveillance or Antenatal Clinics), iii) enter data for sentinel and/or routine testing and census-level ANC if available. If applicable, continue this process for all sub-populations. If you have no survey data, click "Save and Continue". However, if you have new survey data, begin by clicking the "Source" button to explain the survey. Select the new survey, provide a short name, enter the year of the survey, and provide the standard error. If the survey has incidence, you can enter those values. Repeat for all sub-areas as needed. Once you have finished, click "Save and Continue" to proceed. </t>
  </si>
  <si>
    <t>check_manual_confirmation('EST-EPP-04-01-A')</t>
  </si>
  <si>
    <t>EPP-05-01</t>
  </si>
  <si>
    <t>Run curve fitting in Spectrum</t>
  </si>
  <si>
    <t>Has the user run curve fitting in Spectrum?</t>
  </si>
  <si>
    <t xml:space="preserve">An important step in estimating HIV incidence is curve fitting, which is completed in Spectrum (AIM &gt; Incidence &gt; Curve Fitting). Be sure to review your data in the graph on this page for each population before proceeding with the curve fitting process. If you see any outliers or mistaken data points in the surveillance, survey, or census data displayed on the graph, then return to "AIM &gt; Incidence &gt; Surveillance Data (EPP)" menu and correct them before fitting. Once you are satisfied with the data, you can select the model for fitting each population. In most instances this is the same model you have used in the previous year and no action is needed. You may consult the Guide 3, Spectrum Quick Start for information about which model to use. Once the model is selected for each population, set to run national projection and then "Fit All". Save All projections and calibrate if needed (Guide 3, Spectrum Quick Start can provide further information about calibration). Review the results on EPP’s “Fitting Results” page. Compare new results with previous projection using the “Compare” button. If there are large differences in the curve produced in the last round consider whether the input data or model fit might have changed those data. </t>
  </si>
  <si>
    <r>
      <rPr>
        <rFont val="Calibri"/>
        <color theme="1"/>
        <sz val="8.0"/>
      </rPr>
      <t xml:space="preserve">Guide 3, Spectrum Quick Start </t>
    </r>
    <r>
      <rPr>
        <rFont val="Calibri"/>
        <color rgb="FF1155CC"/>
        <sz val="8.0"/>
        <u/>
      </rPr>
      <t>https://hivtools.unaids.org/hiv-estimates-training-material-en/</t>
    </r>
  </si>
  <si>
    <t>S4: To confirm, this is the Spectrum Quick Guide, correct?
Also, note there's no direct link to the training materials and guides so I'm sending them to the landing page for the training material. 
MM: That is correct it is the spectrum quick start guide.  We could send them to the EPP video: Training material ID Code G.21 or G.40</t>
  </si>
  <si>
    <t>check_manual_confirmation('EST-EPP-05-01-A')</t>
  </si>
  <si>
    <t>EPP-06-01</t>
  </si>
  <si>
    <t>In Spectrum, restore sex/age incidence patterns to default values and fit them as fixed or time-dependent ratios</t>
  </si>
  <si>
    <t xml:space="preserve">Have sex/age incidence patterns been restored to default values and then fit either as fixed over time or time-dependent ratios in Spectrum? </t>
  </si>
  <si>
    <t xml:space="preserve">You are close to completing the Spectrum process. The last step created an incidence curve. Now we need to asign that incidence by age and sex. For generalized epidemics with national surveys, the model will calculate the appropriate sex and age incidence patterns from the current age/sex prevlance pattern. Begin by navigating to AIM &gt; Sex/Age Pattern in Spectrum. Then click the button ‘Restore default values’. Then set the radio button to Pattern fitted to HIV prevalence or ART and select Fit Incidence ratios. Set the radio button to ‘Time dependent incidence ratios’ and click the button ‘Fit incidence’. The fit should only take a few minutes. Then set the radio button to ‘Fixed incidence ratios over time’ and click the button ‘Fit incidence ratios’ again. When it is done, look at the values of the Akaike information criterion for each option. This statistic measures the goodness of fit and adjusts for the degrees of freedom. The lower number is the better option. Set the radio button to that option. Also look at how well the modelled results match the prevalence from your surveys. Check this for males and females separately using the radio buttons at the top of the screen. Ideally the values will be within the confidence intervals of the survey. </t>
  </si>
  <si>
    <t>check_manual_confirmation('EST-EPP-06-01-A')</t>
  </si>
  <si>
    <t>Generate knowledge of HIV status using Shiny 90</t>
  </si>
  <si>
    <t xml:space="preserve">In this milestone, you will use Shiny 90 to estimate the proportion of people living with HIV who know their HIV+ status (KOS). KOS is the "first 90" of the 90-90-90 framework used globally in the fight against HIV. In this milestone, you will enter programme and survey data, run your model, and download the results before returning to Spectrum. </t>
  </si>
  <si>
    <t>Country has nationally representative population survey data with HIV serology testing; 
Spectrum file is completed (EPP run, and IRRs fit) highly recommended
HTS data which have been reviewed and validated by the estimates team</t>
  </si>
  <si>
    <t>S90-01-10</t>
  </si>
  <si>
    <t>Ensure pediatric and adult ART programme data inputs, incidence estimates (EPP) and sex/age patterns have not changed in Spectrum</t>
  </si>
  <si>
    <t>Programme data for pediatric and adult ART as well as incidence results are up to date?</t>
  </si>
  <si>
    <t>Shiny 90 will use the information on people living with HIV and numbers on ART in your Spectrum file to run the shiny90 model. If any of the data used in Spectrum have changed, please go back and update those data in Spectrum. If the ART or prevalence data have changed please rerun your EPP curve fitting.  Once the Spectrum file is fully up to date you can run your Shiny 90 file</t>
  </si>
  <si>
    <t>check_manual_confirmation('EST-S90-01-10-A')</t>
  </si>
  <si>
    <t>S90-02-01</t>
  </si>
  <si>
    <t>Start a new working set in Shiny 90</t>
  </si>
  <si>
    <t xml:space="preserve">Is the user planning to start a new working set? </t>
  </si>
  <si>
    <t>The next step estimates the proportion of people living with HIV who know their HIV positive status. In most cases you will create a new Shiny90 file, assuming that you have updated your HIV testing data with the most recent year. If you are going back to review the results you can also use an existing workset. 
This step is not yet linked to the ADR (although it is planned for a future date). You should have on your computer the most recent Shiny90 HIV testing data, Shiny90 survey data and your final Spectrum file.  
**If you make any changes to the Spectrum file after this step you will need to rerun your Shiny90 results.**</t>
  </si>
  <si>
    <t>Shiny 90 https://shiny90.unaids.org/</t>
  </si>
  <si>
    <t>check_manual_confirmation('EST-S90-02-01-A')</t>
  </si>
  <si>
    <t>Updated w/ Mary's testing feedback text</t>
  </si>
  <si>
    <t>S90-03-CK</t>
  </si>
  <si>
    <t>Are  GEN-07-01, ADR-02-01, ADR-06-01, and EPP-06-01 complete?</t>
  </si>
  <si>
    <t>check_not_skipped(['EST-GEN-07-01-A', 'EST-ADR-02-01-A', 'EST-ADR-06-01-A', 'EST-EPP-06-01-A'])</t>
  </si>
  <si>
    <t>not a user facing task</t>
  </si>
  <si>
    <t>S90-04-01</t>
  </si>
  <si>
    <t>Upload your final Spectrum file to Shiny 90</t>
  </si>
  <si>
    <t>Has the user uploaded a final Spectrum file to Shiny 90?</t>
  </si>
  <si>
    <t xml:space="preserve">Shiny 90 requires you to have already completed the first milestone in Spectrum and download the final file. If you do not have a Spectrum file, you cannot yet begin the Shiny 90 process. Please return to Spectrum and complete all steps from milestone 01 - Input Data to Spectrum. </t>
  </si>
  <si>
    <t>check_manual_confirmation('EST-S90-04-01-A')</t>
  </si>
  <si>
    <t>S90-05-01</t>
  </si>
  <si>
    <t>Verify the Spectrum file you have uploaded by checking file name and visualizing the data in Shiny 90</t>
  </si>
  <si>
    <t>Has the user verified that the correct final, calibrated Spectrum file has been uploaded to Shiny 90 by checking the file name and visually reviewing the data in the graphics provided by Shiny 90?</t>
  </si>
  <si>
    <t xml:space="preserve">Be sure to confirm you are using the correct Spectrum file by checking the file name and visually reviewing the data in the graphics provided by Shiny 90. If you have uploaded the incorrect Spectrum file, please upload the final file and then proceed. </t>
  </si>
  <si>
    <t>check_manual_confirmation('EST-S90-05-01-A')</t>
  </si>
  <si>
    <t>S90-06-01</t>
  </si>
  <si>
    <t>Upload your HIV Testing programme data file in the format required by Shiny 90</t>
  </si>
  <si>
    <t>Has the user uploaded an existing HIV Testing programme data file in the format required by Shiny 90?</t>
  </si>
  <si>
    <t>Shiny 90 requires testing programme data in a specific format to function properly. Currently, the file can be downloaded from Shiny 90 after Upload the HIV Testing programme data file in the format required by Shiny 90</t>
  </si>
  <si>
    <t>check_manual_confirmation('EST-S90-06-01-A')</t>
  </si>
  <si>
    <t>This template isn't available on ADR. It can't be validated by ADR currently. Shouldn't this be added to ADR and validated by the same? Note you cannot access it until after you upload your Spectrum file, meaning you have to disrupt the workflow to complete the file before proceeding with Shiny 90. 
@UNAIDS - we don't check if they've uploaded their survey file. Is this something we decided last week on the call? If not, I may have deleted by accident. Should we have an equivalent check for the survey file right after this one? 
Ian: the data checks and prep are under 01. yes this shoudl be validated there.
the task here is for the user to load the program data</t>
  </si>
  <si>
    <t>S90-07-01</t>
  </si>
  <si>
    <t>Visualize the programme data in Shiny 90 to confirm their validity</t>
  </si>
  <si>
    <t xml:space="preserve">Has the user reviewed the programme data using the visualization options in Shiny 90 and confirmed the data are valid? </t>
  </si>
  <si>
    <t xml:space="preserve">If you have not yet visualized the data to check for outliers or other data issues, please do so. Once you have visualized the data and confirmed data are of high quality, you may proceed with the Shiny 90 process. </t>
  </si>
  <si>
    <t>check_manual_confirmation('EST-S90-07-01-A')</t>
  </si>
  <si>
    <t>S90-08-01</t>
  </si>
  <si>
    <t>Run the Shiny 90 model</t>
  </si>
  <si>
    <t>Has the user run the Shiny 90 model?</t>
  </si>
  <si>
    <t>Now you are ready to run the model. You can run the model by clicking the Run Model link in the left menu and then the "Run Model" button.</t>
  </si>
  <si>
    <t>check_manual_confirmation('EST-S90-08-01-A')</t>
  </si>
  <si>
    <t>Ian: Question: at this point is the user in Navifator or in shiny 90? if in shiny 90 then steps 09-12 are repetious and not required as shiny 90 already guides the user to do these steps
please demo via mock up what you envision here
S4 20/Nov: although Shiny 90 (and other models such as Naomi) generally guides the user, the Navigator still provides the workflow and validates the status of the individual tasks (or asks the user to validate the task status). It also provides more detailed instructions than the main UI of the models. If we don't show the Navigator tasks step-by-step here, then it will be a different workflow than all other milestones. We'd like for users to be able to go back and forth between the models and Navigator and using Navigator to manage their progress. 
MM 24/Nov: Let's keep in for now. For next Navigator version, let's establish a principle for what stays in Navigator and what can be explained in the models themselves. For example, will Navigator take over quick start guides? Navigator currently covers 80% of quick start guides. Should we leave as is or cover remaining 20% and remove the guides?</t>
  </si>
  <si>
    <t>S90-09-01</t>
  </si>
  <si>
    <t>Confirm Shiny 90 model outputs</t>
  </si>
  <si>
    <t xml:space="preserve">Is the user satisfied with the model outputs after examining the visualizations presented by Shiny 90? </t>
  </si>
  <si>
    <t xml:space="preserve">After you have viewed the advanced visualizations of the model outputs ("Advanced Outputs" tab), are you satisfied with the results? If you believe the model outputs do not reflect your expectations, you can determine underlying causes of poor outputs (e.g., survey data, programme data, Spectrum file), correct them and return to the beginning of Shiny 90. Once you are satisfied with the model outputs, you can download the Shiny 90 output file by clicking the "Download Shiny 90 Outputs for Spectrum" and return to Spectrum to proceed with the estimates process. </t>
  </si>
  <si>
    <t>check_manual_confirmation('EST-S90-09-01-A')</t>
  </si>
  <si>
    <t>S90-10-01</t>
  </si>
  <si>
    <t>Download the Shiny 90 output file for use in Spectrum</t>
  </si>
  <si>
    <t>Has the user downloaded the Shiny 90 output file?</t>
  </si>
  <si>
    <t xml:space="preserve">Now you are ready to download your results and return to Spectrum to continue the process. Click the "Download Shiny 90 Outputs for Spectrum” button and save the file in your preferred location then return to Spectrum to continue. </t>
  </si>
  <si>
    <t>check_manual_confirmation('EST-S90-10-01-A')</t>
  </si>
  <si>
    <t>Data Loader:</t>
  </si>
  <si>
    <t>Finalize National HIV Estimates in Spectrum</t>
  </si>
  <si>
    <t xml:space="preserve">In this milestone, you will finalize your national estimates using Spectrum. For countries producing provincial or state-level estimates in Spectrum the tasks must be completed for each of your Spectrum files.  </t>
  </si>
  <si>
    <t>Milestones, 1, 2, 3, 4, 5 and 6 are completed</t>
  </si>
  <si>
    <t>load_csv_from_zipped_resource('inputs-unaids-spectrum-file', '.*_check.CSV', 'spectrum-validation-file')</t>
  </si>
  <si>
    <t>SPF-01-10</t>
  </si>
  <si>
    <t>Confirm adult ART programme data and ANC and survey prevalence inputs have not changed since beginning the EPP process</t>
  </si>
  <si>
    <t>No updates have been made to any Spectrum data inputs (population, ART programme data, ART, ANC survey and prevalence ) before estimating incidence in EPP?</t>
  </si>
  <si>
    <t xml:space="preserve">If ART or surveillance data have changed since you completed the first portion of Spectrum, you must update the data entry in Spectrum, rerun EPP curve fits and update the sex/age patterns. </t>
  </si>
  <si>
    <t>check_manual_confirmation('EST-SPF-01-10-A')</t>
  </si>
  <si>
    <t xml:space="preserve">JS: Spectrum will display whether the Uncertainty Analysis and Shiny 90 projections are Valid. If not, they need to be re-run. This is included in the Data Checker validation file we will send to ADR. </t>
  </si>
  <si>
    <t>SPF-02-01</t>
  </si>
  <si>
    <t>Confirm no updates have been made to the HIV Testing programme data</t>
  </si>
  <si>
    <t>No updates have been made to any Shiny 90 programme (HIV Testing) or survey data since completing the Shiny 90 process?</t>
  </si>
  <si>
    <t>If any underlying programme or survey data have changed since you completed the Shiny 90 model, you must return to the beginning of the Shiny 90 process and repeat all steps before proceeding with the final stages of Spectrum.</t>
  </si>
  <si>
    <t>check_manual_confirmation('EST-SPF-02-01-A')</t>
  </si>
  <si>
    <t>JS: There no way for Spectrum to know this.</t>
  </si>
  <si>
    <t>SPF-03-01</t>
  </si>
  <si>
    <t>Upload a completed Shiny 90 file to Spectrum or enter KOS estimates in another format</t>
  </si>
  <si>
    <t>User's Spectrum file has updated knowledge of status data in Spectrum for current estimates year [required / optional data elements available in Indicator Element Matrix] by uploading a completed Shiny 90 file?</t>
  </si>
  <si>
    <t>Each of your Spectrum files requires updated knowledge of status data elements for current estimates year using one of available options - Direct Entry of Case Reports, Shiny 90, CSAVR, ECDC, Manual Entry. Most countries will use Shiny 90. If you have used Shiny 90, you must upload your Shiny 90 model outputs (AIM &gt; Program Statistics &gt; Knowledge of Status &gt; Data Source = Shiny 90 &gt; Load Data).</t>
  </si>
  <si>
    <t>check_manual_confirmation('EST-SPF-03-01-A')</t>
  </si>
  <si>
    <t>Shiny90Valid,PedKOS_current,MaleKOS_current,FemaleKOS_current</t>
  </si>
  <si>
    <r>
      <rPr>
        <rFont val="Calibri"/>
        <color theme="1"/>
        <sz val="8.0"/>
      </rPr>
      <t xml:space="preserve">JS: KOS must be run for each Spectrum file
MM: Delete this row as it repeats the last step of KOS
</t>
    </r>
    <r>
      <rPr>
        <rFont val="Calibri"/>
        <color theme="5"/>
        <sz val="8.0"/>
      </rPr>
      <t xml:space="preserve">S4 20/Nov: The final tasks of KOS are downloading the file. This task is actually uploading it to Spectrum (or entering KOS through other means). Not sure why we drop this step as it's required. </t>
    </r>
  </si>
  <si>
    <t>DROP</t>
  </si>
  <si>
    <t>SPF-04-01</t>
  </si>
  <si>
    <t>Confirm incidence estimates have been completed using EPP</t>
  </si>
  <si>
    <t xml:space="preserve">Estimated incidence has been completed using EPP? </t>
  </si>
  <si>
    <t xml:space="preserve">Your Spectrum file requires updated incidence estimates for the current estimates year. For 2022, only countries with generalized epidemics using EPP are using the HIV Estimates Navigator. Ensure you have completed the EPP process for generalized epidemics prior to proceeding in Spectrum. If you used another method to complete your incidence estimates, you can market this task complete. </t>
  </si>
  <si>
    <t>check_manual_confirmation('EST-SPF-04-01-A')</t>
  </si>
  <si>
    <t xml:space="preserve">UNAIDS: For 2022, Navigator is only available to countries with generalized epidemics using EPP. </t>
  </si>
  <si>
    <t>SPF-05-01</t>
  </si>
  <si>
    <t>View and validate your Spectrum results</t>
  </si>
  <si>
    <t>User has viewed and validated results of the model in Spectrum?</t>
  </si>
  <si>
    <t xml:space="preserve">Ensure you have viewed and validated your country's results using Spectrum validation tab for all Spectrum files. There are a number of options for validating the Spectrum projection against data on the validation tab. The prevalence by age chart will compare the Spectrum estimate of prevalence by age (solid line) against survey estimates from the same year. You can select the survey in the drop-down menu at the top to pull in prepopulated data from the survey. Generally the Spectrum line should pass through the confidence intervals of the survey estimates. 
If you entered the number of people on ART by age group under Program Statistics, you can compare the Spectrum estimate (solid line) with those data. 
Under the ART option, you can display a chart showing the number of people living with HIV but not on ART according to whether they have never or previously been on treatment. In many countries today, the majority of those not on ART were in treatment previously but dropped out. The projections in this chart depend on the assumptions summarized at the bottom of that page about annual retention on ART, on the likelihood of re-initiation on treatment and whether mortality while off ART is different among those who were previously on treatment compared to those who are treatment naïve. You can change any of these assumptions to see the effect on the curves.
Finally in the validation tab you can check the file completeness. This will ensure that the you have entered the required data for 2021, the parameters are updated to the latest defaults, and that you have the required additional files. Please make this final check before uploading to ADR. </t>
  </si>
  <si>
    <t>check_manual_confirmation('EST-SPF-05-01-A')</t>
  </si>
  <si>
    <t>SPF-06-01</t>
  </si>
  <si>
    <t>Confirm your ART and PMTCT coverage does not exceed 100%</t>
  </si>
  <si>
    <r>
      <rPr>
        <rFont val="Calibri"/>
        <color theme="1"/>
        <sz val="8.0"/>
      </rPr>
      <t xml:space="preserve">Coverages for adult and pediatric ART and PMTCT do </t>
    </r>
    <r>
      <rPr>
        <rFont val="Calibri"/>
        <color theme="1"/>
        <sz val="8.0"/>
        <u/>
      </rPr>
      <t>not</t>
    </r>
    <r>
      <rPr>
        <rFont val="Calibri"/>
        <color theme="1"/>
        <sz val="8.0"/>
      </rPr>
      <t xml:space="preserve"> exceed 100%? </t>
    </r>
  </si>
  <si>
    <t xml:space="preserve">Occasionally, Spectrum will produce coverage of over 100% for ART or PMTCT services. There are multiple causes for coverage results over 100%. If your results are over 100%, UNAIDS recommends resolving this issue before proceeding by consulting your estimates facilitator and/or UNAIDS to determine how to address coverage issues in your model results. 
Although this is a manual step, Navigator will also automatically check to ensure your coverage isn't over 100% when you upload your Spectrum file to ADR later in the process. Once you have confirmed your coverage is 100% or less, mark this task complete and click the "What's Next?" button. </t>
  </si>
  <si>
    <t>check_manual_confirmation('EST-SPF-06-01-A')</t>
  </si>
  <si>
    <t>AdultARTcovLT100,PedARTcovLT100,PMTCTcovLT100</t>
  </si>
  <si>
    <t>SPF-07-01</t>
  </si>
  <si>
    <t>Compare your Spectrum outputs to last year's results in read-only</t>
  </si>
  <si>
    <t xml:space="preserve">Has user opened the prior year's file as read-only and compared it against the reporting period's results? </t>
  </si>
  <si>
    <t xml:space="preserve">As a final step you can compare your new estimate for 2021 with the 2020 estimate prepared last year. To do this, choose ‘File’ from the top horizontal menu and then ‘Read Only’. (In the web version go to ‘Library’, click the ‘…’ menu next to last year’s file name and select ‘Read Only’. 
_x000b_Spectrum will open last year’s projection in Read Only mode, meaning that you will not be able to change anything. Now when you display any result, you will see the new estimate shown in red and the previous estimate shown in blue. </t>
  </si>
  <si>
    <t>check_manual_confirmation('EST-SPF-07-01-A')</t>
  </si>
  <si>
    <t xml:space="preserve">JS: Good to suggest this, but it is not required.
</t>
  </si>
  <si>
    <t>SPF-08-01</t>
  </si>
  <si>
    <t>Run Uncertainty Analysis</t>
  </si>
  <si>
    <t>Has user run Uncertainty Analysis?</t>
  </si>
  <si>
    <t xml:space="preserve">The uncertainty associated with each result can be estimated using the Uncertainty Analysis tool. Access this tool by choosing ‘Tools’ from the top horizontal menu, then ‘More Tools’, then ‘Uncertainty analysis’. 
Set the ‘Aggregate data capture year’ to the final year of data and the ‘Number of iterations’ to 300, then click the ‘Process’ button. The model will run 300 simulations by choosing values for the epidemiological parameters from within their confidence intervals. This analysis may take 10-30 minutes. When it is complete, click the ‘Save’ button. After running this analysis you will see uncertainty intervals on all the outputs (as long as you only have one projection open in Spectrum). </t>
  </si>
  <si>
    <t>check_manual_confirmation('EST-SPF-08-01-A')</t>
  </si>
  <si>
    <t>UAvalid</t>
  </si>
  <si>
    <t>SPF-09-01</t>
  </si>
  <si>
    <t>Confirm Spectrum results</t>
  </si>
  <si>
    <t>User found no issues with Spectrum results?</t>
  </si>
  <si>
    <t>Investigate and correct any underlying dataset or alter other parameters (e.g., sex/age patterns) and complete all subsequent steps in Spectrum for each affected Spectrum file. If underlying datasets change, all Spectrum steps - including knowledge of status and incidence estimates - must be repeated</t>
  </si>
  <si>
    <t>check_manual_confirmation('EST-SPF-09-01-A')</t>
  </si>
  <si>
    <t>SPF-10-01</t>
  </si>
  <si>
    <t>If you are using multiple Spectrum files (e.g., for provincial estimates), view aggregate results</t>
  </si>
  <si>
    <t xml:space="preserve">If producing multiple Spectrum files, the user has reviewed the combined results using the Spectrum aggregate function? </t>
  </si>
  <si>
    <t xml:space="preserve">If you have multiple Spectrum files (e.g., provincial files), you must use the aggregate function to view combined national-level estimates. Begin by saving all Spectrum files to a single location (e.g., your computer or share drive). Close all the files in Spectrum, click on Tools &gt; More Tools &gt; Aggregate.  Choose the files to add and Process. If you are not producing sub-national estimates in Spectrum, mark this task complete. </t>
  </si>
  <si>
    <t>check_manual_confirmation('EST-SPF-10-01-A')</t>
  </si>
  <si>
    <t>SPF-11-01</t>
  </si>
  <si>
    <t>Upload your Spectrum file to your organization on ADR</t>
  </si>
  <si>
    <t>Final, validated Spectrum file has been uploaded to the correct organization on ADR?</t>
  </si>
  <si>
    <t xml:space="preserve">Before proceeding, you should now upload your final Spectrum file to the AIDS Data Repository (adr.hivtools.org). Saving your file to ADR supports sound knowledge management and will allow your country estimates team and supporters (e.g., UNAIDS) to view the results. Further, if you are proceeding with sub-national estimates, Naomi will require your Spectrum file. Naomi can pull your Spectrum file directly from ADR. To upload your Spectrum file to ADR, proceed to adr.hivtools.org and find your organization (i.e., country). In your country's list of data, you will see the Dataset for the reporting period. </t>
  </si>
  <si>
    <r>
      <rPr>
        <rFont val="Calibri"/>
        <color theme="1"/>
        <sz val="8.0"/>
      </rPr>
      <t xml:space="preserve">AIDS Data Repository </t>
    </r>
    <r>
      <rPr>
        <rFont val="Calibri"/>
        <color rgb="FF1155CC"/>
        <sz val="8.0"/>
        <u/>
      </rPr>
      <t>http://adr.hivtools.org</t>
    </r>
  </si>
  <si>
    <t>check_manual_confirmation('EST-SPF-11-01-A')</t>
  </si>
  <si>
    <r>
      <rPr>
        <rFont val="Calibri"/>
        <color theme="1"/>
        <sz val="8.0"/>
      </rPr>
      <t xml:space="preserve">js: We are working on adding that capability.
S4: </t>
    </r>
    <r>
      <rPr>
        <rFont val="Calibri"/>
        <color theme="5"/>
        <sz val="8.0"/>
      </rPr>
      <t xml:space="preserve">@Fjelltopp </t>
    </r>
    <r>
      <rPr>
        <rFont val="Calibri"/>
        <color theme="1"/>
        <sz val="8.0"/>
      </rPr>
      <t xml:space="preserve">- Link directly to the user's organization page and possibly Dataset for the current year. 
Ian: at this point there should be an autmated check to verify that the default parameters have been used, as well as check shiny file has loaded into Spectrum and comparison of ART totals to Naomi input files
</t>
    </r>
    <r>
      <rPr>
        <rFont val="Calibri"/>
        <color theme="5"/>
        <sz val="8.0"/>
      </rPr>
      <t xml:space="preserve">S4 20/Nov: we are checking default parameters at the end of the 1st Spectrum milestone, which follows the workflow in the training materials. Should it be repeated here? Checking uploaded Shiny file is up above. The validation of Spectrum ART totals vis-a-vis Naomi data files is the first step in Naomi milestone. Should it be moved here. </t>
    </r>
    <r>
      <rPr>
        <rFont val="Calibri"/>
        <color theme="1"/>
        <sz val="8.0"/>
      </rPr>
      <t xml:space="preserve"> Also, Spectrum CSV data checker will validate some (all?) of these things. </t>
    </r>
  </si>
  <si>
    <t>SPF-13-01</t>
  </si>
  <si>
    <t>Spectrum Validation: Enter PMTCT data for the current reporting year into Spectrum</t>
  </si>
  <si>
    <t xml:space="preserve">**Navigator has detected that there is a problem with your Spectrum file. **
Spectrum requires up-to-date PMTCT programme data for the reporting period. These data are required for each Spectrum file. You can find all required data elements in the Guide 8, Data quality, Indicator Element Matrix. Spectrum also provides specific guidance for each regimen in the PMTCT data entry page. *It is highly recommended you finalize your programme data before beginning the Spectrum process.* If edits to PMTCT programme data are required later in the process, you will have to return to this step. For countries with sub-national Spectrum estimates (optional), this step applies to each file. 
Please ensure you correct this in your Spectrum file **and then reupload the file to the ADR** in order to complete this task. </t>
  </si>
  <si>
    <r>
      <rPr>
        <rFont val="Calibri"/>
        <color theme="1"/>
        <sz val="8.0"/>
      </rPr>
      <t xml:space="preserve">Guide 8, Data quality, Indicator Element Matrix </t>
    </r>
    <r>
      <rPr>
        <rFont val="Calibri"/>
        <color rgb="FF1155CC"/>
        <sz val="8.0"/>
        <u/>
      </rPr>
      <t>https://hivtools.unaids.org/hiv-estimates-training-material-en/</t>
    </r>
  </si>
  <si>
    <t>check_spectrum_file(['PMTCT_current'])</t>
  </si>
  <si>
    <t>SPF-14-01</t>
  </si>
  <si>
    <t>Spectrum Validation: Update Adult ART data in Spectrum</t>
  </si>
  <si>
    <t xml:space="preserve">**Navigator has detected that there is a problem with your Spectrum file. **
Spectrum requires up-to-date Adult ART programme data for the reporting period for estimating treatment coverage and for estimating incidence. You should update the ART data before running your incidence curve. Data on the number newly initiated on ART and lost to follow up can improve the precision of some of the outputs from Spectrum. If those data are available be sure to include them. You can find all required data elements in the Guide 8, Data quality, Indicator Element Matrix. If edits to the ART programme data are required later in the process, you will have to rerun your incidence curve fitting. 
Please ensure you correct this in your Spectrum file **and then reupload the file to the ADR** in order to complete this task. </t>
  </si>
  <si>
    <t>check_spectrum_file(['MaleART_current', 'FemaleART_current'])</t>
  </si>
  <si>
    <t>check_spectrum_file(['MaleART_current', 
'FemaleART_current'])</t>
  </si>
  <si>
    <t>SPF-15-01</t>
  </si>
  <si>
    <t>Spectrum Validation: Update Pediatric ART data in Spectrum for the current reporting period</t>
  </si>
  <si>
    <t xml:space="preserve">**Navigator has detected that there is a problem with your Spectrum file. **
Spectrum requires up-to-date Pediatric ART programme data for the reporting period. You can find all required data elements in the Guide 8, Data quality, Indicator Element Matrix. It is highly recommended you finalize your programme data before beginning the Spectrum process. If edits to ART programme data are required later in the process, you will have to return to this step. 
Please ensure you correct this in your Spectrum file **and then reupload the file to the ADR** in order to complete this task. </t>
  </si>
  <si>
    <t>check_spectrum_file(['PedART_current'])</t>
  </si>
  <si>
    <t>SPF-16-01</t>
  </si>
  <si>
    <t>Spectrum Validation: Update viral load suppression data in Spectrum for the current reporting period for adult females and males and pediatric populations</t>
  </si>
  <si>
    <r>
      <rPr>
        <rFont val="Calibri"/>
        <color theme="1"/>
        <sz val="8.0"/>
      </rPr>
      <t>Spectrum file has</t>
    </r>
    <r>
      <rPr>
        <rFont val="Calibri"/>
        <color theme="1"/>
        <sz val="8.0"/>
      </rPr>
      <t xml:space="preserve"> updated viral suppression data in Spectrum for current reporting period [required / optional data elements available in Indicator Element Matrix]?</t>
    </r>
  </si>
  <si>
    <t xml:space="preserve">**Navigator has detected that there is a problem with your Spectrum file. **
Spectrum requires up-to-date adult and pediatric viral load suppression programme data for the reporting period. You can find all required data elements in the Guide 8, Data quality, Indicator Element Matrix. It is highly recommended you finalize your programme data before beginning the Spectrum process. Enter the best, most up-to-date viral load suppression data you have for adult female, adult male, and pediatric populations. 
Please ensure you correct this in your Spectrum file **and then reupload the file to the ADR** in order to complete this task. </t>
  </si>
  <si>
    <t>check_spectrum_file(['PedVS_current', 'MaleVS_current', 'FemaleVS_current'])</t>
  </si>
  <si>
    <t>SPF-17-01</t>
  </si>
  <si>
    <t>Spectrum Validation: Confirm default values for adult parameters under Advanced Options</t>
  </si>
  <si>
    <t xml:space="preserve">**Navigator has detected that there is a problem with your Spectrum file. **
To produce accurate estimates, Spectrum relies on a number of assumptions that are summarized under Advanced Options. These parameters are updated every year as new research and evidence is available on those parameters. For Spectrum on the Desktop update the parameters by selecting Advanced Options &gt; Adult Parameters &gt; Restore defaults. For Spectrum on the web: enter Advanced Options and confirm the default selections for adult parameters. If you see values in red font, the parameters have not been updated. To learn more about the Advanced Options, see the Spectrum training materials.
Please ensure you correct this in your Spectrum file **and then reupload the file to the ADR** in order to complete this task. </t>
  </si>
  <si>
    <t>check_spectrum_file(['AdultProgression_default', 'AdultDistNI_default', 'ARTMortNoART_default', 'ARTMortART_default'])</t>
  </si>
  <si>
    <t>SPF-18-01</t>
  </si>
  <si>
    <t>Spectrum Validation: Confirm default values for pediatric parameters under Advanced Options</t>
  </si>
  <si>
    <t xml:space="preserve">**Navigator has detected that there is a problem with your Spectrum file. **
To produce accurate estimates, Spectrum relies on a number of assumptions that are summarized under Advanced Options. These parameters are updated every year as new research and evidence is available on those parameters. For Spectrum on the Desktop update the parameters by selecting Advanced Options &gt; Pediatric Parameters &gt; Restore defaults. For Spectrum on the web: enter Advanced Options and confirm the default selections for pediatric parameters. If you see values in red font, the parameters have not been updated. To learn more about the Advanced Options, see the Spectrum training materials.
Please ensure you correct this in your Spectrum file **and then reupload the file to the ADR** in order to complete this task. </t>
  </si>
  <si>
    <t>check_spectrum_file(['ChildProgression_default', 'ChildDistNI_default', 'ChildMortNoART_default', 'ChildMortART_default'])</t>
  </si>
  <si>
    <t>SPF-19-01</t>
  </si>
  <si>
    <t>Spectrum Validation: Confirm default values for Fertility Rate Ratios under Advanced Options</t>
  </si>
  <si>
    <t>Has the user confirmed that the default values for Fertility Rate Ratios under Advanced Options are correct?</t>
  </si>
  <si>
    <t xml:space="preserve">**Navigator has detected that there is a problem with your Spectrum file. **
To produce accurate estimates, Spectrum requires the correct options are selected under Advanced Options. Enter Advanced Options in Spectrum Web and confirm the default selections for the "HIV-related fertility reductions" are correct for your country. They must be confirmed for CD4, on ART, and off ART. To learn more about the Advanced Options, see the Spectrum training materials.
Please ensure you correct this in your Spectrum file **and then reupload the file to the ADR** in order to complete this task. </t>
  </si>
  <si>
    <t>check_spectrum_file(['FRRCD4_default', 'FRRageNoART_default', 'FRRageART_default'])</t>
  </si>
  <si>
    <t>SPF-20-01</t>
  </si>
  <si>
    <t>Spectrum Validation: Confirm default values for MTCT probabilities under Advanced Options</t>
  </si>
  <si>
    <t xml:space="preserve">**Navigator has detected that there is a problem with your Spectrum file. **
To produce accurate estimates, Spectrum requires the correct options are selected under Advanced Options. Enter Advanced Options in Spectrum Web and confirm the default selections for the "MTCT Transmission Probabilities" are correct for your country. To learn more about the Advanced Options, see the Spectrum training materials.
Please ensure you correct this in your Spectrum file **and then reupload the file to the ADR** in order to complete this task. </t>
  </si>
  <si>
    <t>check_spectrum_file(['MTCTtrans_default'])</t>
  </si>
  <si>
    <t>SPF-21-01</t>
  </si>
  <si>
    <t>Spectrum Validation: Confirm default values for new ART allocation method under Advanced Options</t>
  </si>
  <si>
    <t xml:space="preserve">**Navigator has detected that there is a problem with your Spectrum file. **
To produce accurate estimates, Spectrum requires the correct options are selected under Advanced Options. Enter Advanced Options in Spectrum Web and confirm the default selection for the "allocation method for new ART patients" is correct for your country. To learn more about the Advanced Options, see the Spectrum training materials. 
Please ensure you correct this in your Spectrum file **and then reupload the file to the ADR** in order to complete this task. </t>
  </si>
  <si>
    <t>check_spectrum_file(['ARTallocation_default'])</t>
  </si>
  <si>
    <t>SPF-22-01</t>
  </si>
  <si>
    <t>Spectrum Validation: Upload a completed Shiny 90 file to Spectrum or enter KOS estimates in another format</t>
  </si>
  <si>
    <t xml:space="preserve">**Navigator has detected that there is a problem with your Spectrum file. **
Each of your Spectrum files requires updated knowledge of status data elements for current estimates year using one of available options - Direct Entry of Case Reports, Shiny 90, CSAVR, ECDC, Manual Entry. Most countries will use Shiny 90. If you have used Shiny 90, you must upload your Shiny 90 model outputs (AIM &gt; Program Statistics &gt; Knowledge of Status &gt; Data Source = Shiny 90 &gt; Load Data).
Please ensure you correct this in your Spectrum file **and then reupload the file to the ADR** in order to complete this task. </t>
  </si>
  <si>
    <t>check_spectrum_file(['Shiny90Valid', 'PedKOS_current', 'MaleKOS_current', 'FemaleKOS_current'])</t>
  </si>
  <si>
    <t>SPF-23-01</t>
  </si>
  <si>
    <t>Spectrum Validation: Confirm your ART and PMTCT coverage does not exceed 100%</t>
  </si>
  <si>
    <r>
      <rPr>
        <rFont val="Calibri"/>
        <color theme="1"/>
        <sz val="8.0"/>
      </rPr>
      <t xml:space="preserve">Coverages for adult and pediatric ART and PMTCT do </t>
    </r>
    <r>
      <rPr>
        <rFont val="Calibri"/>
        <color theme="1"/>
        <sz val="8.0"/>
        <u/>
      </rPr>
      <t>not</t>
    </r>
    <r>
      <rPr>
        <rFont val="Calibri"/>
        <color theme="1"/>
        <sz val="8.0"/>
      </rPr>
      <t xml:space="preserve"> exceed 100%? </t>
    </r>
  </si>
  <si>
    <t xml:space="preserve">**Navigator has detected that there is a problem with your Spectrum file. **
Occasionally, Spectrum will produce coverage of over 100% for ART or PMTCT services. There are multiple causes for coverage results over 100%. UNAIDS recommends consulting your estimates facilitator and/or UNAIDS to determine how to address coverage issues in your model results. 
Please ensure you correct this in your Spectrum file **and then reupload the file to the ADR** in order to complete this task. </t>
  </si>
  <si>
    <t>check_spectrum_file(['AdultARTcovLT100', 'PedARTcovLT100', 'PMTCTcovLT100'])</t>
  </si>
  <si>
    <t>SPF-24-01</t>
  </si>
  <si>
    <t>Spectrum Validation: Run Uncertainty Analysis</t>
  </si>
  <si>
    <t xml:space="preserve">**Navigator has detected that there is a problem with your Spectrum file. **
The uncertainty associated with each result can be estimated using the Uncertainty Analysis tool. Access this tool by choosing ‘Tools’ from the top horizontal menu, then ‘More Tools’, then ‘Uncertainty analysis’. 
Set the ‘Aggregate data capture year’ to the final year of data and the ‘Number of iterations’ to 300, then click the ‘Process’ button. The model will run 300 simulations by choosing values for the epidemiological parameters from within their confidence intervals. This analysis may take 10-30 minutes. When it is complete, click the ‘Save’ button. After running this analysis you will see uncertainty intervals on all the outputs (as long as you only have one projection open in Spectrum). 
Please ensure you correct this in your Spectrum file **and then reupload the file to the ADR** in order to complete this task. </t>
  </si>
  <si>
    <t>check_spectrum_file(['UAvalid'])</t>
  </si>
  <si>
    <t>SPF-25-01</t>
  </si>
  <si>
    <t>Upload KP workbook into Spectrum</t>
  </si>
  <si>
    <t>Has the user uploaded their KP workbook into Spectrum</t>
  </si>
  <si>
    <t>A new feature added in 2022 was the review of available key population data. These data will be used in future years to improve the models. In 2022 it will not impact the model. You will find a prepopulated KP data sheet on ADR within your HIV Estimates 2022 country data set. 
This task requires that you review the prepopulated key population data, update with any missing data, and create national-level estimates of KP size, HIV prevalence, and new HIV infections.  
Once you are complete you should upload the file into Spectrum under Program Statistics &gt; Key Populations.  Remember that this step has no impact on your Spectrum estimates.</t>
  </si>
  <si>
    <t>check_manual_confirmation('EST-SPF-25-01-A')</t>
  </si>
  <si>
    <t>SPF-26-01</t>
  </si>
  <si>
    <t>Alert UNAIDS that your Spectrum file is ready for review</t>
  </si>
  <si>
    <t xml:space="preserve">User has shared Spectrum file with UNAIDS? </t>
  </si>
  <si>
    <t>Congratulations on reaching this point in the estimates process! Please alert your UNAIDS focal point that the file is ready for review and is availble on ADR.</t>
  </si>
  <si>
    <t>check_manual_confirmation('EST-SPF-26-01-A')</t>
  </si>
  <si>
    <t>S4: Are results shared with UNAIDS now or after Naomi in case of sub-national estimates?
MM: Should be before but often a fluid process.</t>
  </si>
  <si>
    <t>SPF-27-01</t>
  </si>
  <si>
    <t>Determine if you will produce district-level estimates</t>
  </si>
  <si>
    <t xml:space="preserve">User is producing district-level HIV estimates? </t>
  </si>
  <si>
    <t xml:space="preserve">If you are not producing district-level estimates, congratulations, you have completed the estimates process. You may use results for national reporting or other needs. 
*If you require estimates to inform your PEPFAR Data Pack or DMPPT, you must product district-level estimates using Naomi.*
If you are planning to produce district-level estimates, mark this task complete and click the "What's Next?" button to proceed to the Naomi milestone. </t>
  </si>
  <si>
    <t>check_manual_confirmation('EST-SPF-27-01-A')</t>
  </si>
  <si>
    <t>Generate District HIV Estimates Using Naomi</t>
  </si>
  <si>
    <t xml:space="preserve">Countries generating district-level estimates utilize the Naomi model. In this milestone, you will create a project, import your Dataset from the AIDS Data Repository, and execute multiple steps to calibrate and run the model for your district estimates. This is the final milestone in the HIV Estimates Navigator. </t>
  </si>
  <si>
    <t>User has a validated, final Spectrum file
No underlying Spectrum data (e.g., surveillance, survey, or programme data) have changed since the Spectrum file was produced. 
User has uploaded validated programme data and survey data files to ADR in the required formats</t>
  </si>
  <si>
    <t>load_csv_from_zipped_resource('inputs-unaids-naomi-output-zip', '.*unaids_navigator_checklist.csv', 'naomi-validation-file')</t>
  </si>
  <si>
    <t>Naomi Check File Ref</t>
  </si>
  <si>
    <t>NAO-01-10</t>
  </si>
  <si>
    <t>Upload Naomi data files to your Dataset on ADR if you haven't already</t>
  </si>
  <si>
    <t>Is the reporting period's estimates Dataset uploaded to ADR and validated, including: i) Area boundary file, ii) Final, validated Spectrum file, iii) Population data, iv) Survey data, v) ART data, and vi) ANC data?</t>
  </si>
  <si>
    <t>UNAIDS encourages use of ADR's Dataset functionality for storing estimates data files. The ADR includes data validation to ensure data conform to the required structure and meet basic data quality requirements.
 For your convenience, UNAIDS has already uploaded last year's final data files to your Dataset for this year.
Naomi requires specific data inputs:
- Area boundary file,
- Final, validated Spectrum file,
- Population data,
- Household survey data,
- ART programme data, and
- Routine ANC testing data.
Before beginning Naomi, upload these data inputs to this year's Dataset to ADR. Naomi will import these validated files directly from ADR.</t>
  </si>
  <si>
    <t>check_manual_confirmation('EST-NAO-01-10-A')</t>
  </si>
  <si>
    <t>NAO-02-01</t>
  </si>
  <si>
    <t>ART_is_Spectrum,ANC_is_Spectrum</t>
  </si>
  <si>
    <t>Match data inputs for Spectrum and Naomi</t>
  </si>
  <si>
    <t>Do all Naomi-required data which were also used by Spectrum or other models match the values used by Spectrum and other models?</t>
  </si>
  <si>
    <t>ART and ANC testing programme data used by Naomi are also used by Spectrum. The sum of the area-disaggregated data input to Naomi should be equal those input into Spectrum.
If the Naomi data inputs do not match those used in your Spectrum model process, review the data from both sources and modify them to match. If you have changed inputs used by Spectrum, return to Spectrum and begin the process again. If you have altered your Naomi inputs to match those used by Spectrum, you may continue with Naomi.
Learn more about the requirements for each of the models in 'Guide 8, Data quality, Indicator Element Matrix' in the UNAIDS training materials using the link below.</t>
  </si>
  <si>
    <t>check_manual_confirmation('EST-NAO-02-01-A')</t>
  </si>
  <si>
    <r>
      <rPr>
        <rFont val="Calibri"/>
        <color theme="1"/>
        <sz val="8.0"/>
      </rPr>
      <t xml:space="preserve">Ian: run a formal validation to compare the values in the spectrum file and the naomi input files
</t>
    </r>
    <r>
      <rPr>
        <rFont val="Calibri"/>
        <color rgb="FFFF0000"/>
        <sz val="8.0"/>
      </rPr>
      <t>@Fjelltopp - can ADR compare the Spectrum file's numbers and compare them to the Naomi Input Files?</t>
    </r>
  </si>
  <si>
    <t>NAO-03-01</t>
  </si>
  <si>
    <t>Using Naomi involves logging in via a user account. If you do not already have a Naomi user account, please request one using the link to the form below. 
A Naomi user account has several advantages:
- integration with ADR and direct access to your Dataset,
- project saving,
- sharing of draft and final project results.
If you prefer, you may use Naomi as a guest, but it is not recommended.</t>
  </si>
  <si>
    <t>check_manual_confirmation('EST-NAO-03-01-A')</t>
  </si>
  <si>
    <t>NAO-04-01</t>
  </si>
  <si>
    <r>
      <rPr>
        <rFont val="Calibri"/>
        <color theme="1"/>
        <sz val="8.0"/>
      </rPr>
      <t xml:space="preserve">In order to take full advantage of Naomi's functionality, UNAIDS recommends you log into the system with your user account. There are many advantages to logging into Naomi such as integration with ADR and direct access to your estimates Dataset, project saving, and sharing of draft and final project results.. 
If you do not log in, you will not be able to pull your data from ADR nor save projects and versions. To log into Naomi, go to </t>
    </r>
    <r>
      <rPr>
        <rFont val="Calibri"/>
        <color rgb="FF1155CC"/>
        <sz val="8.0"/>
        <u/>
      </rPr>
      <t>naomi.unaids.org</t>
    </r>
    <r>
      <rPr>
        <rFont val="Calibri"/>
        <color theme="1"/>
        <sz val="8.0"/>
      </rPr>
      <t xml:space="preserve"> and enter your login details on the landing page. </t>
    </r>
  </si>
  <si>
    <r>
      <rPr>
        <rFont val="Calibri"/>
        <color theme="1"/>
        <sz val="8.0"/>
      </rPr>
      <t xml:space="preserve">Log in to Naomi </t>
    </r>
    <r>
      <rPr>
        <rFont val="Calibri"/>
        <color rgb="FF1155CC"/>
        <sz val="8.0"/>
        <u/>
      </rPr>
      <t>https://naomi.unaids.org/login</t>
    </r>
  </si>
  <si>
    <t>check_manual_confirmation('EST-NAO-04-01-A')</t>
  </si>
  <si>
    <t>NAO-05-01</t>
  </si>
  <si>
    <t>Package_created</t>
  </si>
  <si>
    <t xml:space="preserve">The first step to using Naomi is to create a project. To create a project, enter a name for the project and click the 'Create Project' button.
Each Naomi project has its own data and settings. If you are logged in, you can save multiple projects and test different data and model options for comparison. 
To create a project, simply enter a name for the project and click the 'Create Project' button. </t>
  </si>
  <si>
    <t>check_manual_confirmation('EST-NAO-05-01-A')</t>
  </si>
  <si>
    <t>NAO-06-01</t>
  </si>
  <si>
    <t>Package_has_all_data</t>
  </si>
  <si>
    <t>Import validated data from ADR or by uploading directly to Naomi</t>
  </si>
  <si>
    <t>Has the user imported validated data inputs either from ADR or through individual file uploads?</t>
  </si>
  <si>
    <t xml:space="preserve">To begin the Naomi process, you must either import your data from ADR by entering your ADR access key (*recommended*) or by uploading individual data input files required by Naomi.
You can find your ADR access key on your ADR profile page (click your name in the upper part of any ADR page after logging in). 
UNAIDS recommends using last year's data files and updating them with data from the current reporting period. Enter your data into these data files in the required formats and then either upload them to ADR for validation or directly to Naomi in order to proceed. For your convenience, UNAIDS has placed your country's final data files from last year into this year's Dataset on ADR. You only need to update those files with data from the current year. 
More information about the required inputs for all models are available in 'Guide 8, Data quality, Indicator Element Matrix' in the UNAIDS training materials. On the same page, you can find more information about preparing Naomi data inputs in 'Guide 4, Preparing Naomi data inputs'. A link to these UNAIDS resources is provided below. </t>
  </si>
  <si>
    <r>
      <rPr>
        <rFont val="Calibri"/>
        <color rgb="FF000000"/>
        <sz val="8.0"/>
      </rPr>
      <t xml:space="preserve">Get your ADR access key </t>
    </r>
    <r>
      <rPr>
        <rFont val="Calibri"/>
        <color rgb="FF1155CC"/>
        <sz val="8.0"/>
        <u/>
      </rPr>
      <t>https://adr.unaids.org/me/</t>
    </r>
    <r>
      <rPr>
        <rFont val="Calibri"/>
        <color rgb="FF000000"/>
        <sz val="8.0"/>
      </rPr>
      <t xml:space="preserve">
Guide 4, Preparing Naomi data inputs https://hivtools.unaids.org/hiv-estimates-training-material-en/
Guide 8, Data quality, Indicator Element Matrix </t>
    </r>
    <r>
      <rPr>
        <rFont val="Calibri"/>
        <color rgb="FF1155CC"/>
        <sz val="8.0"/>
        <u/>
      </rPr>
      <t>https://hivtools.unaids.org/hiv-estimates-training-material-en/</t>
    </r>
  </si>
  <si>
    <t>check_manual_confirmation('EST-NAO-06-01-A')</t>
  </si>
  <si>
    <t>NAO-07-01</t>
  </si>
  <si>
    <t>Visualize inputs data in Naomi</t>
  </si>
  <si>
    <t>Has the user visualized uploaded data and is the user satisfied with the results?</t>
  </si>
  <si>
    <t xml:space="preserve">Naomi relies heavily on the quality of country data inputs. Modest data quality issues in these inputs may impact Naomi outputs significantly. Please visualize your data inputs in Naomi by scrolling through the various visualizations provided for survey and programme data. Be sure to use the filters provided to review specific portions of the data for validity. If you already completed this step for programme data before you completed Spectrum, there is no need to repeat it for programme data at this time. 
You can learn more about standards of practice for estimates data quality in Guide 6, Data Quality Standards of Practice in the UNAIDS estimates training materials. Table 2 in this guide provides a number of helpful analyses, many of which can be conducted using Naomi's Inputs Review function. </t>
  </si>
  <si>
    <t>Guide 6, Data Quality Standards of Practice in the UNAIDS estimates training materials  https://hivtools.unaids.org/hiv-estimates-training-material-en/</t>
  </si>
  <si>
    <t>check_manual_confirmation('EST-NAO-07-01-A')</t>
  </si>
  <si>
    <t>NAO-08-01</t>
  </si>
  <si>
    <t>Opt_recent_qtr,Opt_future_proj_qtr,Opt_area_ID_selected,Opt_calendar_survey_match,Opt_recent_survey_only,Opt_ART_coverage,Opt_ANC_data,Opt_ART_data,Opt_ART_attendance_yes</t>
  </si>
  <si>
    <t>Select or confirm default settings in Naomi model options</t>
  </si>
  <si>
    <t>Has the user selected or confirmed default settings in model options?</t>
  </si>
  <si>
    <r>
      <rPr>
        <rFont val="Arial"/>
        <color rgb="FF000000"/>
        <sz val="8.0"/>
      </rPr>
      <t>Naomi is a flexible model which allows countries to customize their subnational outputs. Review the multitude of model options available to users. 
You can learn more about these options in 'Guide 5, Naomi Quick Start' in UNAIDS estimates training materials</t>
    </r>
    <r>
      <rPr>
        <rFont val="Arial"/>
        <color rgb="FF1155CC"/>
        <sz val="8.0"/>
      </rPr>
      <t>.</t>
    </r>
  </si>
  <si>
    <t>Guide 5, Naomi Quick Start  https://hivtools.unaids.org/hiv-estimates-training-material-en/</t>
  </si>
  <si>
    <t>check_manual_confirmation('EST-NAO-08-01-A')</t>
  </si>
  <si>
    <r>
      <rPr>
        <rFont val="Calibri"/>
        <color theme="1"/>
        <sz val="8.0"/>
      </rPr>
      <t xml:space="preserve">Ian: Can we run a formal check on the naomi file that is uploaded to the ADR to verify if the standandirsed options a country has used match what is expecetd. This means we need a prepoulated database that contains a list of expected parameters for each country that uses naomi
</t>
    </r>
    <r>
      <rPr>
        <rFont val="Calibri"/>
        <color rgb="FFFF0000"/>
        <sz val="8.0"/>
      </rPr>
      <t>@Fjelltopp - possible this year?</t>
    </r>
  </si>
  <si>
    <t>NAO-09-01</t>
  </si>
  <si>
    <t>Model_fit</t>
  </si>
  <si>
    <t>Fit the model in Naomi</t>
  </si>
  <si>
    <t>Has the user fit their model in Naomi?</t>
  </si>
  <si>
    <t xml:space="preserve">After you have selected and validated the various model options, the next step in the Naomi process is to fit your model. Depending on your underlying data, this step may take some time (up to 30 minutes or even an hour in rare cases). When you are ready, simply click the "Fit Model" button. </t>
  </si>
  <si>
    <t>check_manual_confirmation('EST-NAO-09-01-A')</t>
  </si>
  <si>
    <t>NAO-10-01</t>
  </si>
  <si>
    <t>Cal_PLHIV,Cal_ART,Cal_KOS,Cal_new_infections,Cal_method</t>
  </si>
  <si>
    <t>Calibrate the model in Naomi</t>
  </si>
  <si>
    <t>Has the user calibrated the model?</t>
  </si>
  <si>
    <t>Naomi model results may be calibrated to Spectrum outputs for the four indicators: PLHIV, ART, aware of HIV status and new infections. This ensures that the mean aggregate estimates from Spectrum and Naomi are consistent.
All these should be adjusted to match your Spectrum file either the national or sub-national Spectrum files with the following age sex stratification: (sex and age &lt;15 /15+ years).
For calibration method: use the default which is logistic and which scales the prevalence, ART coverage, proportion unaware, and incidence on the logit scale within each district / sex / age stratum in order to match to Spectrum. This ensures that ART coverage does not go above 100% in any district / sex / age stratification.
Further information is available in Guide 5, Naomi Quick Start.</t>
  </si>
  <si>
    <t>Guide 5, Naomi Quick Start https://hivtools.unaids.org/hiv-estimates-training-material-en/</t>
  </si>
  <si>
    <t>check_manual_confirmation('EST-NAO-10-01-A')</t>
  </si>
  <si>
    <t>NAO-11-01</t>
  </si>
  <si>
    <t>Confirm no data files in your Dataset on ADR required for district estimates have changed since you began Naomi</t>
  </si>
  <si>
    <t>No updates have been made to any Naomi data files or underlying data to be used by Naomi before using those files in models which project subnational est?</t>
  </si>
  <si>
    <t xml:space="preserve">If any underlying programme data have changed since you completed the first portion of Spectrum, you must return to the beginning of the Spectrum process and repeat all steps before proceeding with the final steps of Spectrum and, after, to the beginning of the Naomi milestone. *Note steps you followed to estimate incidence (e.g., EPP) and produce KOS outputs (Shiny 90) must also be repeated if your underlying data files have changed.* </t>
  </si>
  <si>
    <t>check_manual_confirmation('EST-NAO-11-01-A')</t>
  </si>
  <si>
    <t>NAO-12-01</t>
  </si>
  <si>
    <t>Review your Naomi model output</t>
  </si>
  <si>
    <t>Has user reviewed their Naomi model output?</t>
  </si>
  <si>
    <t>Once you have calibrated your Naomi model, the next step is to review the results in the maps, tables and bar charts in the Naomi application.
Review coverage estimates for estimates that are implausibly high or low; review prevalence and incidence data for values that are not realistic (e.g., outlying compared to most other districts or to other quarters/years).
Available review options include:
-  i) Visualisations - Chloropleth, Bar chart, Bubble plot;
- ii) Tabular results - Estimates and CIs, Sortable and searchable;
- iii) All stratifications of - Indicators, Levels, Areas, Time points, Sexes, and Age groups.
If you have questions or concerns about your Naomi model outputs, contact your estimates facilitator or UNAIDS.</t>
  </si>
  <si>
    <t>check_manual_confirmation('EST-NAO-12-01-A')</t>
  </si>
  <si>
    <t>NAO-13-01</t>
  </si>
  <si>
    <t>Download your Naomi results</t>
  </si>
  <si>
    <t>Has user downloaded their Naomi results?</t>
  </si>
  <si>
    <t>The next step is to upload your Naomi results to ADR or download your results for review by UNAIDS, use in country programme planning, and for global reporting.
UNAIDS recommends using the *Upload to ADR* feature on Naomi. You may directly upload the files to your ADR data set using the 'Upload to ADR' button the 'Download' step in the Naomi application. Ensure you have uploaded the final outputs to ADR for records retention and to allow access to the results to your country estimates team and other interested stakeholders (e.g., UNAIDS and your estimates facilitator). You may dir
Otherwise, there are three download options:
- Option 1. Export model outputs for Spectrum. Use this option to download a zip file which can then be uploaded into Spectrum and used to create a PEPFAR Data pack. You can also use this file to view the results on a Naomi-Spectrum viewer available at https://naomi-spectrum.unaids.org. This provides some additional viewing options and a table format of the data both at district and province level.
- Option 2. Download coarse age group outputs.
- Option 3. Download summary report. This option provides a summary of your results which you can share with key stakeholders.</t>
  </si>
  <si>
    <t>check_manual_confirmation('EST-NAO-13-01-A')</t>
  </si>
  <si>
    <t>NAO-14-01</t>
  </si>
  <si>
    <t>Upload final validated Naomi file to your organization on ADR</t>
  </si>
  <si>
    <t xml:space="preserve">Has user uploaded final validated Naomi files to ADR? </t>
  </si>
  <si>
    <t xml:space="preserve">As a final step, you should now upload your final Naomi files to the AIDS Data Repository (adr.hivtools.org). Saving your file to ADR supports sound knowledge management and will allow your country estimates team and supporters (e.g., UNAIDS) to view the results. To upload your Naomi files to ADR, proceed to adr.hivtools.org and find your organization (i.e., country). In your country's list of data, you will be able to upload your files for the reporting period. Be sure to inform UNAIDS when you have uploaded your Naomi file to ADR for their review. </t>
  </si>
  <si>
    <t>AIDS Data Repository http://adr.hivtools.org</t>
  </si>
  <si>
    <t>check_manual_confirmation('EST-NAO-14-01-A')</t>
  </si>
  <si>
    <t>NAO-15-01</t>
  </si>
  <si>
    <t>Naomi Validation: Match data inputs for Spectrum and Naomi</t>
  </si>
  <si>
    <t>**Navigator has detected a problem with your Naomi Outputs zip.**
Some data inputs used by Naomi are disaggregated versions of data inputs for other models such as Spectrum. For example, ART and ANC data used by Naomi are also used by Spectrum. You can learn more about the requirements for each of the models from 'Guide 8' in the UNAIDS training materials (attached below). It is critical that data inputs used by Naomi match the inputs used by Spectrum. Although in some cases disaggregation levels may differ, the sum of the disaggregations must equal those used by Spectrum. If the Naomi data inputs do not match those used in your Spectrum model process, modify them to match. If you have changed inputs used by Spectrum, you must return to Spectrum and begin the process again. If you have altered your Naomi inputs to match those used by Spectrum, you may continue with Naomi. 
**Please ensure you address this in your Naomi model run and then reupload your Naomi Outputs zip to the ADR in order to complete this task.**</t>
  </si>
  <si>
    <t>check_naomi_file(['ART_is_Spectrum', 'ANC_is_Spectrum'])</t>
  </si>
  <si>
    <r>
      <rPr>
        <rFont val="Calibri"/>
        <color theme="1"/>
        <sz val="8.0"/>
      </rPr>
      <t xml:space="preserve">Ian: run a formal validation to compare the values in the spectrum file and the naomi input files
</t>
    </r>
    <r>
      <rPr>
        <rFont val="Calibri"/>
        <color rgb="FFFF0000"/>
        <sz val="8.0"/>
      </rPr>
      <t>@Fjelltopp - can ADR compare the Spectrum file's numbers and compare them to the Naomi Input Files?</t>
    </r>
  </si>
  <si>
    <t>NAO-16-01</t>
  </si>
  <si>
    <t>Naomi Validation: Select or confirm default settings in Naomi model options</t>
  </si>
  <si>
    <r>
      <rPr>
        <rFont val="Arial"/>
        <color rgb="FF000000"/>
        <sz val="8.0"/>
      </rPr>
      <t>**Navigator has detected a problem with your Naomi Outputs zip.**
Naomi is a flexible model which allows countries to customize their subnational outputs. Review the multitude of model options available to users. You can learn more about these options in 'Guide 5, Naomi Quick Start' in UNAIDS estimates training materials</t>
    </r>
    <r>
      <rPr>
        <rFont val="Arial"/>
        <color rgb="FF1155CC"/>
        <sz val="8.0"/>
      </rPr>
      <t xml:space="preserve">.
</t>
    </r>
    <r>
      <rPr>
        <rFont val="Calibri"/>
        <color theme="1"/>
        <sz val="8.0"/>
      </rPr>
      <t>**Please ensure you address this in your Naomi model run and then reupload your Naomi Outputs zip to the ADR in order to complete this task.**</t>
    </r>
  </si>
  <si>
    <t>check_naomi_file(['Opt_recent_qtr', 'Opt_future_proj_qtr' , 'Opt_area_ID_selected', 'Opt_calendar_survey_match', 'Opt_recent_survey_only', 'Opt_ART_coverage', 'Opt_ANC_data', 'Opt_ART_data', 'Opt_ART_attendance_yes'])</t>
  </si>
  <si>
    <r>
      <rPr>
        <rFont val="Calibri"/>
        <color theme="1"/>
        <sz val="8.0"/>
      </rPr>
      <t xml:space="preserve">Ian: Can we run a formal check on the naomi file that is uploaded to the ADR to verify if the standandirsed options a country has used match what is expecetd. This means we need a prepoulated database that contains a list of expected parameters for each country that uses naomi
</t>
    </r>
    <r>
      <rPr>
        <rFont val="Calibri"/>
        <color rgb="FFFF0000"/>
        <sz val="8.0"/>
      </rPr>
      <t>@Fjelltopp - possible this year?</t>
    </r>
  </si>
  <si>
    <t>NAO-17-01</t>
  </si>
  <si>
    <t>Cal_PLHIV,Cal_ART,Cal_KOS,Cal_new_infections,Cal_method, Cal_Population</t>
  </si>
  <si>
    <t>Naomi Validation:  Calibrate the model in Naomi</t>
  </si>
  <si>
    <t>**Navigator has detected a problem with your Naomi Outputs zip.**
You should calibrate your model for the following four indicators (PLHIV, ART, aware of HIV status and new infections). This is to ensure that the mean aggregate estimates from Spectrum and Naomi are consistent. All these should be adjusted to match your Spectrum file either the national or sub-national Spectrum files with the following age sex stratification: (sex and age &lt;15 /15+ years). 
For calibration method: use the default which is logistic and which scales the prevalence, ART coverage, proportion unaware, and incidence on the logit scale within each district / sex / age stratum in order to match to Spectrum. This ensures that ART coverage does not go above 100% in any district / sex / age stratification. Further information is available in Guide 5, Naomi Quick Start. 
**Please ensure you address this in your Naomi model run and then reupload your Naomi Outputs zip to the ADR in order to complete this task.**</t>
  </si>
  <si>
    <t>check_naomi_file(['Cal_PLHIV', 'Cal_ART', 'Cal_KOS', 'Cal_new_infections', 'Cal_method', 'Cal_Population'])</t>
  </si>
  <si>
    <t>Task ID</t>
  </si>
  <si>
    <t>Task Title::EN</t>
  </si>
  <si>
    <t>Task Title::FR</t>
  </si>
  <si>
    <t>If test fails, present this to user::FR</t>
  </si>
  <si>
    <t>Resources / Links:: FR</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</si>
</sst>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font>
    <font>
      <b/>
      <sz val="8.0"/>
      <color theme="1"/>
      <name val="Calibri"/>
    </font>
    <font/>
    <font>
      <sz val="10.0"/>
      <color theme="1"/>
      <name val="Arial"/>
    </font>
    <font>
      <sz val="8.0"/>
      <color theme="1"/>
      <name val="Calibri"/>
    </font>
    <font>
      <sz val="11.0"/>
      <color theme="1"/>
      <name val="Calibri"/>
    </font>
    <font>
      <b/>
      <sz val="11.0"/>
      <color theme="1"/>
      <name val="Calibri"/>
    </font>
    <font>
      <b/>
      <sz val="8.0"/>
      <color rgb="FF000000"/>
      <name val="Calibri"/>
    </font>
    <font>
      <sz val="8.0"/>
      <color rgb="FF000000"/>
      <name val="Calibri"/>
    </font>
    <font>
      <sz val="11.0"/>
      <color rgb="FFFF0000"/>
      <name val="Calibri"/>
    </font>
    <font>
      <sz val="11.0"/>
      <color rgb="FF000000"/>
      <name val="Calibri"/>
    </font>
    <font>
      <b/>
      <sz val="11.0"/>
      <color rgb="FF000000"/>
      <name val="Calibri"/>
    </font>
    <font>
      <sz val="8.0"/>
      <color theme="1"/>
      <name val="Arial"/>
    </font>
    <font>
      <color theme="1"/>
      <name val="Arial"/>
    </font>
    <font>
      <sz val="11.0"/>
      <color rgb="FFFF0000"/>
      <name val="Arial"/>
    </font>
    <font>
      <u/>
      <sz val="8.0"/>
      <color rgb="FF000000"/>
      <name val="Calibri"/>
    </font>
    <font>
      <u/>
      <sz val="8.0"/>
      <color rgb="FF000000"/>
      <name val="Calibri"/>
    </font>
    <font>
      <sz val="8.0"/>
      <color rgb="FFFF0000"/>
      <name val="Calibri"/>
    </font>
    <font>
      <sz val="11.0"/>
      <color theme="1"/>
      <name val="Arial"/>
    </font>
    <font>
      <u/>
      <sz val="8.0"/>
      <color theme="1"/>
      <name val="Calibri"/>
    </font>
    <font>
      <b/>
      <sz val="10.0"/>
      <color theme="1"/>
      <name val="Calibri"/>
    </font>
    <font>
      <strike/>
      <sz val="8.0"/>
      <color theme="1"/>
      <name val="Calibri"/>
    </font>
    <font>
      <u/>
      <sz val="8.0"/>
      <color theme="1"/>
      <name val="Calibri"/>
    </font>
    <font>
      <sz val="8.0"/>
      <color rgb="FFFF0000"/>
      <name val="Arial"/>
    </font>
    <font>
      <sz val="10.0"/>
      <color theme="1"/>
      <name val="Calibri"/>
    </font>
    <font>
      <u/>
      <sz val="8.0"/>
      <color rgb="FF000000"/>
      <name val="Calibri"/>
    </font>
    <font>
      <b/>
      <color theme="1"/>
      <name val="Arial"/>
    </font>
    <font>
      <b/>
      <color rgb="FF000000"/>
      <name val="Calibri"/>
    </font>
  </fonts>
  <fills count="9">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9900"/>
        <bgColor rgb="FFFF9900"/>
      </patternFill>
    </fill>
    <fill>
      <patternFill patternType="solid">
        <fgColor rgb="FFFEF2CB"/>
        <bgColor rgb="FFFEF2CB"/>
      </patternFill>
    </fill>
    <fill>
      <patternFill patternType="solid">
        <fgColor rgb="FFF3F3F3"/>
        <bgColor rgb="FFF3F3F3"/>
      </patternFill>
    </fill>
    <fill>
      <patternFill patternType="solid">
        <fgColor rgb="FFFFE599"/>
        <bgColor rgb="FFFFE599"/>
      </patternFill>
    </fill>
    <fill>
      <patternFill patternType="solid">
        <fgColor rgb="FFD8D8D8"/>
        <bgColor rgb="FFD8D8D8"/>
      </patternFill>
    </fill>
  </fills>
  <borders count="1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top style="thin">
        <color rgb="FF000000"/>
      </top>
    </border>
    <border>
      <left/>
      <right style="thin">
        <color rgb="FF000000"/>
      </right>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top style="thin">
        <color rgb="FF000000"/>
      </top>
      <bottom style="thin">
        <color rgb="FF000000"/>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1" fillId="0" fontId="1" numFmtId="0" xfId="0" applyAlignment="1" applyBorder="1" applyFont="1">
      <alignment shrinkToFit="0" wrapText="1"/>
    </xf>
    <xf borderId="1" fillId="0" fontId="1" numFmtId="0" xfId="0" applyBorder="1" applyFont="1"/>
    <xf borderId="2" fillId="0" fontId="1" numFmtId="0" xfId="0" applyBorder="1" applyFont="1"/>
    <xf borderId="3" fillId="0" fontId="2" numFmtId="0" xfId="0" applyBorder="1" applyFont="1"/>
    <xf borderId="0" fillId="0" fontId="3" numFmtId="0" xfId="0" applyFont="1"/>
    <xf borderId="1" fillId="0" fontId="4" numFmtId="0" xfId="0" applyAlignment="1" applyBorder="1" applyFont="1">
      <alignment horizontal="left" shrinkToFit="0" wrapText="1"/>
    </xf>
    <xf borderId="2" fillId="0" fontId="4" numFmtId="0" xfId="0" applyAlignment="1" applyBorder="1" applyFont="1">
      <alignment horizontal="left" shrinkToFit="0" wrapText="1"/>
    </xf>
    <xf borderId="0" fillId="0" fontId="5" numFmtId="0" xfId="0" applyFont="1"/>
    <xf borderId="3" fillId="0" fontId="6" numFmtId="0" xfId="0" applyBorder="1" applyFont="1"/>
    <xf borderId="1" fillId="0" fontId="4" numFmtId="49" xfId="0" applyBorder="1" applyFont="1" applyNumberFormat="1"/>
    <xf borderId="1" fillId="0" fontId="4" numFmtId="49" xfId="0" applyAlignment="1" applyBorder="1" applyFont="1" applyNumberFormat="1">
      <alignment shrinkToFit="0" wrapText="1"/>
    </xf>
    <xf borderId="1" fillId="2" fontId="5" numFmtId="0" xfId="0" applyAlignment="1" applyBorder="1" applyFill="1" applyFont="1">
      <alignment readingOrder="0"/>
    </xf>
    <xf borderId="1" fillId="2" fontId="5" numFmtId="0" xfId="0" applyBorder="1" applyFont="1"/>
    <xf borderId="1" fillId="0" fontId="4" numFmtId="0" xfId="0" applyAlignment="1" applyBorder="1" applyFont="1">
      <alignment horizontal="right"/>
    </xf>
    <xf borderId="4" fillId="0" fontId="3" numFmtId="0" xfId="0" applyBorder="1" applyFont="1"/>
    <xf borderId="4" fillId="0" fontId="4" numFmtId="0" xfId="0" applyAlignment="1" applyBorder="1" applyFont="1">
      <alignment horizontal="left" shrinkToFit="0" wrapText="1"/>
    </xf>
    <xf borderId="1" fillId="0" fontId="3" numFmtId="0" xfId="0" applyBorder="1" applyFont="1"/>
    <xf borderId="1" fillId="0" fontId="4" numFmtId="0" xfId="0" applyAlignment="1" applyBorder="1" applyFont="1">
      <alignment shrinkToFit="0" wrapText="1"/>
    </xf>
    <xf borderId="1" fillId="0" fontId="5" numFmtId="0" xfId="0" applyBorder="1" applyFont="1"/>
    <xf borderId="5" fillId="0" fontId="4" numFmtId="0" xfId="0" applyAlignment="1" applyBorder="1" applyFont="1">
      <alignment horizontal="left" shrinkToFit="0" wrapText="1"/>
    </xf>
    <xf borderId="6" fillId="0" fontId="4" numFmtId="0" xfId="0" applyAlignment="1" applyBorder="1" applyFont="1">
      <alignment horizontal="left" shrinkToFit="0" wrapText="1"/>
    </xf>
    <xf borderId="0" fillId="0" fontId="4" numFmtId="0" xfId="0" applyAlignment="1" applyFont="1">
      <alignment shrinkToFit="0" wrapText="1"/>
    </xf>
    <xf borderId="2" fillId="0" fontId="7" numFmtId="0" xfId="0" applyBorder="1" applyFont="1"/>
    <xf borderId="1" fillId="0" fontId="7" numFmtId="0" xfId="0" applyBorder="1" applyFont="1"/>
    <xf borderId="1" fillId="0" fontId="8" numFmtId="0" xfId="0" applyAlignment="1" applyBorder="1" applyFont="1">
      <alignment horizontal="left" shrinkToFit="0" wrapText="1"/>
    </xf>
    <xf borderId="2" fillId="0" fontId="8" numFmtId="0" xfId="0" applyAlignment="1" applyBorder="1" applyFont="1">
      <alignment horizontal="left" shrinkToFit="0" wrapText="1"/>
    </xf>
    <xf borderId="0" fillId="0" fontId="9" numFmtId="0" xfId="0" applyFont="1"/>
    <xf borderId="0" fillId="0" fontId="10" numFmtId="0" xfId="0" applyFont="1"/>
    <xf borderId="3" fillId="0" fontId="11" numFmtId="0" xfId="0" applyBorder="1" applyFont="1"/>
    <xf borderId="1" fillId="0" fontId="6" numFmtId="0" xfId="0" applyBorder="1" applyFont="1"/>
    <xf borderId="4" fillId="0" fontId="4" numFmtId="0" xfId="0" applyAlignment="1" applyBorder="1" applyFont="1">
      <alignment shrinkToFit="0" wrapText="1"/>
    </xf>
    <xf borderId="1" fillId="0" fontId="8" numFmtId="49" xfId="0" applyAlignment="1" applyBorder="1" applyFont="1" applyNumberFormat="1">
      <alignment horizontal="left" vertical="bottom"/>
    </xf>
    <xf borderId="1" fillId="0" fontId="8" numFmtId="0" xfId="0" applyAlignment="1" applyBorder="1" applyFont="1">
      <alignment horizontal="left" vertical="bottom"/>
    </xf>
    <xf borderId="1" fillId="0" fontId="8" numFmtId="0" xfId="0" applyAlignment="1" applyBorder="1" applyFont="1">
      <alignment horizontal="left" shrinkToFit="0" vertical="bottom" wrapText="1"/>
    </xf>
    <xf borderId="1" fillId="0" fontId="12" numFmtId="0" xfId="0" applyAlignment="1" applyBorder="1" applyFont="1">
      <alignment horizontal="left" vertical="bottom"/>
    </xf>
    <xf borderId="1" fillId="0" fontId="8" numFmtId="0" xfId="0" applyAlignment="1" applyBorder="1" applyFont="1">
      <alignment horizontal="right" vertical="bottom"/>
    </xf>
    <xf borderId="0" fillId="0" fontId="13" numFmtId="0" xfId="0" applyAlignment="1" applyFont="1">
      <alignment shrinkToFit="0" wrapText="1"/>
    </xf>
    <xf borderId="0" fillId="0" fontId="14" numFmtId="0" xfId="0" applyAlignment="1" applyFont="1">
      <alignment shrinkToFit="0" wrapText="1"/>
    </xf>
    <xf borderId="4" fillId="0" fontId="8" numFmtId="49" xfId="0" applyAlignment="1" applyBorder="1" applyFont="1" applyNumberFormat="1">
      <alignment shrinkToFit="0" wrapText="1"/>
    </xf>
    <xf borderId="4" fillId="0" fontId="8" numFmtId="0" xfId="0" applyAlignment="1" applyBorder="1" applyFont="1">
      <alignment shrinkToFit="0" wrapText="1"/>
    </xf>
    <xf borderId="4" fillId="0" fontId="15" numFmtId="0" xfId="0" applyAlignment="1" applyBorder="1" applyFont="1">
      <alignment shrinkToFit="0" wrapText="1"/>
    </xf>
    <xf borderId="4" fillId="0" fontId="8" numFmtId="0" xfId="0" applyAlignment="1" applyBorder="1" applyFont="1">
      <alignment horizontal="right" shrinkToFit="0" wrapText="1"/>
    </xf>
    <xf borderId="5" fillId="0" fontId="8" numFmtId="49" xfId="0" applyAlignment="1" applyBorder="1" applyFont="1" applyNumberFormat="1">
      <alignment shrinkToFit="0" wrapText="1"/>
    </xf>
    <xf borderId="1" fillId="0" fontId="8" numFmtId="0" xfId="0" applyAlignment="1" applyBorder="1" applyFont="1">
      <alignment horizontal="right" shrinkToFit="0" wrapText="1"/>
    </xf>
    <xf quotePrefix="1" borderId="1" fillId="0" fontId="8" numFmtId="0" xfId="0" applyAlignment="1" applyBorder="1" applyFont="1">
      <alignment horizontal="left" shrinkToFit="0" wrapText="1"/>
    </xf>
    <xf borderId="3" fillId="0" fontId="7" numFmtId="0" xfId="0" applyBorder="1" applyFont="1"/>
    <xf borderId="0" fillId="0" fontId="9" numFmtId="0" xfId="0" applyAlignment="1" applyFont="1">
      <alignment shrinkToFit="0" wrapText="1"/>
    </xf>
    <xf borderId="0" fillId="0" fontId="10" numFmtId="0" xfId="0" applyAlignment="1" applyFont="1">
      <alignment shrinkToFit="0" wrapText="1"/>
    </xf>
    <xf borderId="7" fillId="0" fontId="11" numFmtId="0" xfId="0" applyBorder="1" applyFont="1"/>
    <xf borderId="1" fillId="0" fontId="8" numFmtId="0" xfId="0" applyAlignment="1" applyBorder="1" applyFont="1">
      <alignment shrinkToFit="0" wrapText="1"/>
    </xf>
    <xf borderId="4" fillId="0" fontId="8" numFmtId="0" xfId="0" applyAlignment="1" applyBorder="1" applyFont="1">
      <alignment horizontal="left" shrinkToFit="0" wrapText="1"/>
    </xf>
    <xf borderId="1" fillId="0" fontId="4" numFmtId="0" xfId="0" applyAlignment="1" applyBorder="1" applyFont="1">
      <alignment shrinkToFit="0" vertical="bottom" wrapText="1"/>
    </xf>
    <xf borderId="4" fillId="3" fontId="4" numFmtId="0" xfId="0" applyAlignment="1" applyBorder="1" applyFill="1" applyFont="1">
      <alignment shrinkToFit="0" wrapText="1"/>
    </xf>
    <xf borderId="0" fillId="0" fontId="0" numFmtId="0" xfId="0" applyFont="1"/>
    <xf borderId="1" fillId="4" fontId="8" numFmtId="0" xfId="0" applyAlignment="1" applyBorder="1" applyFill="1" applyFont="1">
      <alignment shrinkToFit="0" wrapText="1"/>
    </xf>
    <xf borderId="4" fillId="4" fontId="8" numFmtId="0" xfId="0" applyAlignment="1" applyBorder="1" applyFont="1">
      <alignment shrinkToFit="0" wrapText="1"/>
    </xf>
    <xf borderId="4" fillId="4" fontId="16" numFmtId="0" xfId="0" applyAlignment="1" applyBorder="1" applyFont="1">
      <alignment shrinkToFit="0" wrapText="1"/>
    </xf>
    <xf borderId="4" fillId="4" fontId="8" numFmtId="0" xfId="0" applyAlignment="1" applyBorder="1" applyFont="1">
      <alignment horizontal="right" shrinkToFit="0" wrapText="1"/>
    </xf>
    <xf borderId="4" fillId="4" fontId="17" numFmtId="0" xfId="0" applyAlignment="1" applyBorder="1" applyFont="1">
      <alignment shrinkToFit="0" wrapText="1"/>
    </xf>
    <xf borderId="4" fillId="4" fontId="4" numFmtId="0" xfId="0" applyAlignment="1" applyBorder="1" applyFont="1">
      <alignment shrinkToFit="0" wrapText="1"/>
    </xf>
    <xf borderId="0" fillId="0" fontId="18" numFmtId="0" xfId="0" applyFont="1"/>
    <xf borderId="1" fillId="0" fontId="7" numFmtId="0" xfId="0" applyAlignment="1" applyBorder="1" applyFont="1">
      <alignment shrinkToFit="0" wrapText="1"/>
    </xf>
    <xf borderId="8" fillId="5" fontId="8" numFmtId="0" xfId="0" applyAlignment="1" applyBorder="1" applyFill="1" applyFont="1">
      <alignment shrinkToFit="0" wrapText="1"/>
    </xf>
    <xf borderId="8" fillId="5" fontId="8" numFmtId="0" xfId="0" applyAlignment="1" applyBorder="1" applyFont="1">
      <alignment horizontal="right"/>
    </xf>
    <xf borderId="8" fillId="5" fontId="8" numFmtId="0" xfId="0" applyBorder="1" applyFont="1"/>
    <xf borderId="1" fillId="5" fontId="4" numFmtId="0" xfId="0" applyAlignment="1" applyBorder="1" applyFont="1">
      <alignment shrinkToFit="0" wrapText="1"/>
    </xf>
    <xf borderId="4" fillId="0" fontId="8" numFmtId="0" xfId="0" applyAlignment="1" applyBorder="1" applyFont="1">
      <alignment horizontal="right"/>
    </xf>
    <xf borderId="4" fillId="0" fontId="8" numFmtId="0" xfId="0" applyBorder="1" applyFont="1"/>
    <xf borderId="1" fillId="0" fontId="19" numFmtId="0" xfId="0" applyAlignment="1" applyBorder="1" applyFont="1">
      <alignment shrinkToFit="0" wrapText="1"/>
    </xf>
    <xf borderId="4" fillId="0" fontId="17" numFmtId="0" xfId="0" applyAlignment="1" applyBorder="1" applyFont="1">
      <alignment shrinkToFit="0" wrapText="1"/>
    </xf>
    <xf borderId="1" fillId="0" fontId="20" numFmtId="0" xfId="0" applyBorder="1" applyFont="1"/>
    <xf borderId="1" fillId="6" fontId="20" numFmtId="0" xfId="0" applyBorder="1" applyFill="1" applyFont="1"/>
    <xf borderId="2" fillId="0" fontId="20" numFmtId="0" xfId="0" applyBorder="1" applyFont="1"/>
    <xf borderId="1" fillId="0" fontId="6" numFmtId="0" xfId="0" applyAlignment="1" applyBorder="1" applyFont="1">
      <alignment shrinkToFit="0" wrapText="1"/>
    </xf>
    <xf borderId="1" fillId="6" fontId="4" numFmtId="0" xfId="0" applyAlignment="1" applyBorder="1" applyFont="1">
      <alignment shrinkToFit="0" wrapText="1"/>
    </xf>
    <xf borderId="2" fillId="0" fontId="4" numFmtId="0" xfId="0" applyAlignment="1" applyBorder="1" applyFont="1">
      <alignment shrinkToFit="0" wrapText="1"/>
    </xf>
    <xf borderId="1" fillId="6" fontId="4" numFmtId="0" xfId="0" applyBorder="1" applyFont="1"/>
    <xf borderId="1" fillId="0" fontId="21" numFmtId="0" xfId="0" applyAlignment="1" applyBorder="1" applyFont="1">
      <alignment shrinkToFit="0" wrapText="1"/>
    </xf>
    <xf borderId="1" fillId="0" fontId="17" numFmtId="0" xfId="0" applyAlignment="1" applyBorder="1" applyFont="1">
      <alignment shrinkToFit="0" wrapText="1"/>
    </xf>
    <xf borderId="1" fillId="6" fontId="17" numFmtId="0" xfId="0" applyBorder="1" applyFont="1"/>
    <xf borderId="9" fillId="5" fontId="4" numFmtId="0" xfId="0" applyAlignment="1" applyBorder="1" applyFont="1">
      <alignment shrinkToFit="0" wrapText="1"/>
    </xf>
    <xf borderId="1" fillId="5" fontId="8" numFmtId="0" xfId="0" applyAlignment="1" applyBorder="1" applyFont="1">
      <alignment shrinkToFit="0" wrapText="1"/>
    </xf>
    <xf borderId="1" fillId="3" fontId="4" numFmtId="0" xfId="0" applyAlignment="1" applyBorder="1" applyFont="1">
      <alignment shrinkToFit="0" wrapText="1"/>
    </xf>
    <xf borderId="9" fillId="3" fontId="4" numFmtId="0" xfId="0" applyAlignment="1" applyBorder="1" applyFont="1">
      <alignment shrinkToFit="0" wrapText="1"/>
    </xf>
    <xf borderId="1" fillId="3" fontId="8" numFmtId="0" xfId="0" applyAlignment="1" applyBorder="1" applyFont="1">
      <alignment horizontal="left" shrinkToFit="0" wrapText="1"/>
    </xf>
    <xf borderId="1" fillId="3" fontId="8" numFmtId="0" xfId="0" applyAlignment="1" applyBorder="1" applyFont="1">
      <alignment shrinkToFit="0" wrapText="1"/>
    </xf>
    <xf borderId="1" fillId="2" fontId="8" numFmtId="0" xfId="0" applyAlignment="1" applyBorder="1" applyFont="1">
      <alignment horizontal="left" shrinkToFit="0" wrapText="1"/>
    </xf>
    <xf borderId="1" fillId="5" fontId="4" numFmtId="0" xfId="0" applyBorder="1" applyFont="1"/>
    <xf borderId="10" fillId="5" fontId="8" numFmtId="0" xfId="0" applyAlignment="1" applyBorder="1" applyFont="1">
      <alignment horizontal="left" shrinkToFit="0" wrapText="1"/>
    </xf>
    <xf borderId="10" fillId="5" fontId="4" numFmtId="0" xfId="0" applyAlignment="1" applyBorder="1" applyFont="1">
      <alignment shrinkToFit="0" wrapText="1"/>
    </xf>
    <xf borderId="1" fillId="0" fontId="8" numFmtId="0" xfId="0" applyAlignment="1" applyBorder="1" applyFont="1">
      <alignment horizontal="left" shrinkToFit="0" vertical="top" wrapText="1"/>
    </xf>
    <xf borderId="2" fillId="0" fontId="8" numFmtId="0" xfId="0" applyAlignment="1" applyBorder="1" applyFont="1">
      <alignment horizontal="left" shrinkToFit="0" vertical="top" wrapText="1"/>
    </xf>
    <xf borderId="2" fillId="0" fontId="22" numFmtId="0" xfId="0" applyAlignment="1" applyBorder="1" applyFont="1">
      <alignment shrinkToFit="0" wrapText="1"/>
    </xf>
    <xf borderId="0" fillId="0" fontId="23" numFmtId="0" xfId="0" applyFont="1"/>
    <xf borderId="2" fillId="0" fontId="17" numFmtId="0" xfId="0" applyAlignment="1" applyBorder="1" applyFont="1">
      <alignment shrinkToFit="0" wrapText="1"/>
    </xf>
    <xf borderId="1" fillId="7" fontId="4" numFmtId="0" xfId="0" applyAlignment="1" applyBorder="1" applyFill="1" applyFont="1">
      <alignment shrinkToFit="0" wrapText="1"/>
    </xf>
    <xf borderId="9" fillId="7" fontId="4" numFmtId="0" xfId="0" applyAlignment="1" applyBorder="1" applyFont="1">
      <alignment shrinkToFit="0" wrapText="1"/>
    </xf>
    <xf borderId="1" fillId="7" fontId="18" numFmtId="0" xfId="0" applyBorder="1" applyFont="1"/>
    <xf borderId="1" fillId="0" fontId="18" numFmtId="0" xfId="0" applyBorder="1" applyFont="1"/>
    <xf borderId="2" fillId="0" fontId="7" numFmtId="0" xfId="0" applyAlignment="1" applyBorder="1" applyFont="1">
      <alignment shrinkToFit="0" wrapText="1"/>
    </xf>
    <xf borderId="11" fillId="0" fontId="2" numFmtId="0" xfId="0" applyBorder="1" applyFont="1"/>
    <xf borderId="1" fillId="8" fontId="20" numFmtId="0" xfId="0" applyAlignment="1" applyBorder="1" applyFill="1" applyFont="1">
      <alignment shrinkToFit="0" wrapText="1"/>
    </xf>
    <xf borderId="1" fillId="8" fontId="4" numFmtId="0" xfId="0" applyAlignment="1" applyBorder="1" applyFont="1">
      <alignment shrinkToFit="0" wrapText="1"/>
    </xf>
    <xf borderId="0" fillId="0" fontId="24" numFmtId="0" xfId="0" applyFont="1"/>
    <xf borderId="0" fillId="0" fontId="8" numFmtId="0" xfId="0" applyAlignment="1" applyFont="1">
      <alignment horizontal="left" shrinkToFit="0" wrapText="1"/>
    </xf>
    <xf borderId="1" fillId="8" fontId="20" numFmtId="0" xfId="0" applyBorder="1" applyFont="1"/>
    <xf borderId="1" fillId="2" fontId="25" numFmtId="0" xfId="0" applyAlignment="1" applyBorder="1" applyFont="1">
      <alignment horizontal="left" shrinkToFit="0" wrapText="1"/>
    </xf>
    <xf borderId="2" fillId="0" fontId="26" numFmtId="0" xfId="0" applyBorder="1" applyFont="1"/>
    <xf borderId="11" fillId="0" fontId="26" numFmtId="0" xfId="0" applyBorder="1" applyFont="1"/>
    <xf borderId="11" fillId="2" fontId="11" numFmtId="0" xfId="0" applyAlignment="1" applyBorder="1" applyFont="1">
      <alignment horizontal="left"/>
    </xf>
    <xf borderId="11" fillId="2" fontId="27" numFmtId="0" xfId="0" applyAlignment="1" applyBorder="1" applyFont="1">
      <alignment horizontal="lef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naomi.unaids.org/" TargetMode="External"/><Relationship Id="rId3" Type="http://schemas.openxmlformats.org/officeDocument/2006/relationships/hyperlink" Target="https://naomi.unaids.org/login" TargetMode="External"/><Relationship Id="rId4" Type="http://schemas.openxmlformats.org/officeDocument/2006/relationships/hyperlink" Target="https://adr.unaids.org/me/" TargetMode="External"/><Relationship Id="rId5" Type="http://schemas.openxmlformats.org/officeDocument/2006/relationships/hyperlink" Target="https://hivtools.unaids.org/hiv-estimates-training-material-en/" TargetMode="External"/><Relationship Id="rId6" Type="http://schemas.openxmlformats.org/officeDocument/2006/relationships/hyperlink" Target="https://hivtools.unaids.org/hiv-estimates-training-material-en/" TargetMode="External"/><Relationship Id="rId7" Type="http://schemas.openxmlformats.org/officeDocument/2006/relationships/drawing" Target="../drawings/drawing10.xml"/><Relationship Id="rId8"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hivtools.unaids.org/hiv-estimates-training-material-en/" TargetMode="External"/><Relationship Id="rId3" Type="http://schemas.openxmlformats.org/officeDocument/2006/relationships/hyperlink" Target="https://hivtools.unaids.org/hiv-estimates-training-material-en/" TargetMode="External"/><Relationship Id="rId4" Type="http://schemas.openxmlformats.org/officeDocument/2006/relationships/drawing" Target="../drawings/drawing3.xml"/><Relationship Id="rId5"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adr.unaids.org/" TargetMode="External"/><Relationship Id="rId3" Type="http://schemas.openxmlformats.org/officeDocument/2006/relationships/hyperlink" Target="https://adr.unaids.org/" TargetMode="External"/><Relationship Id="rId4" Type="http://schemas.openxmlformats.org/officeDocument/2006/relationships/hyperlink" Target="https://adr.unaids.org/" TargetMode="External"/><Relationship Id="rId5" Type="http://schemas.openxmlformats.org/officeDocument/2006/relationships/hyperlink" Target="https://adr.unaids.org/" TargetMode="External"/><Relationship Id="rId6" Type="http://schemas.openxmlformats.org/officeDocument/2006/relationships/drawing" Target="../drawings/drawing4.xml"/><Relationship Id="rId7"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hyperlink" Target="https://naomi.unaids.org/login"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aim.spectrumweb.org/" TargetMode="External"/><Relationship Id="rId3" Type="http://schemas.openxmlformats.org/officeDocument/2006/relationships/hyperlink" Target="https://hivtools.unaids.org/hiv-estimates-training-material-en/" TargetMode="External"/><Relationship Id="rId4" Type="http://schemas.openxmlformats.org/officeDocument/2006/relationships/drawing" Target="../drawings/drawing6.xml"/><Relationship Id="rId5"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hyperlink" Target="https://hivtools.unaids.org/hiv-estimates-training-material-en/"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adr.hivtools.org/" TargetMode="External"/><Relationship Id="rId3" Type="http://schemas.openxmlformats.org/officeDocument/2006/relationships/hyperlink" Target="https://hivtools.unaids.org/hiv-estimates-training-material-en/" TargetMode="External"/><Relationship Id="rId4" Type="http://schemas.openxmlformats.org/officeDocument/2006/relationships/drawing" Target="../drawings/drawing9.xml"/><Relationship Id="rId5"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4.0" topLeftCell="A5" activePane="bottomLeft" state="frozen"/>
      <selection activeCell="B6" sqref="B6" pane="bottomLeft"/>
    </sheetView>
  </sheetViews>
  <sheetFormatPr customHeight="1" defaultColWidth="14.43" defaultRowHeight="15.0"/>
  <cols>
    <col customWidth="1" min="1" max="1" width="14.0"/>
    <col customWidth="1" min="2" max="2" width="62.86"/>
    <col customWidth="1" min="3" max="3" width="46.14"/>
    <col customWidth="1" min="4" max="4" width="43.71"/>
    <col customWidth="1" min="5" max="5" width="18.29"/>
    <col customWidth="1" min="6" max="6" width="11.57"/>
    <col customWidth="1" min="7" max="7" width="31.86"/>
    <col customWidth="1" min="8" max="8" width="14.14"/>
    <col customWidth="1" min="9" max="9" width="26.86"/>
    <col customWidth="1" min="10" max="10" width="31.86"/>
    <col customWidth="1" min="11" max="11" width="19.43"/>
    <col customWidth="1" min="12" max="16" width="8.71"/>
    <col customWidth="1" min="17" max="17" width="13.14"/>
    <col customWidth="1" min="18" max="19" width="15.57"/>
    <col customWidth="1" min="20" max="24" width="8.71"/>
  </cols>
  <sheetData>
    <row r="1" ht="12.0" customHeight="1">
      <c r="A1" s="1" t="s">
        <v>0</v>
      </c>
      <c r="B1" s="2" t="str">
        <f>CONCAT(A1,"::FR")</f>
        <v>Milestone Title (Visible to User):::FR</v>
      </c>
      <c r="C1" s="2" t="str">
        <f>CONCAT(A1,"::PT")</f>
        <v>Milestone Title (Visible to User):::PT</v>
      </c>
      <c r="D1" s="3" t="s">
        <v>1</v>
      </c>
      <c r="E1" s="4"/>
      <c r="F1" s="3" t="str">
        <f>CONCAT(D1,"::FR")</f>
        <v>Milestone Description (Visible to User):::FR</v>
      </c>
      <c r="G1" s="4"/>
      <c r="H1" s="3" t="str">
        <f>CONCAT(D1,"::PT")</f>
        <v>Milestone Description (Visible to User):::PT</v>
      </c>
      <c r="I1" s="4"/>
      <c r="J1" s="3" t="s">
        <v>2</v>
      </c>
      <c r="K1" s="4"/>
      <c r="L1" s="3" t="str">
        <f>CONCAT(J1,"::FR")</f>
        <v>Entry Criteria:::FR</v>
      </c>
      <c r="M1" s="4"/>
      <c r="N1" s="3" t="str">
        <f>CONCAT(J1,"::PT")</f>
        <v>Entry Criteria:::PT</v>
      </c>
      <c r="O1" s="4"/>
      <c r="P1" s="2" t="s">
        <v>3</v>
      </c>
      <c r="Q1" s="2" t="s">
        <v>4</v>
      </c>
      <c r="R1" s="2" t="str">
        <f>CONCAT(Q1,"::FR")</f>
        <v>Complete Message::FR</v>
      </c>
      <c r="S1" s="2" t="str">
        <f>CONCAT(Q1,"::PT")</f>
        <v>Complete Message::PT</v>
      </c>
      <c r="T1" s="5"/>
      <c r="U1" s="5"/>
      <c r="V1" s="5"/>
      <c r="W1" s="5"/>
      <c r="X1" s="5"/>
      <c r="Y1" s="5"/>
      <c r="Z1" s="5"/>
      <c r="AA1" s="5"/>
      <c r="AB1" s="5"/>
      <c r="AC1" s="5"/>
      <c r="AD1" s="5"/>
      <c r="AE1" s="5"/>
      <c r="AF1" s="5"/>
      <c r="AG1" s="5"/>
      <c r="AH1" s="5"/>
    </row>
    <row r="2" ht="12.0" customHeight="1">
      <c r="A2" s="6" t="s">
        <v>5</v>
      </c>
      <c r="B2" s="6" t="str">
        <f>IFERROR(__xludf.DUMMYFUNCTION("GOOGLETRANSLATE(A2,""EN"",""FR"")"),"Processus des estimations du VIH 2022")</f>
        <v>Processus des estimations du VIH 2022</v>
      </c>
      <c r="C2" s="6" t="str">
        <f>IFERROR(__xludf.DUMMYFUNCTION("GOOGLETRANSLATE(A2,""EN"",""PT"")"),"Processo de estimativa de HIV 2022")</f>
        <v>Processo de estimativa de HIV 2022</v>
      </c>
      <c r="D2" s="7" t="s">
        <v>6</v>
      </c>
      <c r="E2" s="4"/>
      <c r="F2" s="7" t="str">
        <f>IFERROR(__xludf.DUMMYFUNCTION("GOOGLETRANSLATE(D2,""EN"",""FR"")"),"Ce sont les principaux jalons que vous remplirez dans le cadre du processus d'estimation de cette année. Chaque étape est composée de tâches. Navigator vous dirigera par chaque tâche, vous assistant avec des instructions et des ressources en cours de rout"&amp;"e.")</f>
        <v>Ce sont les principaux jalons que vous remplirez dans le cadre du processus d'estimation de cette année. Chaque étape est composée de tâches. Navigator vous dirigera par chaque tâche, vous assistant avec des instructions et des ressources en cours de route.</v>
      </c>
      <c r="G2" s="4"/>
      <c r="H2" s="7" t="str">
        <f>IFERROR(__xludf.DUMMYFUNCTION("GOOGLETRANSLATE(D2,""EN"",""PT"")"),"Estes são os principais marcos que você completará como parte do processo de estimativas deste ano. Cada marco é composto de tarefas. O Navigator irá guiá-lo por cada tarefa, ajudando você com instruções e recursos ao longo do caminho.")</f>
        <v>Estes são os principais marcos que você completará como parte do processo de estimativas deste ano. Cada marco é composto de tarefas. O Navigator irá guiá-lo por cada tarefa, ajudando você com instruções e recursos ao longo do caminho.</v>
      </c>
      <c r="I2" s="4"/>
      <c r="J2" s="7" t="s">
        <v>7</v>
      </c>
      <c r="K2" s="4"/>
      <c r="L2" s="7" t="str">
        <f>IFERROR(__xludf.DUMMYFUNCTION("GOOGLETRANSLATE(J2,""EN"",""FR"")"),"L'utilisateur a un compte ADR")</f>
        <v>L'utilisateur a un compte ADR</v>
      </c>
      <c r="M2" s="4"/>
      <c r="N2" s="7" t="str">
        <f>IFERROR(__xludf.DUMMYFUNCTION("GOOGLETRANSLATE(J2,""EN"",""PT"")"),"O usuário tem uma conta ADR")</f>
        <v>O usuário tem uma conta ADR</v>
      </c>
      <c r="O2" s="4"/>
      <c r="P2" s="6">
        <v>0.2</v>
      </c>
      <c r="Q2" s="6" t="s">
        <v>8</v>
      </c>
      <c r="R2" s="6" t="str">
        <f>IFERROR(__xludf.DUMMYFUNCTION("GOOGLETRANSLATE(Q2,""EN"",""FR"")"),"Félicitations, vous avez terminé le processus d'estimation de cette année. Vous pouvez maintenant utiliser vos résultats pour d'autres besoins tels que le pack de données PEPFAR, DMPPT2 (pour les données VMMC, le cas échéant), des rapports nationaux ou d'"&amp;"autres besoins.")</f>
        <v>Félicitations, vous avez terminé le processus d'estimation de cette année. Vous pouvez maintenant utiliser vos résultats pour d'autres besoins tels que le pack de données PEPFAR, DMPPT2 (pour les données VMMC, le cas échéant), des rapports nationaux ou d'autres besoins.</v>
      </c>
      <c r="S2" s="6" t="str">
        <f>IFERROR(__xludf.DUMMYFUNCTION("GOOGLETRANSLATE(Q2,""EN"",""PT"")"),"Parabéns, você concluiu o processo de estimativas deste ano. Agora você pode usar seus resultados para outras necessidades, como o PEPFAR Data Pack, DMPPT2 (para dados VMMC, quando aplicáveis), relatórios nacionais ou outras necessidades.")</f>
        <v>Parabéns, você concluiu o processo de estimativas deste ano. Agora você pode usar seus resultados para outras necessidades, como o PEPFAR Data Pack, DMPPT2 (para dados VMMC, quando aplicáveis), relatórios nacionais ou outras necessidades.</v>
      </c>
      <c r="T2" s="5"/>
      <c r="U2" s="5"/>
      <c r="V2" s="5"/>
      <c r="W2" s="5"/>
      <c r="X2" s="5"/>
      <c r="Y2" s="5"/>
      <c r="Z2" s="5"/>
      <c r="AA2" s="5"/>
      <c r="AB2" s="5"/>
      <c r="AC2" s="5"/>
      <c r="AD2" s="5"/>
      <c r="AE2" s="5"/>
      <c r="AF2" s="5"/>
      <c r="AG2" s="5"/>
      <c r="AH2" s="5"/>
    </row>
    <row r="3" ht="12.0" customHeight="1">
      <c r="A3" s="8"/>
      <c r="B3" s="8"/>
      <c r="C3" s="8"/>
      <c r="D3" s="8"/>
      <c r="E3" s="8"/>
      <c r="F3" s="8"/>
      <c r="G3" s="8"/>
      <c r="H3" s="8"/>
      <c r="I3" s="8"/>
      <c r="J3" s="8"/>
      <c r="K3" s="5"/>
      <c r="L3" s="5"/>
      <c r="M3" s="5"/>
      <c r="N3" s="5"/>
      <c r="O3" s="5"/>
      <c r="P3" s="5"/>
      <c r="Q3" s="5"/>
      <c r="R3" s="5"/>
      <c r="S3" s="5"/>
      <c r="T3" s="5"/>
      <c r="U3" s="5"/>
      <c r="V3" s="5"/>
      <c r="W3" s="5"/>
      <c r="X3" s="5"/>
    </row>
    <row r="4" ht="12.0" customHeight="1">
      <c r="A4" s="9" t="s">
        <v>9</v>
      </c>
      <c r="B4" s="9" t="s">
        <v>10</v>
      </c>
      <c r="C4" s="9" t="str">
        <f>CONCAT(B4,"::FR")</f>
        <v>Task Title (Visible to User)::FR</v>
      </c>
      <c r="D4" s="9" t="str">
        <f>CONCAT(B4,"::PT")</f>
        <v>Task Title (Visible to User)::PT</v>
      </c>
      <c r="E4" s="9" t="s">
        <v>11</v>
      </c>
      <c r="F4" s="9" t="s">
        <v>12</v>
      </c>
      <c r="G4" s="9" t="str">
        <f>CONCAT(F4,"::FR")</f>
        <v>If test fails, present this to user:::FR</v>
      </c>
      <c r="H4" s="9" t="str">
        <f>CONCAT(F4,"::PT")</f>
        <v>If test fails, present this to user:::PT</v>
      </c>
      <c r="I4" s="9" t="s">
        <v>13</v>
      </c>
      <c r="J4" s="9" t="str">
        <f>CONCAT(I4,"::FR")</f>
        <v>Resources / Links::FR</v>
      </c>
      <c r="K4" s="9" t="str">
        <f>CONCAT(I4,"::PT")</f>
        <v>Resources / Links::PT</v>
      </c>
      <c r="L4" s="9" t="s">
        <v>14</v>
      </c>
      <c r="M4" s="9" t="s">
        <v>15</v>
      </c>
      <c r="N4" s="9" t="s">
        <v>16</v>
      </c>
      <c r="O4" s="9" t="s">
        <v>17</v>
      </c>
      <c r="Q4" s="5"/>
      <c r="R4" s="5"/>
      <c r="S4" s="5"/>
      <c r="T4" s="5"/>
      <c r="U4" s="5"/>
      <c r="V4" s="5"/>
      <c r="W4" s="5"/>
      <c r="X4" s="5"/>
      <c r="Y4" s="5"/>
      <c r="Z4" s="5"/>
      <c r="AA4" s="5"/>
      <c r="AB4" s="5"/>
      <c r="AC4" s="5"/>
      <c r="AD4" s="5"/>
    </row>
    <row r="5" ht="12.0" customHeight="1">
      <c r="A5" s="10" t="s">
        <v>18</v>
      </c>
      <c r="B5" s="11" t="s">
        <v>19</v>
      </c>
      <c r="C5" s="6" t="str">
        <f>IFERROR(__xludf.DUMMYFUNCTION("GOOGLETRANSLATE(B5,""EN"",""FR"")"),"Milestone: tutoriel de navigateur")</f>
        <v>Milestone: tutoriel de navigateur</v>
      </c>
      <c r="D5" s="6" t="str">
        <f>IFERROR(__xludf.DUMMYFUNCTION("GOOGLETRANSLATE(B5,""EN"",""PT"")"),"Milestone: Tutorial do Navegador")</f>
        <v>Milestone: Tutorial do Navegador</v>
      </c>
      <c r="E5" s="11" t="s">
        <v>20</v>
      </c>
      <c r="F5" s="12"/>
      <c r="G5" s="6" t="str">
        <f>IFERROR(__xludf.DUMMYFUNCTION("IF(ISBLANK(F5),"""",GOOGLETRANSLATE(F5,""EN"",""FR""))"),"")</f>
        <v/>
      </c>
      <c r="H5" s="6" t="str">
        <f>IFERROR(__xludf.DUMMYFUNCTION("IF(ISBLANK(F5),"""",GOOGLETRANSLATE(F5,""EN"",""PT""))"),"")</f>
        <v/>
      </c>
      <c r="I5" s="13"/>
      <c r="J5" s="6" t="str">
        <f>IFERROR(__xludf.DUMMYFUNCTION("IF(ISBLANK(I5),"""",GOOGLETRANSLATE(I5,""EN"",""FR""))"),"")</f>
        <v/>
      </c>
      <c r="K5" s="6" t="str">
        <f>IFERROR(__xludf.DUMMYFUNCTION("IF(ISBLANK(I5),"""",GOOGLETRANSLATE(I5,""EN"",""PT""))"),"")</f>
        <v/>
      </c>
      <c r="L5" s="14">
        <v>1.0</v>
      </c>
      <c r="M5" s="15"/>
      <c r="N5" s="16"/>
      <c r="O5" s="16"/>
      <c r="Q5" s="5"/>
      <c r="R5" s="5"/>
      <c r="S5" s="5"/>
      <c r="T5" s="5"/>
      <c r="U5" s="5"/>
      <c r="V5" s="5"/>
      <c r="W5" s="5"/>
      <c r="X5" s="5"/>
      <c r="Y5" s="5"/>
      <c r="Z5" s="5"/>
      <c r="AA5" s="5"/>
      <c r="AB5" s="5"/>
      <c r="AC5" s="5"/>
      <c r="AD5" s="5"/>
    </row>
    <row r="6" ht="12.0" customHeight="1">
      <c r="A6" s="10" t="s">
        <v>21</v>
      </c>
      <c r="B6" s="11" t="s">
        <v>22</v>
      </c>
      <c r="C6" s="6" t="str">
        <f>IFERROR(__xludf.DUMMYFUNCTION("GOOGLETRANSLATE(B6,""EN"",""FR"")"),"Milestone: Préparation des données d'entrée pour les estimations du VIH")</f>
        <v>Milestone: Préparation des données d'entrée pour les estimations du VIH</v>
      </c>
      <c r="D6" s="6" t="str">
        <f>IFERROR(__xludf.DUMMYFUNCTION("GOOGLETRANSLATE(B6,""EN"",""PT"")"),"Marco: Preparando dados de entrada para estimativas de HIV")</f>
        <v>Marco: Preparando dados de entrada para estimativas de HIV</v>
      </c>
      <c r="E6" s="11" t="s">
        <v>23</v>
      </c>
      <c r="F6" s="12"/>
      <c r="G6" s="6" t="str">
        <f>IFERROR(__xludf.DUMMYFUNCTION("IF(ISBLANK(F6),"""",GOOGLETRANSLATE(F6,""EN"",""FR""))"),"")</f>
        <v/>
      </c>
      <c r="H6" s="6" t="str">
        <f>IFERROR(__xludf.DUMMYFUNCTION("IF(ISBLANK(F6),"""",GOOGLETRANSLATE(F6,""EN"",""PT""))"),"")</f>
        <v/>
      </c>
      <c r="I6" s="13"/>
      <c r="J6" s="6" t="str">
        <f>IFERROR(__xludf.DUMMYFUNCTION("IF(ISBLANK(I6),"""",GOOGLETRANSLATE(I6,""EN"",""FR""))"),"")</f>
        <v/>
      </c>
      <c r="K6" s="6" t="str">
        <f>IFERROR(__xludf.DUMMYFUNCTION("IF(ISBLANK(I6),"""",GOOGLETRANSLATE(I6,""EN"",""PT""))"),"")</f>
        <v/>
      </c>
      <c r="L6" s="14">
        <v>1.0</v>
      </c>
      <c r="M6" s="17"/>
      <c r="N6" s="16"/>
      <c r="O6" s="16"/>
      <c r="Q6" s="5"/>
      <c r="R6" s="5"/>
      <c r="S6" s="5"/>
      <c r="T6" s="5"/>
      <c r="U6" s="5"/>
      <c r="V6" s="5"/>
      <c r="W6" s="5"/>
      <c r="X6" s="5"/>
      <c r="Y6" s="5"/>
      <c r="Z6" s="5"/>
      <c r="AA6" s="5"/>
      <c r="AB6" s="5"/>
      <c r="AC6" s="5"/>
      <c r="AD6" s="5"/>
    </row>
    <row r="7" ht="12.0" customHeight="1">
      <c r="A7" s="10" t="s">
        <v>24</v>
      </c>
      <c r="B7" s="11" t="s">
        <v>25</v>
      </c>
      <c r="C7" s="6" t="str">
        <f>IFERROR(__xludf.DUMMYFUNCTION("GOOGLETRANSLATE(B7,""EN"",""FR"")"),"Milestone: télécharger et examiner les fichiers de données de votre jeu de données sur ADR")</f>
        <v>Milestone: télécharger et examiner les fichiers de données de votre jeu de données sur ADR</v>
      </c>
      <c r="D7" s="6" t="str">
        <f>IFERROR(__xludf.DUMMYFUNCTION("GOOGLETRANSLATE(B7,""EN"",""PT"")"),"Marco: Carregar e revisar arquivos de dados no seu conjunto de dados no ADR")</f>
        <v>Marco: Carregar e revisar arquivos de dados no seu conjunto de dados no ADR</v>
      </c>
      <c r="E7" s="18" t="s">
        <v>26</v>
      </c>
      <c r="F7" s="12"/>
      <c r="G7" s="6" t="str">
        <f>IFERROR(__xludf.DUMMYFUNCTION("IF(ISBLANK(F7),"""",GOOGLETRANSLATE(F7,""EN"",""FR""))"),"")</f>
        <v/>
      </c>
      <c r="H7" s="6" t="str">
        <f>IFERROR(__xludf.DUMMYFUNCTION("IF(ISBLANK(F7),"""",GOOGLETRANSLATE(F7,""EN"",""PT""))"),"")</f>
        <v/>
      </c>
      <c r="I7" s="19"/>
      <c r="J7" s="6" t="str">
        <f>IFERROR(__xludf.DUMMYFUNCTION("IF(ISBLANK(I7),"""",GOOGLETRANSLATE(I7,""EN"",""FR""))"),"")</f>
        <v/>
      </c>
      <c r="K7" s="6" t="str">
        <f>IFERROR(__xludf.DUMMYFUNCTION("IF(ISBLANK(I7),"""",GOOGLETRANSLATE(I7,""EN"",""PT""))"),"")</f>
        <v/>
      </c>
      <c r="L7" s="14">
        <v>1.0</v>
      </c>
      <c r="M7" s="17"/>
      <c r="N7" s="16"/>
      <c r="O7" s="16"/>
      <c r="Q7" s="5"/>
      <c r="R7" s="5"/>
      <c r="S7" s="5"/>
      <c r="T7" s="5"/>
      <c r="U7" s="5"/>
      <c r="V7" s="5"/>
      <c r="W7" s="5"/>
      <c r="X7" s="5"/>
      <c r="Y7" s="5"/>
      <c r="Z7" s="5"/>
      <c r="AA7" s="5"/>
      <c r="AB7" s="5"/>
      <c r="AC7" s="5"/>
      <c r="AD7" s="5"/>
    </row>
    <row r="8" ht="12.0" customHeight="1">
      <c r="A8" s="10" t="s">
        <v>27</v>
      </c>
      <c r="B8" s="11" t="s">
        <v>28</v>
      </c>
      <c r="C8" s="6" t="str">
        <f>IFERROR(__xludf.DUMMYFUNCTION("GOOGLETRANSLATE(B8,""EN"",""FR"")"),"Milestone: Examiner la qualité des entrées de données de programme à l'aide de la fonction Entrées de révision dans Naomi")</f>
        <v>Milestone: Examiner la qualité des entrées de données de programme à l'aide de la fonction Entrées de révision dans Naomi</v>
      </c>
      <c r="D8" s="6" t="str">
        <f>IFERROR(__xludf.DUMMYFUNCTION("GOOGLETRANSLATE(B8,""EN"",""PT"")"),"Milestone: revisar a qualidade das entradas de dados do programa usando a função de insumos de revisão em Naomi")</f>
        <v>Milestone: revisar a qualidade das entradas de dados do programa usando a função de insumos de revisão em Naomi</v>
      </c>
      <c r="E8" s="18" t="s">
        <v>29</v>
      </c>
      <c r="F8" s="12"/>
      <c r="G8" s="6" t="str">
        <f>IFERROR(__xludf.DUMMYFUNCTION("IF(ISBLANK(F8),"""",GOOGLETRANSLATE(F8,""EN"",""FR""))"),"")</f>
        <v/>
      </c>
      <c r="H8" s="6" t="str">
        <f>IFERROR(__xludf.DUMMYFUNCTION("IF(ISBLANK(F8),"""",GOOGLETRANSLATE(F8,""EN"",""PT""))"),"")</f>
        <v/>
      </c>
      <c r="I8" s="19"/>
      <c r="J8" s="6" t="str">
        <f>IFERROR(__xludf.DUMMYFUNCTION("IF(ISBLANK(I8),"""",GOOGLETRANSLATE(I8,""EN"",""FR""))"),"")</f>
        <v/>
      </c>
      <c r="K8" s="6" t="str">
        <f>IFERROR(__xludf.DUMMYFUNCTION("IF(ISBLANK(I8),"""",GOOGLETRANSLATE(I8,""EN"",""PT""))"),"")</f>
        <v/>
      </c>
      <c r="L8" s="14">
        <v>0.0</v>
      </c>
      <c r="M8" s="17"/>
      <c r="N8" s="16"/>
      <c r="O8" s="16"/>
      <c r="Q8" s="5"/>
      <c r="R8" s="5"/>
      <c r="S8" s="5"/>
      <c r="T8" s="5"/>
      <c r="U8" s="5"/>
      <c r="V8" s="5"/>
      <c r="W8" s="5"/>
      <c r="X8" s="5"/>
      <c r="Y8" s="5"/>
      <c r="Z8" s="5"/>
      <c r="AA8" s="5"/>
      <c r="AB8" s="5"/>
      <c r="AC8" s="5"/>
      <c r="AD8" s="5"/>
    </row>
    <row r="9" ht="12.0" customHeight="1">
      <c r="A9" s="10" t="s">
        <v>30</v>
      </c>
      <c r="B9" s="11" t="s">
        <v>31</v>
      </c>
      <c r="C9" s="6" t="str">
        <f>IFERROR(__xludf.DUMMYFUNCTION("GOOGLETRANSLATE(B9,""EN"",""FR"")"),"Milestone: entrez les données dans Spectrum")</f>
        <v>Milestone: entrez les données dans Spectrum</v>
      </c>
      <c r="D9" s="6" t="str">
        <f>IFERROR(__xludf.DUMMYFUNCTION("GOOGLETRANSLATE(B9,""EN"",""PT"")"),"Milestone: insira dados no espectro")</f>
        <v>Milestone: insira dados no espectro</v>
      </c>
      <c r="E9" s="11" t="s">
        <v>32</v>
      </c>
      <c r="F9" s="12"/>
      <c r="G9" s="6" t="str">
        <f>IFERROR(__xludf.DUMMYFUNCTION("IF(ISBLANK(F9),"""",GOOGLETRANSLATE(F9,""EN"",""FR""))"),"")</f>
        <v/>
      </c>
      <c r="H9" s="6" t="str">
        <f>IFERROR(__xludf.DUMMYFUNCTION("IF(ISBLANK(F9),"""",GOOGLETRANSLATE(F9,""EN"",""PT""))"),"")</f>
        <v/>
      </c>
      <c r="I9" s="19"/>
      <c r="J9" s="6" t="str">
        <f>IFERROR(__xludf.DUMMYFUNCTION("IF(ISBLANK(I9),"""",GOOGLETRANSLATE(I9,""EN"",""FR""))"),"")</f>
        <v/>
      </c>
      <c r="K9" s="6" t="str">
        <f>IFERROR(__xludf.DUMMYFUNCTION("IF(ISBLANK(I9),"""",GOOGLETRANSLATE(I9,""EN"",""PT""))"),"")</f>
        <v/>
      </c>
      <c r="L9" s="14">
        <v>1.0</v>
      </c>
      <c r="M9" s="17"/>
      <c r="N9" s="16"/>
      <c r="O9" s="16"/>
      <c r="Q9" s="5"/>
      <c r="R9" s="5"/>
      <c r="S9" s="5"/>
      <c r="T9" s="5"/>
      <c r="U9" s="5"/>
      <c r="V9" s="5"/>
      <c r="W9" s="5"/>
      <c r="X9" s="5"/>
      <c r="Y9" s="5"/>
      <c r="Z9" s="5"/>
      <c r="AA9" s="5"/>
      <c r="AB9" s="5"/>
      <c r="AC9" s="5"/>
      <c r="AD9" s="5"/>
    </row>
    <row r="10" ht="12.0" customHeight="1">
      <c r="A10" s="10" t="s">
        <v>33</v>
      </c>
      <c r="B10" s="11" t="s">
        <v>34</v>
      </c>
      <c r="C10" s="6" t="str">
        <f>IFERROR(__xludf.DUMMYFUNCTION("GOOGLETRANSLATE(B10,""EN"",""FR"")"),"Milestone: générer l'incidence du VIH pour les épidémies généralisées utilisant EPP")</f>
        <v>Milestone: générer l'incidence du VIH pour les épidémies généralisées utilisant EPP</v>
      </c>
      <c r="D10" s="6" t="str">
        <f>IFERROR(__xludf.DUMMYFUNCTION("GOOGLETRANSLATE(B10,""EN"",""PT"")"),"Marco: gerar incidência de HIV para epidemias generalizadas usando o EPP")</f>
        <v>Marco: gerar incidência de HIV para epidemias generalizadas usando o EPP</v>
      </c>
      <c r="E10" s="11" t="s">
        <v>35</v>
      </c>
      <c r="F10" s="12"/>
      <c r="G10" s="6" t="str">
        <f>IFERROR(__xludf.DUMMYFUNCTION("IF(ISBLANK(F10),"""",GOOGLETRANSLATE(F10,""EN"",""FR""))"),"")</f>
        <v/>
      </c>
      <c r="H10" s="6" t="str">
        <f>IFERROR(__xludf.DUMMYFUNCTION("IF(ISBLANK(F10),"""",GOOGLETRANSLATE(F10,""EN"",""PT""))"),"")</f>
        <v/>
      </c>
      <c r="I10" s="19"/>
      <c r="J10" s="6" t="str">
        <f>IFERROR(__xludf.DUMMYFUNCTION("IF(ISBLANK(I10),"""",GOOGLETRANSLATE(I10,""EN"",""FR""))"),"")</f>
        <v/>
      </c>
      <c r="K10" s="6" t="str">
        <f>IFERROR(__xludf.DUMMYFUNCTION("IF(ISBLANK(I10),"""",GOOGLETRANSLATE(I10,""EN"",""PT""))"),"")</f>
        <v/>
      </c>
      <c r="L10" s="14">
        <v>1.0</v>
      </c>
      <c r="M10" s="17"/>
      <c r="N10" s="16"/>
      <c r="O10" s="16"/>
      <c r="Q10" s="5"/>
      <c r="R10" s="5"/>
      <c r="S10" s="5"/>
      <c r="T10" s="5"/>
      <c r="U10" s="5"/>
      <c r="V10" s="5"/>
      <c r="W10" s="5"/>
      <c r="X10" s="5"/>
      <c r="Y10" s="5"/>
      <c r="Z10" s="5"/>
      <c r="AA10" s="5"/>
      <c r="AB10" s="5"/>
      <c r="AC10" s="5"/>
      <c r="AD10" s="5"/>
    </row>
    <row r="11" ht="12.0" customHeight="1">
      <c r="A11" s="10" t="s">
        <v>36</v>
      </c>
      <c r="B11" s="11" t="s">
        <v>37</v>
      </c>
      <c r="C11" s="6" t="str">
        <f>IFERROR(__xludf.DUMMYFUNCTION("GOOGLETRANSLATE(B11,""EN"",""FR"")"),"Milestone: générer des connaissances sur le statut VIH en utilisant le 90 brillant")</f>
        <v>Milestone: générer des connaissances sur le statut VIH en utilisant le 90 brillant</v>
      </c>
      <c r="D11" s="6" t="str">
        <f>IFERROR(__xludf.DUMMYFUNCTION("GOOGLETRANSLATE(B11,""EN"",""PT"")"),"Marco: gerar conhecimento do status do HIV usando 90 brilhantes")</f>
        <v>Marco: gerar conhecimento do status do HIV usando 90 brilhantes</v>
      </c>
      <c r="E11" s="18" t="s">
        <v>38</v>
      </c>
      <c r="F11" s="12"/>
      <c r="G11" s="6" t="str">
        <f>IFERROR(__xludf.DUMMYFUNCTION("IF(ISBLANK(F11),"""",GOOGLETRANSLATE(F11,""EN"",""FR""))"),"")</f>
        <v/>
      </c>
      <c r="H11" s="6" t="str">
        <f>IFERROR(__xludf.DUMMYFUNCTION("IF(ISBLANK(F11),"""",GOOGLETRANSLATE(F11,""EN"",""PT""))"),"")</f>
        <v/>
      </c>
      <c r="I11" s="19"/>
      <c r="J11" s="6" t="str">
        <f>IFERROR(__xludf.DUMMYFUNCTION("IF(ISBLANK(I11),"""",GOOGLETRANSLATE(I11,""EN"",""FR""))"),"")</f>
        <v/>
      </c>
      <c r="K11" s="6" t="str">
        <f>IFERROR(__xludf.DUMMYFUNCTION("IF(ISBLANK(I11),"""",GOOGLETRANSLATE(I11,""EN"",""PT""))"),"")</f>
        <v/>
      </c>
      <c r="L11" s="14">
        <v>1.0</v>
      </c>
      <c r="M11" s="17"/>
      <c r="N11" s="20"/>
      <c r="O11" s="6"/>
      <c r="Q11" s="5"/>
      <c r="R11" s="5"/>
      <c r="S11" s="5"/>
      <c r="T11" s="5"/>
      <c r="U11" s="5"/>
      <c r="V11" s="5"/>
      <c r="W11" s="5"/>
      <c r="X11" s="5"/>
      <c r="Y11" s="5"/>
      <c r="Z11" s="5"/>
      <c r="AA11" s="5"/>
      <c r="AB11" s="5"/>
      <c r="AC11" s="5"/>
      <c r="AD11" s="5"/>
    </row>
    <row r="12" ht="12.0" customHeight="1">
      <c r="A12" s="10" t="s">
        <v>39</v>
      </c>
      <c r="B12" s="11" t="s">
        <v>40</v>
      </c>
      <c r="C12" s="6" t="str">
        <f>IFERROR(__xludf.DUMMYFUNCTION("GOOGLETRANSLATE(B12,""EN"",""FR"")"),"Milestone: finaliser les estimations nationales du VIH dans le spectre")</f>
        <v>Milestone: finaliser les estimations nationales du VIH dans le spectre</v>
      </c>
      <c r="D12" s="6" t="str">
        <f>IFERROR(__xludf.DUMMYFUNCTION("GOOGLETRANSLATE(B12,""EN"",""PT"")"),"Marco: finalizar estimativas nacionais de HIV no espectro")</f>
        <v>Marco: finalizar estimativas nacionais de HIV no espectro</v>
      </c>
      <c r="E12" s="18" t="s">
        <v>41</v>
      </c>
      <c r="F12" s="12"/>
      <c r="G12" s="6" t="str">
        <f>IFERROR(__xludf.DUMMYFUNCTION("IF(ISBLANK(F12),"""",GOOGLETRANSLATE(F12,""EN"",""FR""))"),"")</f>
        <v/>
      </c>
      <c r="H12" s="6" t="str">
        <f>IFERROR(__xludf.DUMMYFUNCTION("IF(ISBLANK(F12),"""",GOOGLETRANSLATE(F12,""EN"",""PT""))"),"")</f>
        <v/>
      </c>
      <c r="I12" s="19"/>
      <c r="J12" s="6" t="str">
        <f>IFERROR(__xludf.DUMMYFUNCTION("IF(ISBLANK(I12),"""",GOOGLETRANSLATE(I12,""EN"",""FR""))"),"")</f>
        <v/>
      </c>
      <c r="K12" s="6" t="str">
        <f>IFERROR(__xludf.DUMMYFUNCTION("IF(ISBLANK(I12),"""",GOOGLETRANSLATE(I12,""EN"",""PT""))"),"")</f>
        <v/>
      </c>
      <c r="L12" s="14">
        <v>1.0</v>
      </c>
      <c r="M12" s="17"/>
      <c r="N12" s="21"/>
      <c r="O12" s="6"/>
      <c r="Q12" s="5"/>
      <c r="R12" s="5"/>
      <c r="S12" s="5"/>
      <c r="T12" s="5"/>
      <c r="U12" s="5"/>
      <c r="V12" s="5"/>
      <c r="W12" s="5"/>
      <c r="X12" s="5"/>
      <c r="Y12" s="5"/>
      <c r="Z12" s="5"/>
      <c r="AA12" s="5"/>
      <c r="AB12" s="5"/>
      <c r="AC12" s="5"/>
      <c r="AD12" s="5"/>
    </row>
    <row r="13" ht="12.0" customHeight="1">
      <c r="A13" s="10" t="s">
        <v>42</v>
      </c>
      <c r="B13" s="11" t="s">
        <v>43</v>
      </c>
      <c r="C13" s="6" t="str">
        <f>IFERROR(__xludf.DUMMYFUNCTION("GOOGLETRANSLATE(B13,""EN"",""FR"")"),"Milestone: générer des estimations du VIH de district utilisant Naomi")</f>
        <v>Milestone: générer des estimations du VIH de district utilisant Naomi</v>
      </c>
      <c r="D13" s="6" t="str">
        <f>IFERROR(__xludf.DUMMYFUNCTION("GOOGLETRANSLATE(B13,""EN"",""PT"")"),"Milestone: gerar estimativas de HIV do distrito usando Naomi")</f>
        <v>Milestone: gerar estimativas de HIV do distrito usando Naomi</v>
      </c>
      <c r="E13" s="18" t="s">
        <v>44</v>
      </c>
      <c r="F13" s="12"/>
      <c r="G13" s="6" t="str">
        <f>IFERROR(__xludf.DUMMYFUNCTION("IF(ISBLANK(F13),"""",GOOGLETRANSLATE(F13,""EN"",""FR""))"),"")</f>
        <v/>
      </c>
      <c r="H13" s="6" t="str">
        <f>IFERROR(__xludf.DUMMYFUNCTION("IF(ISBLANK(F13),"""",GOOGLETRANSLATE(F13,""EN"",""PT""))"),"")</f>
        <v/>
      </c>
      <c r="I13" s="19"/>
      <c r="J13" s="6" t="str">
        <f>IFERROR(__xludf.DUMMYFUNCTION("IF(ISBLANK(I13),"""",GOOGLETRANSLATE(I13,""EN"",""FR""))"),"")</f>
        <v/>
      </c>
      <c r="K13" s="6" t="str">
        <f>IFERROR(__xludf.DUMMYFUNCTION("IF(ISBLANK(I13),"""",GOOGLETRANSLATE(I13,""EN"",""PT""))"),"")</f>
        <v/>
      </c>
      <c r="L13" s="14">
        <v>1.0</v>
      </c>
      <c r="M13" s="18"/>
      <c r="N13" s="18"/>
      <c r="O13" s="18"/>
      <c r="Q13" s="5"/>
      <c r="R13" s="5"/>
      <c r="S13" s="5"/>
      <c r="T13" s="5"/>
      <c r="U13" s="5"/>
      <c r="V13" s="5"/>
      <c r="W13" s="5"/>
      <c r="X13" s="5"/>
      <c r="Y13" s="5"/>
      <c r="Z13" s="5"/>
      <c r="AA13" s="5"/>
      <c r="AB13" s="5"/>
      <c r="AC13" s="5"/>
      <c r="AD13" s="5"/>
    </row>
    <row r="14" ht="12.0" customHeight="1">
      <c r="A14" s="5"/>
      <c r="B14" s="5"/>
      <c r="C14" s="5"/>
      <c r="D14" s="5"/>
      <c r="E14" s="5"/>
      <c r="F14" s="5"/>
      <c r="G14" s="5"/>
      <c r="H14" s="5"/>
      <c r="I14" s="22"/>
      <c r="J14" s="22"/>
      <c r="K14" s="5"/>
      <c r="L14" s="5"/>
      <c r="M14" s="5"/>
      <c r="N14" s="5"/>
      <c r="O14" s="5"/>
      <c r="P14" s="5"/>
      <c r="Q14" s="5"/>
      <c r="R14" s="5"/>
      <c r="S14" s="5"/>
      <c r="T14" s="5"/>
      <c r="U14" s="5"/>
      <c r="V14" s="5"/>
      <c r="W14" s="5"/>
      <c r="X14" s="5"/>
    </row>
    <row r="15" ht="12.0" customHeight="1">
      <c r="A15" s="5"/>
      <c r="B15" s="5"/>
      <c r="C15" s="5"/>
      <c r="D15" s="5"/>
      <c r="E15" s="5"/>
      <c r="F15" s="5"/>
      <c r="G15" s="5"/>
      <c r="H15" s="5"/>
      <c r="I15" s="22"/>
      <c r="J15" s="22"/>
      <c r="K15" s="5"/>
      <c r="L15" s="5"/>
      <c r="M15" s="5"/>
      <c r="N15" s="5"/>
      <c r="O15" s="5"/>
      <c r="P15" s="5"/>
      <c r="Q15" s="5"/>
      <c r="R15" s="5"/>
      <c r="S15" s="5"/>
      <c r="T15" s="5"/>
      <c r="U15" s="5"/>
      <c r="V15" s="5"/>
      <c r="W15" s="5"/>
      <c r="X15" s="5"/>
    </row>
    <row r="16" ht="12.0" customHeight="1">
      <c r="A16" s="5"/>
      <c r="B16" s="5"/>
      <c r="C16" s="5"/>
      <c r="D16" s="5"/>
      <c r="E16" s="5"/>
      <c r="F16" s="5"/>
      <c r="G16" s="5"/>
      <c r="H16" s="5"/>
      <c r="I16" s="22"/>
      <c r="J16" s="22"/>
      <c r="K16" s="5"/>
      <c r="L16" s="5"/>
      <c r="M16" s="5"/>
      <c r="N16" s="5"/>
      <c r="O16" s="5"/>
      <c r="P16" s="5"/>
      <c r="Q16" s="5"/>
      <c r="R16" s="5"/>
      <c r="S16" s="5"/>
      <c r="T16" s="5"/>
      <c r="U16" s="5"/>
      <c r="V16" s="5"/>
      <c r="W16" s="5"/>
      <c r="X16" s="5"/>
    </row>
    <row r="17" ht="12.0" customHeight="1">
      <c r="A17" s="5"/>
      <c r="B17" s="5"/>
      <c r="C17" s="5"/>
      <c r="D17" s="5"/>
      <c r="E17" s="5"/>
      <c r="F17" s="5"/>
      <c r="G17" s="5"/>
      <c r="H17" s="5"/>
      <c r="I17" s="22"/>
      <c r="J17" s="22"/>
      <c r="K17" s="5"/>
      <c r="L17" s="5"/>
      <c r="M17" s="5"/>
      <c r="N17" s="5"/>
      <c r="O17" s="5"/>
      <c r="P17" s="5"/>
      <c r="Q17" s="5"/>
      <c r="R17" s="5"/>
      <c r="S17" s="5"/>
      <c r="T17" s="5"/>
      <c r="U17" s="5"/>
      <c r="V17" s="5"/>
      <c r="W17" s="5"/>
      <c r="X17" s="5"/>
    </row>
    <row r="18" ht="12.0" customHeight="1">
      <c r="A18" s="5"/>
      <c r="B18" s="5"/>
      <c r="C18" s="5"/>
      <c r="D18" s="5"/>
      <c r="E18" s="5"/>
      <c r="F18" s="5"/>
      <c r="G18" s="5"/>
      <c r="H18" s="5"/>
      <c r="I18" s="22"/>
      <c r="J18" s="22"/>
      <c r="K18" s="5"/>
      <c r="L18" s="5"/>
      <c r="M18" s="5"/>
      <c r="N18" s="5"/>
      <c r="O18" s="5"/>
      <c r="P18" s="5"/>
      <c r="Q18" s="5"/>
      <c r="R18" s="5"/>
      <c r="S18" s="5"/>
      <c r="T18" s="5"/>
      <c r="U18" s="5"/>
      <c r="V18" s="5"/>
      <c r="W18" s="5"/>
      <c r="X18" s="5"/>
    </row>
    <row r="19" ht="12.0" customHeight="1">
      <c r="A19" s="5"/>
      <c r="B19" s="5"/>
      <c r="C19" s="5"/>
      <c r="D19" s="5"/>
      <c r="E19" s="5"/>
      <c r="F19" s="5"/>
      <c r="G19" s="5"/>
      <c r="H19" s="5"/>
      <c r="I19" s="22"/>
      <c r="J19" s="22"/>
      <c r="K19" s="5"/>
      <c r="L19" s="5"/>
      <c r="M19" s="5"/>
      <c r="N19" s="5"/>
      <c r="O19" s="5"/>
      <c r="P19" s="5"/>
      <c r="Q19" s="5"/>
      <c r="R19" s="5"/>
      <c r="S19" s="5"/>
      <c r="T19" s="5"/>
      <c r="U19" s="5"/>
      <c r="V19" s="5"/>
      <c r="W19" s="5"/>
      <c r="X19" s="5"/>
    </row>
    <row r="20" ht="12.0" customHeight="1">
      <c r="A20" s="5"/>
      <c r="B20" s="5"/>
      <c r="C20" s="5"/>
      <c r="D20" s="5"/>
      <c r="E20" s="5"/>
      <c r="F20" s="5"/>
      <c r="G20" s="5"/>
      <c r="H20" s="5"/>
      <c r="I20" s="22"/>
      <c r="J20" s="22"/>
      <c r="K20" s="5"/>
      <c r="L20" s="5"/>
      <c r="M20" s="5"/>
      <c r="N20" s="5"/>
      <c r="O20" s="5"/>
      <c r="P20" s="5"/>
      <c r="Q20" s="5"/>
      <c r="R20" s="5"/>
      <c r="S20" s="5"/>
      <c r="T20" s="5"/>
      <c r="U20" s="5"/>
      <c r="V20" s="5"/>
      <c r="W20" s="5"/>
      <c r="X20" s="5"/>
    </row>
    <row r="21" ht="12.0" customHeight="1">
      <c r="A21" s="5"/>
      <c r="B21" s="5"/>
      <c r="C21" s="5"/>
      <c r="D21" s="5"/>
      <c r="E21" s="5"/>
      <c r="F21" s="5"/>
      <c r="G21" s="5"/>
      <c r="H21" s="5"/>
      <c r="I21" s="22"/>
      <c r="J21" s="22"/>
      <c r="K21" s="5"/>
      <c r="L21" s="5"/>
      <c r="M21" s="5"/>
      <c r="N21" s="5"/>
      <c r="O21" s="5"/>
      <c r="P21" s="5"/>
      <c r="Q21" s="5"/>
      <c r="R21" s="5"/>
      <c r="S21" s="5"/>
      <c r="T21" s="5"/>
      <c r="U21" s="5"/>
      <c r="V21" s="5"/>
      <c r="W21" s="5"/>
      <c r="X21" s="5"/>
    </row>
    <row r="22" ht="12.0" customHeight="1">
      <c r="A22" s="5"/>
      <c r="B22" s="5"/>
      <c r="C22" s="5"/>
      <c r="D22" s="5"/>
      <c r="E22" s="5"/>
      <c r="F22" s="5"/>
      <c r="G22" s="5"/>
      <c r="H22" s="5"/>
      <c r="I22" s="22"/>
      <c r="J22" s="22"/>
      <c r="K22" s="5"/>
      <c r="L22" s="5"/>
      <c r="M22" s="5"/>
      <c r="N22" s="5"/>
      <c r="O22" s="5"/>
      <c r="P22" s="5"/>
      <c r="Q22" s="5"/>
      <c r="R22" s="5"/>
      <c r="S22" s="5"/>
      <c r="T22" s="5"/>
      <c r="U22" s="5"/>
      <c r="V22" s="5"/>
      <c r="W22" s="5"/>
      <c r="X22" s="5"/>
    </row>
    <row r="23" ht="12.0" customHeight="1">
      <c r="A23" s="5"/>
      <c r="B23" s="5"/>
      <c r="C23" s="5"/>
      <c r="D23" s="5"/>
      <c r="E23" s="5"/>
      <c r="F23" s="5"/>
      <c r="G23" s="5"/>
      <c r="H23" s="5"/>
      <c r="I23" s="22"/>
      <c r="J23" s="22"/>
      <c r="K23" s="5"/>
      <c r="L23" s="5"/>
      <c r="M23" s="5"/>
      <c r="N23" s="5"/>
      <c r="O23" s="5"/>
      <c r="P23" s="5"/>
      <c r="Q23" s="5"/>
      <c r="R23" s="5"/>
      <c r="S23" s="5"/>
      <c r="T23" s="5"/>
      <c r="U23" s="5"/>
      <c r="V23" s="5"/>
      <c r="W23" s="5"/>
      <c r="X23" s="5"/>
    </row>
    <row r="24" ht="12.0" customHeight="1">
      <c r="A24" s="5"/>
      <c r="B24" s="5"/>
      <c r="C24" s="5"/>
      <c r="D24" s="5"/>
      <c r="E24" s="5"/>
      <c r="F24" s="5"/>
      <c r="G24" s="5"/>
      <c r="H24" s="5"/>
      <c r="I24" s="22"/>
      <c r="J24" s="22"/>
      <c r="K24" s="5"/>
      <c r="L24" s="5"/>
      <c r="M24" s="5"/>
      <c r="N24" s="5"/>
      <c r="O24" s="5"/>
      <c r="P24" s="5"/>
      <c r="Q24" s="5"/>
      <c r="R24" s="5"/>
      <c r="S24" s="5"/>
      <c r="T24" s="5"/>
      <c r="U24" s="5"/>
      <c r="V24" s="5"/>
      <c r="W24" s="5"/>
      <c r="X24" s="5"/>
    </row>
    <row r="25" ht="12.0" customHeight="1">
      <c r="A25" s="5"/>
      <c r="B25" s="5"/>
      <c r="C25" s="5"/>
      <c r="D25" s="5"/>
      <c r="E25" s="5"/>
      <c r="F25" s="5"/>
      <c r="G25" s="5"/>
      <c r="H25" s="5"/>
      <c r="I25" s="22"/>
      <c r="J25" s="22"/>
      <c r="K25" s="5"/>
      <c r="L25" s="5"/>
      <c r="M25" s="5"/>
      <c r="N25" s="5"/>
      <c r="O25" s="5"/>
      <c r="P25" s="5"/>
      <c r="Q25" s="5"/>
      <c r="R25" s="5"/>
      <c r="S25" s="5"/>
      <c r="T25" s="5"/>
      <c r="U25" s="5"/>
      <c r="V25" s="5"/>
      <c r="W25" s="5"/>
      <c r="X25" s="5"/>
    </row>
    <row r="26" ht="12.0" customHeight="1">
      <c r="A26" s="5"/>
      <c r="B26" s="5"/>
      <c r="C26" s="5"/>
      <c r="D26" s="5"/>
      <c r="E26" s="5"/>
      <c r="F26" s="5"/>
      <c r="G26" s="5"/>
      <c r="H26" s="5"/>
      <c r="I26" s="22"/>
      <c r="J26" s="22"/>
      <c r="K26" s="5"/>
      <c r="L26" s="5"/>
      <c r="M26" s="5"/>
      <c r="N26" s="5"/>
      <c r="O26" s="5"/>
      <c r="P26" s="5"/>
      <c r="Q26" s="5"/>
      <c r="R26" s="5"/>
      <c r="S26" s="5"/>
      <c r="T26" s="5"/>
      <c r="U26" s="5"/>
      <c r="V26" s="5"/>
      <c r="W26" s="5"/>
      <c r="X26" s="5"/>
    </row>
    <row r="27" ht="12.0" customHeight="1">
      <c r="A27" s="5"/>
      <c r="B27" s="5"/>
      <c r="C27" s="5"/>
      <c r="D27" s="5"/>
      <c r="E27" s="5"/>
      <c r="F27" s="5"/>
      <c r="G27" s="5"/>
      <c r="H27" s="5"/>
      <c r="I27" s="22"/>
      <c r="J27" s="22"/>
      <c r="K27" s="5"/>
      <c r="L27" s="5"/>
      <c r="M27" s="5"/>
      <c r="N27" s="5"/>
      <c r="O27" s="5"/>
      <c r="P27" s="5"/>
      <c r="Q27" s="5"/>
      <c r="R27" s="5"/>
      <c r="S27" s="5"/>
      <c r="T27" s="5"/>
      <c r="U27" s="5"/>
      <c r="V27" s="5"/>
      <c r="W27" s="5"/>
      <c r="X27" s="5"/>
    </row>
    <row r="28" ht="12.0" customHeight="1">
      <c r="A28" s="5"/>
      <c r="B28" s="5"/>
      <c r="C28" s="5"/>
      <c r="D28" s="5"/>
      <c r="E28" s="5"/>
      <c r="F28" s="5"/>
      <c r="G28" s="5"/>
      <c r="H28" s="5"/>
      <c r="I28" s="22"/>
      <c r="J28" s="22"/>
      <c r="K28" s="5"/>
      <c r="L28" s="5"/>
      <c r="M28" s="5"/>
      <c r="N28" s="5"/>
      <c r="O28" s="5"/>
      <c r="P28" s="5"/>
      <c r="Q28" s="5"/>
      <c r="R28" s="5"/>
      <c r="S28" s="5"/>
      <c r="T28" s="5"/>
      <c r="U28" s="5"/>
      <c r="V28" s="5"/>
      <c r="W28" s="5"/>
      <c r="X28" s="5"/>
    </row>
    <row r="29" ht="12.0" customHeight="1">
      <c r="A29" s="5"/>
      <c r="B29" s="5"/>
      <c r="C29" s="5"/>
      <c r="D29" s="5"/>
      <c r="E29" s="5"/>
      <c r="F29" s="5"/>
      <c r="G29" s="5"/>
      <c r="H29" s="5"/>
      <c r="I29" s="22"/>
      <c r="J29" s="22"/>
      <c r="K29" s="5"/>
      <c r="L29" s="5"/>
      <c r="M29" s="5"/>
      <c r="N29" s="5"/>
      <c r="O29" s="5"/>
      <c r="P29" s="5"/>
      <c r="Q29" s="5"/>
      <c r="R29" s="5"/>
      <c r="S29" s="5"/>
      <c r="T29" s="5"/>
      <c r="U29" s="5"/>
      <c r="V29" s="5"/>
      <c r="W29" s="5"/>
      <c r="X29" s="5"/>
    </row>
    <row r="30" ht="12.0" customHeight="1">
      <c r="A30" s="5"/>
      <c r="B30" s="5"/>
      <c r="C30" s="5"/>
      <c r="D30" s="5"/>
      <c r="E30" s="5"/>
      <c r="F30" s="5"/>
      <c r="G30" s="5"/>
      <c r="H30" s="5"/>
      <c r="I30" s="22"/>
      <c r="J30" s="22"/>
      <c r="K30" s="5"/>
      <c r="L30" s="5"/>
      <c r="M30" s="5"/>
      <c r="N30" s="5"/>
      <c r="O30" s="5"/>
      <c r="P30" s="5"/>
      <c r="Q30" s="5"/>
      <c r="R30" s="5"/>
      <c r="S30" s="5"/>
      <c r="T30" s="5"/>
      <c r="U30" s="5"/>
      <c r="V30" s="5"/>
      <c r="W30" s="5"/>
      <c r="X30" s="5"/>
    </row>
    <row r="31" ht="12.0" customHeight="1">
      <c r="A31" s="5"/>
      <c r="B31" s="5"/>
      <c r="C31" s="5"/>
      <c r="D31" s="5"/>
      <c r="E31" s="5"/>
      <c r="F31" s="5"/>
      <c r="G31" s="5"/>
      <c r="H31" s="5"/>
      <c r="I31" s="22"/>
      <c r="J31" s="22"/>
      <c r="K31" s="5"/>
      <c r="L31" s="5"/>
      <c r="M31" s="5"/>
      <c r="N31" s="5"/>
      <c r="O31" s="5"/>
      <c r="P31" s="5"/>
      <c r="Q31" s="5"/>
      <c r="R31" s="5"/>
      <c r="S31" s="5"/>
      <c r="T31" s="5"/>
      <c r="U31" s="5"/>
      <c r="V31" s="5"/>
      <c r="W31" s="5"/>
      <c r="X31" s="5"/>
    </row>
    <row r="32" ht="12.0" customHeight="1">
      <c r="A32" s="5"/>
      <c r="B32" s="5"/>
      <c r="C32" s="5"/>
      <c r="D32" s="5"/>
      <c r="E32" s="5"/>
      <c r="F32" s="5"/>
      <c r="G32" s="5"/>
      <c r="H32" s="5"/>
      <c r="I32" s="22"/>
      <c r="J32" s="22"/>
      <c r="K32" s="5"/>
      <c r="L32" s="5"/>
      <c r="M32" s="5"/>
      <c r="N32" s="5"/>
      <c r="O32" s="5"/>
      <c r="P32" s="5"/>
      <c r="Q32" s="5"/>
      <c r="R32" s="5"/>
      <c r="S32" s="5"/>
      <c r="T32" s="5"/>
      <c r="U32" s="5"/>
      <c r="V32" s="5"/>
      <c r="W32" s="5"/>
      <c r="X32" s="5"/>
    </row>
    <row r="33" ht="12.0" customHeight="1">
      <c r="A33" s="5"/>
      <c r="B33" s="5"/>
      <c r="C33" s="5"/>
      <c r="D33" s="5"/>
      <c r="E33" s="5"/>
      <c r="F33" s="5"/>
      <c r="G33" s="5"/>
      <c r="H33" s="5"/>
      <c r="I33" s="22"/>
      <c r="J33" s="22"/>
      <c r="K33" s="5"/>
      <c r="L33" s="5"/>
      <c r="M33" s="5"/>
      <c r="N33" s="5"/>
      <c r="O33" s="5"/>
      <c r="P33" s="5"/>
      <c r="Q33" s="5"/>
      <c r="R33" s="5"/>
      <c r="S33" s="5"/>
      <c r="T33" s="5"/>
      <c r="U33" s="5"/>
      <c r="V33" s="5"/>
      <c r="W33" s="5"/>
      <c r="X33" s="5"/>
    </row>
    <row r="34" ht="12.0" customHeight="1">
      <c r="A34" s="5"/>
      <c r="B34" s="5"/>
      <c r="C34" s="5"/>
      <c r="D34" s="5"/>
      <c r="E34" s="5"/>
      <c r="F34" s="5"/>
      <c r="G34" s="5"/>
      <c r="H34" s="5"/>
      <c r="I34" s="22"/>
      <c r="J34" s="22"/>
      <c r="K34" s="5"/>
      <c r="L34" s="5"/>
      <c r="M34" s="5"/>
      <c r="N34" s="5"/>
      <c r="O34" s="5"/>
      <c r="P34" s="5"/>
      <c r="Q34" s="5"/>
      <c r="R34" s="5"/>
      <c r="S34" s="5"/>
      <c r="T34" s="5"/>
      <c r="U34" s="5"/>
      <c r="V34" s="5"/>
      <c r="W34" s="5"/>
      <c r="X34" s="5"/>
    </row>
    <row r="35" ht="12.0" customHeight="1">
      <c r="A35" s="5"/>
      <c r="B35" s="5"/>
      <c r="C35" s="5"/>
      <c r="D35" s="5"/>
      <c r="E35" s="5"/>
      <c r="F35" s="5"/>
      <c r="G35" s="5"/>
      <c r="H35" s="5"/>
      <c r="I35" s="22"/>
      <c r="J35" s="22"/>
      <c r="K35" s="5"/>
      <c r="L35" s="5"/>
      <c r="M35" s="5"/>
      <c r="N35" s="5"/>
      <c r="O35" s="5"/>
      <c r="P35" s="5"/>
      <c r="Q35" s="5"/>
      <c r="R35" s="5"/>
      <c r="S35" s="5"/>
      <c r="T35" s="5"/>
      <c r="U35" s="5"/>
      <c r="V35" s="5"/>
      <c r="W35" s="5"/>
      <c r="X35" s="5"/>
    </row>
    <row r="36" ht="12.0" customHeight="1">
      <c r="A36" s="5"/>
      <c r="B36" s="5"/>
      <c r="C36" s="5"/>
      <c r="D36" s="5"/>
      <c r="E36" s="5"/>
      <c r="F36" s="5"/>
      <c r="G36" s="5"/>
      <c r="H36" s="5"/>
      <c r="I36" s="22"/>
      <c r="J36" s="22"/>
      <c r="K36" s="5"/>
      <c r="L36" s="5"/>
      <c r="M36" s="5"/>
      <c r="N36" s="5"/>
      <c r="O36" s="5"/>
      <c r="P36" s="5"/>
      <c r="Q36" s="5"/>
      <c r="R36" s="5"/>
      <c r="S36" s="5"/>
      <c r="T36" s="5"/>
      <c r="U36" s="5"/>
      <c r="V36" s="5"/>
      <c r="W36" s="5"/>
      <c r="X36" s="5"/>
    </row>
    <row r="37" ht="12.0" customHeight="1">
      <c r="A37" s="5"/>
      <c r="B37" s="5"/>
      <c r="C37" s="5"/>
      <c r="D37" s="5"/>
      <c r="E37" s="5"/>
      <c r="F37" s="5"/>
      <c r="G37" s="5"/>
      <c r="H37" s="5"/>
      <c r="I37" s="22"/>
      <c r="J37" s="22"/>
      <c r="K37" s="5"/>
      <c r="L37" s="5"/>
      <c r="M37" s="5"/>
      <c r="N37" s="5"/>
      <c r="O37" s="5"/>
      <c r="P37" s="5"/>
      <c r="Q37" s="5"/>
      <c r="R37" s="5"/>
      <c r="S37" s="5"/>
      <c r="T37" s="5"/>
      <c r="U37" s="5"/>
      <c r="V37" s="5"/>
      <c r="W37" s="5"/>
      <c r="X37" s="5"/>
    </row>
    <row r="38" ht="12.0" customHeight="1">
      <c r="A38" s="5"/>
      <c r="B38" s="5"/>
      <c r="C38" s="5"/>
      <c r="D38" s="5"/>
      <c r="E38" s="5"/>
      <c r="F38" s="5"/>
      <c r="G38" s="5"/>
      <c r="H38" s="5"/>
      <c r="I38" s="22"/>
      <c r="J38" s="22"/>
      <c r="K38" s="5"/>
      <c r="L38" s="5"/>
      <c r="M38" s="5"/>
      <c r="N38" s="5"/>
      <c r="O38" s="5"/>
      <c r="P38" s="5"/>
      <c r="Q38" s="5"/>
      <c r="R38" s="5"/>
      <c r="S38" s="5"/>
      <c r="T38" s="5"/>
      <c r="U38" s="5"/>
      <c r="V38" s="5"/>
      <c r="W38" s="5"/>
      <c r="X38" s="5"/>
    </row>
    <row r="39" ht="12.0" customHeight="1">
      <c r="A39" s="5"/>
      <c r="B39" s="5"/>
      <c r="C39" s="5"/>
      <c r="D39" s="5"/>
      <c r="E39" s="5"/>
      <c r="F39" s="5"/>
      <c r="G39" s="5"/>
      <c r="H39" s="5"/>
      <c r="I39" s="22"/>
      <c r="J39" s="22"/>
      <c r="K39" s="5"/>
      <c r="L39" s="5"/>
      <c r="M39" s="5"/>
      <c r="N39" s="5"/>
      <c r="O39" s="5"/>
      <c r="P39" s="5"/>
      <c r="Q39" s="5"/>
      <c r="R39" s="5"/>
      <c r="S39" s="5"/>
      <c r="T39" s="5"/>
      <c r="U39" s="5"/>
      <c r="V39" s="5"/>
      <c r="W39" s="5"/>
      <c r="X39" s="5"/>
    </row>
    <row r="40" ht="12.0" customHeight="1">
      <c r="A40" s="5"/>
      <c r="B40" s="5"/>
      <c r="C40" s="5"/>
      <c r="D40" s="5"/>
      <c r="E40" s="5"/>
      <c r="F40" s="5"/>
      <c r="G40" s="5"/>
      <c r="H40" s="5"/>
      <c r="I40" s="22"/>
      <c r="J40" s="22"/>
      <c r="K40" s="5"/>
      <c r="L40" s="5"/>
      <c r="M40" s="5"/>
      <c r="N40" s="5"/>
      <c r="O40" s="5"/>
      <c r="P40" s="5"/>
      <c r="Q40" s="5"/>
      <c r="R40" s="5"/>
      <c r="S40" s="5"/>
      <c r="T40" s="5"/>
      <c r="U40" s="5"/>
      <c r="V40" s="5"/>
      <c r="W40" s="5"/>
      <c r="X40" s="5"/>
    </row>
    <row r="41" ht="12.0" customHeight="1">
      <c r="A41" s="5"/>
      <c r="B41" s="5"/>
      <c r="C41" s="5"/>
      <c r="D41" s="5"/>
      <c r="E41" s="5"/>
      <c r="F41" s="5"/>
      <c r="G41" s="5"/>
      <c r="H41" s="5"/>
      <c r="I41" s="22"/>
      <c r="J41" s="22"/>
      <c r="K41" s="5"/>
      <c r="L41" s="5"/>
      <c r="M41" s="5"/>
      <c r="N41" s="5"/>
      <c r="O41" s="5"/>
      <c r="P41" s="5"/>
      <c r="Q41" s="5"/>
      <c r="R41" s="5"/>
      <c r="S41" s="5"/>
      <c r="T41" s="5"/>
      <c r="U41" s="5"/>
      <c r="V41" s="5"/>
      <c r="W41" s="5"/>
      <c r="X41" s="5"/>
    </row>
    <row r="42" ht="12.0" customHeight="1">
      <c r="A42" s="5"/>
      <c r="B42" s="5"/>
      <c r="C42" s="5"/>
      <c r="D42" s="5"/>
      <c r="E42" s="5"/>
      <c r="F42" s="5"/>
      <c r="G42" s="5"/>
      <c r="H42" s="5"/>
      <c r="I42" s="22"/>
      <c r="J42" s="22"/>
      <c r="K42" s="5"/>
      <c r="L42" s="5"/>
      <c r="M42" s="5"/>
      <c r="N42" s="5"/>
      <c r="O42" s="5"/>
      <c r="P42" s="5"/>
      <c r="Q42" s="5"/>
      <c r="R42" s="5"/>
      <c r="S42" s="5"/>
      <c r="T42" s="5"/>
      <c r="U42" s="5"/>
      <c r="V42" s="5"/>
      <c r="W42" s="5"/>
      <c r="X42" s="5"/>
    </row>
    <row r="43" ht="12.0" customHeight="1">
      <c r="A43" s="5"/>
      <c r="B43" s="5"/>
      <c r="C43" s="5"/>
      <c r="D43" s="5"/>
      <c r="E43" s="5"/>
      <c r="F43" s="5"/>
      <c r="G43" s="5"/>
      <c r="H43" s="5"/>
      <c r="I43" s="22"/>
      <c r="J43" s="22"/>
      <c r="K43" s="5"/>
      <c r="L43" s="5"/>
      <c r="M43" s="5"/>
      <c r="N43" s="5"/>
      <c r="O43" s="5"/>
      <c r="P43" s="5"/>
      <c r="Q43" s="5"/>
      <c r="R43" s="5"/>
      <c r="S43" s="5"/>
      <c r="T43" s="5"/>
      <c r="U43" s="5"/>
      <c r="V43" s="5"/>
      <c r="W43" s="5"/>
      <c r="X43" s="5"/>
    </row>
    <row r="44" ht="12.0" customHeight="1">
      <c r="A44" s="5"/>
      <c r="B44" s="5"/>
      <c r="C44" s="5"/>
      <c r="D44" s="5"/>
      <c r="E44" s="5"/>
      <c r="F44" s="5"/>
      <c r="G44" s="5"/>
      <c r="H44" s="5"/>
      <c r="I44" s="22"/>
      <c r="J44" s="22"/>
      <c r="K44" s="5"/>
      <c r="L44" s="5"/>
      <c r="M44" s="5"/>
      <c r="N44" s="5"/>
      <c r="O44" s="5"/>
      <c r="P44" s="5"/>
      <c r="Q44" s="5"/>
      <c r="R44" s="5"/>
      <c r="S44" s="5"/>
      <c r="T44" s="5"/>
      <c r="U44" s="5"/>
      <c r="V44" s="5"/>
      <c r="W44" s="5"/>
      <c r="X44" s="5"/>
    </row>
    <row r="45" ht="12.0" customHeight="1">
      <c r="A45" s="5"/>
      <c r="B45" s="5"/>
      <c r="C45" s="5"/>
      <c r="D45" s="5"/>
      <c r="E45" s="5"/>
      <c r="F45" s="5"/>
      <c r="G45" s="5"/>
      <c r="H45" s="5"/>
      <c r="I45" s="22"/>
      <c r="J45" s="22"/>
      <c r="K45" s="5"/>
      <c r="L45" s="5"/>
      <c r="M45" s="5"/>
      <c r="N45" s="5"/>
      <c r="O45" s="5"/>
      <c r="P45" s="5"/>
      <c r="Q45" s="5"/>
      <c r="R45" s="5"/>
      <c r="S45" s="5"/>
      <c r="T45" s="5"/>
      <c r="U45" s="5"/>
      <c r="V45" s="5"/>
      <c r="W45" s="5"/>
      <c r="X45" s="5"/>
    </row>
    <row r="46" ht="12.0" customHeight="1">
      <c r="A46" s="5"/>
      <c r="B46" s="5"/>
      <c r="C46" s="5"/>
      <c r="D46" s="5"/>
      <c r="E46" s="5"/>
      <c r="F46" s="5"/>
      <c r="G46" s="5"/>
      <c r="H46" s="5"/>
      <c r="I46" s="22"/>
      <c r="J46" s="22"/>
      <c r="K46" s="5"/>
      <c r="L46" s="5"/>
      <c r="M46" s="5"/>
      <c r="N46" s="5"/>
      <c r="O46" s="5"/>
      <c r="P46" s="5"/>
      <c r="Q46" s="5"/>
      <c r="R46" s="5"/>
      <c r="S46" s="5"/>
      <c r="T46" s="5"/>
      <c r="U46" s="5"/>
      <c r="V46" s="5"/>
      <c r="W46" s="5"/>
      <c r="X46" s="5"/>
    </row>
    <row r="47" ht="12.0" customHeight="1">
      <c r="A47" s="5"/>
      <c r="B47" s="5"/>
      <c r="C47" s="5"/>
      <c r="D47" s="5"/>
      <c r="E47" s="5"/>
      <c r="F47" s="5"/>
      <c r="G47" s="5"/>
      <c r="H47" s="5"/>
      <c r="I47" s="22"/>
      <c r="J47" s="22"/>
      <c r="K47" s="5"/>
      <c r="L47" s="5"/>
      <c r="M47" s="5"/>
      <c r="N47" s="5"/>
      <c r="O47" s="5"/>
      <c r="P47" s="5"/>
      <c r="Q47" s="5"/>
      <c r="R47" s="5"/>
      <c r="S47" s="5"/>
      <c r="T47" s="5"/>
      <c r="U47" s="5"/>
      <c r="V47" s="5"/>
      <c r="W47" s="5"/>
      <c r="X47" s="5"/>
    </row>
    <row r="48" ht="12.0" customHeight="1">
      <c r="A48" s="5"/>
      <c r="B48" s="5"/>
      <c r="C48" s="5"/>
      <c r="D48" s="5"/>
      <c r="E48" s="5"/>
      <c r="F48" s="5"/>
      <c r="G48" s="5"/>
      <c r="H48" s="5"/>
      <c r="I48" s="22"/>
      <c r="J48" s="22"/>
      <c r="K48" s="5"/>
      <c r="L48" s="5"/>
      <c r="M48" s="5"/>
      <c r="N48" s="5"/>
      <c r="O48" s="5"/>
      <c r="P48" s="5"/>
      <c r="Q48" s="5"/>
      <c r="R48" s="5"/>
      <c r="S48" s="5"/>
      <c r="T48" s="5"/>
      <c r="U48" s="5"/>
      <c r="V48" s="5"/>
      <c r="W48" s="5"/>
      <c r="X48" s="5"/>
    </row>
    <row r="49" ht="12.0" customHeight="1">
      <c r="A49" s="5"/>
      <c r="B49" s="5"/>
      <c r="C49" s="5"/>
      <c r="D49" s="5"/>
      <c r="E49" s="5"/>
      <c r="F49" s="5"/>
      <c r="G49" s="5"/>
      <c r="H49" s="5"/>
      <c r="I49" s="22"/>
      <c r="J49" s="22"/>
      <c r="K49" s="5"/>
      <c r="L49" s="5"/>
      <c r="M49" s="5"/>
      <c r="N49" s="5"/>
      <c r="O49" s="5"/>
      <c r="P49" s="5"/>
      <c r="Q49" s="5"/>
      <c r="R49" s="5"/>
      <c r="S49" s="5"/>
      <c r="T49" s="5"/>
      <c r="U49" s="5"/>
      <c r="V49" s="5"/>
      <c r="W49" s="5"/>
      <c r="X49" s="5"/>
    </row>
    <row r="50" ht="12.0" customHeight="1">
      <c r="A50" s="5"/>
      <c r="B50" s="5"/>
      <c r="C50" s="5"/>
      <c r="D50" s="5"/>
      <c r="E50" s="5"/>
      <c r="F50" s="5"/>
      <c r="G50" s="5"/>
      <c r="H50" s="5"/>
      <c r="I50" s="22"/>
      <c r="J50" s="22"/>
      <c r="K50" s="5"/>
      <c r="L50" s="5"/>
      <c r="M50" s="5"/>
      <c r="N50" s="5"/>
      <c r="O50" s="5"/>
      <c r="P50" s="5"/>
      <c r="Q50" s="5"/>
      <c r="R50" s="5"/>
      <c r="S50" s="5"/>
      <c r="T50" s="5"/>
      <c r="U50" s="5"/>
      <c r="V50" s="5"/>
      <c r="W50" s="5"/>
      <c r="X50" s="5"/>
    </row>
    <row r="51" ht="12.0" customHeight="1">
      <c r="A51" s="5"/>
      <c r="B51" s="5"/>
      <c r="C51" s="5"/>
      <c r="D51" s="5"/>
      <c r="E51" s="5"/>
      <c r="F51" s="5"/>
      <c r="G51" s="5"/>
      <c r="H51" s="5"/>
      <c r="I51" s="22"/>
      <c r="J51" s="22"/>
      <c r="K51" s="5"/>
      <c r="L51" s="5"/>
      <c r="M51" s="5"/>
      <c r="N51" s="5"/>
      <c r="O51" s="5"/>
      <c r="P51" s="5"/>
      <c r="Q51" s="5"/>
      <c r="R51" s="5"/>
      <c r="S51" s="5"/>
      <c r="T51" s="5"/>
      <c r="U51" s="5"/>
      <c r="V51" s="5"/>
      <c r="W51" s="5"/>
      <c r="X51" s="5"/>
    </row>
    <row r="52" ht="12.0" customHeight="1">
      <c r="A52" s="5"/>
      <c r="B52" s="5"/>
      <c r="C52" s="5"/>
      <c r="D52" s="5"/>
      <c r="E52" s="5"/>
      <c r="F52" s="5"/>
      <c r="G52" s="5"/>
      <c r="H52" s="5"/>
      <c r="I52" s="22"/>
      <c r="J52" s="22"/>
      <c r="K52" s="5"/>
      <c r="L52" s="5"/>
      <c r="M52" s="5"/>
      <c r="N52" s="5"/>
      <c r="O52" s="5"/>
      <c r="P52" s="5"/>
      <c r="Q52" s="5"/>
      <c r="R52" s="5"/>
      <c r="S52" s="5"/>
      <c r="T52" s="5"/>
      <c r="U52" s="5"/>
      <c r="V52" s="5"/>
      <c r="W52" s="5"/>
      <c r="X52" s="5"/>
    </row>
    <row r="53" ht="12.0" customHeight="1">
      <c r="A53" s="5"/>
      <c r="B53" s="5"/>
      <c r="C53" s="5"/>
      <c r="D53" s="5"/>
      <c r="E53" s="5"/>
      <c r="F53" s="5"/>
      <c r="G53" s="5"/>
      <c r="H53" s="5"/>
      <c r="I53" s="22"/>
      <c r="J53" s="22"/>
      <c r="K53" s="5"/>
      <c r="L53" s="5"/>
      <c r="M53" s="5"/>
      <c r="N53" s="5"/>
      <c r="O53" s="5"/>
      <c r="P53" s="5"/>
      <c r="Q53" s="5"/>
      <c r="R53" s="5"/>
      <c r="S53" s="5"/>
      <c r="T53" s="5"/>
      <c r="U53" s="5"/>
      <c r="V53" s="5"/>
      <c r="W53" s="5"/>
      <c r="X53" s="5"/>
    </row>
    <row r="54" ht="12.0" customHeight="1">
      <c r="A54" s="5"/>
      <c r="B54" s="5"/>
      <c r="C54" s="5"/>
      <c r="D54" s="5"/>
      <c r="E54" s="5"/>
      <c r="F54" s="5"/>
      <c r="G54" s="5"/>
      <c r="H54" s="5"/>
      <c r="I54" s="22"/>
      <c r="J54" s="22"/>
      <c r="K54" s="5"/>
      <c r="L54" s="5"/>
      <c r="M54" s="5"/>
      <c r="N54" s="5"/>
      <c r="O54" s="5"/>
      <c r="P54" s="5"/>
      <c r="Q54" s="5"/>
      <c r="R54" s="5"/>
      <c r="S54" s="5"/>
      <c r="T54" s="5"/>
      <c r="U54" s="5"/>
      <c r="V54" s="5"/>
      <c r="W54" s="5"/>
      <c r="X54" s="5"/>
    </row>
    <row r="55" ht="12.0" customHeight="1">
      <c r="A55" s="5"/>
      <c r="B55" s="5"/>
      <c r="C55" s="5"/>
      <c r="D55" s="5"/>
      <c r="E55" s="5"/>
      <c r="F55" s="5"/>
      <c r="G55" s="5"/>
      <c r="H55" s="5"/>
      <c r="I55" s="22"/>
      <c r="J55" s="22"/>
      <c r="K55" s="5"/>
      <c r="L55" s="5"/>
      <c r="M55" s="5"/>
      <c r="N55" s="5"/>
      <c r="O55" s="5"/>
      <c r="P55" s="5"/>
      <c r="Q55" s="5"/>
      <c r="R55" s="5"/>
      <c r="S55" s="5"/>
      <c r="T55" s="5"/>
      <c r="U55" s="5"/>
      <c r="V55" s="5"/>
      <c r="W55" s="5"/>
      <c r="X55" s="5"/>
    </row>
    <row r="56" ht="12.0" customHeight="1">
      <c r="A56" s="5"/>
      <c r="B56" s="5"/>
      <c r="C56" s="5"/>
      <c r="D56" s="5"/>
      <c r="E56" s="5"/>
      <c r="F56" s="5"/>
      <c r="G56" s="5"/>
      <c r="H56" s="5"/>
      <c r="I56" s="22"/>
      <c r="J56" s="22"/>
      <c r="K56" s="5"/>
      <c r="L56" s="5"/>
      <c r="M56" s="5"/>
      <c r="N56" s="5"/>
      <c r="O56" s="5"/>
      <c r="P56" s="5"/>
      <c r="Q56" s="5"/>
      <c r="R56" s="5"/>
      <c r="S56" s="5"/>
      <c r="T56" s="5"/>
      <c r="U56" s="5"/>
      <c r="V56" s="5"/>
      <c r="W56" s="5"/>
      <c r="X56" s="5"/>
    </row>
    <row r="57" ht="12.0" customHeight="1">
      <c r="A57" s="5"/>
      <c r="B57" s="5"/>
      <c r="C57" s="5"/>
      <c r="D57" s="5"/>
      <c r="E57" s="5"/>
      <c r="F57" s="5"/>
      <c r="G57" s="5"/>
      <c r="H57" s="5"/>
      <c r="I57" s="22"/>
      <c r="J57" s="22"/>
      <c r="K57" s="5"/>
      <c r="L57" s="5"/>
      <c r="M57" s="5"/>
      <c r="N57" s="5"/>
      <c r="O57" s="5"/>
      <c r="P57" s="5"/>
      <c r="Q57" s="5"/>
      <c r="R57" s="5"/>
      <c r="S57" s="5"/>
      <c r="T57" s="5"/>
      <c r="U57" s="5"/>
      <c r="V57" s="5"/>
      <c r="W57" s="5"/>
      <c r="X57" s="5"/>
    </row>
    <row r="58" ht="12.0" customHeight="1">
      <c r="A58" s="5"/>
      <c r="B58" s="5"/>
      <c r="C58" s="5"/>
      <c r="D58" s="5"/>
      <c r="E58" s="5"/>
      <c r="F58" s="5"/>
      <c r="G58" s="5"/>
      <c r="H58" s="5"/>
      <c r="I58" s="22"/>
      <c r="J58" s="22"/>
      <c r="K58" s="5"/>
      <c r="L58" s="5"/>
      <c r="M58" s="5"/>
      <c r="N58" s="5"/>
      <c r="O58" s="5"/>
      <c r="P58" s="5"/>
      <c r="Q58" s="5"/>
      <c r="R58" s="5"/>
      <c r="S58" s="5"/>
      <c r="T58" s="5"/>
      <c r="U58" s="5"/>
      <c r="V58" s="5"/>
      <c r="W58" s="5"/>
      <c r="X58" s="5"/>
    </row>
    <row r="59" ht="12.0" customHeight="1">
      <c r="A59" s="5"/>
      <c r="B59" s="5"/>
      <c r="C59" s="5"/>
      <c r="D59" s="5"/>
      <c r="E59" s="5"/>
      <c r="F59" s="5"/>
      <c r="G59" s="5"/>
      <c r="H59" s="5"/>
      <c r="I59" s="22"/>
      <c r="J59" s="22"/>
      <c r="K59" s="5"/>
      <c r="L59" s="5"/>
      <c r="M59" s="5"/>
      <c r="N59" s="5"/>
      <c r="O59" s="5"/>
      <c r="P59" s="5"/>
      <c r="Q59" s="5"/>
      <c r="R59" s="5"/>
      <c r="S59" s="5"/>
      <c r="T59" s="5"/>
      <c r="U59" s="5"/>
      <c r="V59" s="5"/>
      <c r="W59" s="5"/>
      <c r="X59" s="5"/>
    </row>
    <row r="60" ht="12.0" customHeight="1">
      <c r="A60" s="5"/>
      <c r="B60" s="5"/>
      <c r="C60" s="5"/>
      <c r="D60" s="5"/>
      <c r="E60" s="5"/>
      <c r="F60" s="5"/>
      <c r="G60" s="5"/>
      <c r="H60" s="5"/>
      <c r="I60" s="22"/>
      <c r="J60" s="22"/>
      <c r="K60" s="5"/>
      <c r="L60" s="5"/>
      <c r="M60" s="5"/>
      <c r="N60" s="5"/>
      <c r="O60" s="5"/>
      <c r="P60" s="5"/>
      <c r="Q60" s="5"/>
      <c r="R60" s="5"/>
      <c r="S60" s="5"/>
      <c r="T60" s="5"/>
      <c r="U60" s="5"/>
      <c r="V60" s="5"/>
      <c r="W60" s="5"/>
      <c r="X60" s="5"/>
    </row>
    <row r="61" ht="12.0" customHeight="1">
      <c r="A61" s="5"/>
      <c r="B61" s="5"/>
      <c r="C61" s="5"/>
      <c r="D61" s="5"/>
      <c r="E61" s="5"/>
      <c r="F61" s="5"/>
      <c r="G61" s="5"/>
      <c r="H61" s="5"/>
      <c r="I61" s="22"/>
      <c r="J61" s="22"/>
      <c r="K61" s="5"/>
      <c r="L61" s="5"/>
      <c r="M61" s="5"/>
      <c r="N61" s="5"/>
      <c r="O61" s="5"/>
      <c r="P61" s="5"/>
      <c r="Q61" s="5"/>
      <c r="R61" s="5"/>
      <c r="S61" s="5"/>
      <c r="T61" s="5"/>
      <c r="U61" s="5"/>
      <c r="V61" s="5"/>
      <c r="W61" s="5"/>
      <c r="X61" s="5"/>
    </row>
    <row r="62" ht="12.0" customHeight="1">
      <c r="A62" s="5"/>
      <c r="B62" s="5"/>
      <c r="C62" s="5"/>
      <c r="D62" s="5"/>
      <c r="E62" s="5"/>
      <c r="F62" s="5"/>
      <c r="G62" s="5"/>
      <c r="H62" s="5"/>
      <c r="I62" s="22"/>
      <c r="J62" s="22"/>
      <c r="K62" s="5"/>
      <c r="L62" s="5"/>
      <c r="M62" s="5"/>
      <c r="N62" s="5"/>
      <c r="O62" s="5"/>
      <c r="P62" s="5"/>
      <c r="Q62" s="5"/>
      <c r="R62" s="5"/>
      <c r="S62" s="5"/>
      <c r="T62" s="5"/>
      <c r="U62" s="5"/>
      <c r="V62" s="5"/>
      <c r="W62" s="5"/>
      <c r="X62" s="5"/>
    </row>
    <row r="63" ht="12.0" customHeight="1">
      <c r="A63" s="5"/>
      <c r="B63" s="5"/>
      <c r="C63" s="5"/>
      <c r="D63" s="5"/>
      <c r="E63" s="5"/>
      <c r="F63" s="5"/>
      <c r="G63" s="5"/>
      <c r="H63" s="5"/>
      <c r="I63" s="22"/>
      <c r="J63" s="22"/>
      <c r="K63" s="5"/>
      <c r="L63" s="5"/>
      <c r="M63" s="5"/>
      <c r="N63" s="5"/>
      <c r="O63" s="5"/>
      <c r="P63" s="5"/>
      <c r="Q63" s="5"/>
      <c r="R63" s="5"/>
      <c r="S63" s="5"/>
      <c r="T63" s="5"/>
      <c r="U63" s="5"/>
      <c r="V63" s="5"/>
      <c r="W63" s="5"/>
      <c r="X63" s="5"/>
    </row>
    <row r="64" ht="12.0" customHeight="1">
      <c r="A64" s="5"/>
      <c r="B64" s="5"/>
      <c r="C64" s="5"/>
      <c r="D64" s="5"/>
      <c r="E64" s="5"/>
      <c r="F64" s="5"/>
      <c r="G64" s="5"/>
      <c r="H64" s="5"/>
      <c r="I64" s="22"/>
      <c r="J64" s="22"/>
      <c r="K64" s="5"/>
      <c r="L64" s="5"/>
      <c r="M64" s="5"/>
      <c r="N64" s="5"/>
      <c r="O64" s="5"/>
      <c r="P64" s="5"/>
      <c r="Q64" s="5"/>
      <c r="R64" s="5"/>
      <c r="S64" s="5"/>
      <c r="T64" s="5"/>
      <c r="U64" s="5"/>
      <c r="V64" s="5"/>
      <c r="W64" s="5"/>
      <c r="X64" s="5"/>
    </row>
    <row r="65" ht="12.0" customHeight="1">
      <c r="A65" s="5"/>
      <c r="B65" s="5"/>
      <c r="C65" s="5"/>
      <c r="D65" s="5"/>
      <c r="E65" s="5"/>
      <c r="F65" s="5"/>
      <c r="G65" s="5"/>
      <c r="H65" s="5"/>
      <c r="I65" s="22"/>
      <c r="J65" s="22"/>
      <c r="K65" s="5"/>
      <c r="L65" s="5"/>
      <c r="M65" s="5"/>
      <c r="N65" s="5"/>
      <c r="O65" s="5"/>
      <c r="P65" s="5"/>
      <c r="Q65" s="5"/>
      <c r="R65" s="5"/>
      <c r="S65" s="5"/>
      <c r="T65" s="5"/>
      <c r="U65" s="5"/>
      <c r="V65" s="5"/>
      <c r="W65" s="5"/>
      <c r="X65" s="5"/>
    </row>
    <row r="66" ht="12.0" customHeight="1">
      <c r="A66" s="5"/>
      <c r="B66" s="5"/>
      <c r="C66" s="5"/>
      <c r="D66" s="5"/>
      <c r="E66" s="5"/>
      <c r="F66" s="5"/>
      <c r="G66" s="5"/>
      <c r="H66" s="5"/>
      <c r="I66" s="22"/>
      <c r="J66" s="22"/>
      <c r="K66" s="5"/>
      <c r="L66" s="5"/>
      <c r="M66" s="5"/>
      <c r="N66" s="5"/>
      <c r="O66" s="5"/>
      <c r="P66" s="5"/>
      <c r="Q66" s="5"/>
      <c r="R66" s="5"/>
      <c r="S66" s="5"/>
      <c r="T66" s="5"/>
      <c r="U66" s="5"/>
      <c r="V66" s="5"/>
      <c r="W66" s="5"/>
      <c r="X66" s="5"/>
    </row>
    <row r="67" ht="12.0" customHeight="1">
      <c r="A67" s="5"/>
      <c r="B67" s="5"/>
      <c r="C67" s="5"/>
      <c r="D67" s="5"/>
      <c r="E67" s="5"/>
      <c r="F67" s="5"/>
      <c r="G67" s="5"/>
      <c r="H67" s="5"/>
      <c r="I67" s="22"/>
      <c r="J67" s="22"/>
      <c r="K67" s="5"/>
      <c r="L67" s="5"/>
      <c r="M67" s="5"/>
      <c r="N67" s="5"/>
      <c r="O67" s="5"/>
      <c r="P67" s="5"/>
      <c r="Q67" s="5"/>
      <c r="R67" s="5"/>
      <c r="S67" s="5"/>
      <c r="T67" s="5"/>
      <c r="U67" s="5"/>
      <c r="V67" s="5"/>
      <c r="W67" s="5"/>
      <c r="X67" s="5"/>
    </row>
    <row r="68" ht="12.0" customHeight="1">
      <c r="A68" s="5"/>
      <c r="B68" s="5"/>
      <c r="C68" s="5"/>
      <c r="D68" s="5"/>
      <c r="E68" s="5"/>
      <c r="F68" s="5"/>
      <c r="G68" s="5"/>
      <c r="H68" s="5"/>
      <c r="I68" s="22"/>
      <c r="J68" s="22"/>
      <c r="K68" s="5"/>
      <c r="L68" s="5"/>
      <c r="M68" s="5"/>
      <c r="N68" s="5"/>
      <c r="O68" s="5"/>
      <c r="P68" s="5"/>
      <c r="Q68" s="5"/>
      <c r="R68" s="5"/>
      <c r="S68" s="5"/>
      <c r="T68" s="5"/>
      <c r="U68" s="5"/>
      <c r="V68" s="5"/>
      <c r="W68" s="5"/>
      <c r="X68" s="5"/>
    </row>
    <row r="69" ht="12.0" customHeight="1">
      <c r="A69" s="5"/>
      <c r="B69" s="5"/>
      <c r="C69" s="5"/>
      <c r="D69" s="5"/>
      <c r="E69" s="5"/>
      <c r="F69" s="5"/>
      <c r="G69" s="5"/>
      <c r="H69" s="5"/>
      <c r="I69" s="22"/>
      <c r="J69" s="22"/>
      <c r="K69" s="5"/>
      <c r="L69" s="5"/>
      <c r="M69" s="5"/>
      <c r="N69" s="5"/>
      <c r="O69" s="5"/>
      <c r="P69" s="5"/>
      <c r="Q69" s="5"/>
      <c r="R69" s="5"/>
      <c r="S69" s="5"/>
      <c r="T69" s="5"/>
      <c r="U69" s="5"/>
      <c r="V69" s="5"/>
      <c r="W69" s="5"/>
      <c r="X69" s="5"/>
    </row>
    <row r="70" ht="12.0" customHeight="1">
      <c r="A70" s="5"/>
      <c r="B70" s="5"/>
      <c r="C70" s="5"/>
      <c r="D70" s="5"/>
      <c r="E70" s="5"/>
      <c r="F70" s="5"/>
      <c r="G70" s="5"/>
      <c r="H70" s="5"/>
      <c r="I70" s="22"/>
      <c r="J70" s="22"/>
      <c r="K70" s="5"/>
      <c r="L70" s="5"/>
      <c r="M70" s="5"/>
      <c r="N70" s="5"/>
      <c r="O70" s="5"/>
      <c r="P70" s="5"/>
      <c r="Q70" s="5"/>
      <c r="R70" s="5"/>
      <c r="S70" s="5"/>
      <c r="T70" s="5"/>
      <c r="U70" s="5"/>
      <c r="V70" s="5"/>
      <c r="W70" s="5"/>
      <c r="X70" s="5"/>
    </row>
    <row r="71" ht="12.0" customHeight="1">
      <c r="A71" s="5"/>
      <c r="B71" s="5"/>
      <c r="C71" s="5"/>
      <c r="D71" s="5"/>
      <c r="E71" s="5"/>
      <c r="F71" s="5"/>
      <c r="G71" s="5"/>
      <c r="H71" s="5"/>
      <c r="I71" s="22"/>
      <c r="J71" s="22"/>
      <c r="K71" s="5"/>
      <c r="L71" s="5"/>
      <c r="M71" s="5"/>
      <c r="N71" s="5"/>
      <c r="O71" s="5"/>
      <c r="P71" s="5"/>
      <c r="Q71" s="5"/>
      <c r="R71" s="5"/>
      <c r="S71" s="5"/>
      <c r="T71" s="5"/>
      <c r="U71" s="5"/>
      <c r="V71" s="5"/>
      <c r="W71" s="5"/>
      <c r="X71" s="5"/>
    </row>
    <row r="72" ht="12.0" customHeight="1">
      <c r="A72" s="5"/>
      <c r="B72" s="5"/>
      <c r="C72" s="5"/>
      <c r="D72" s="5"/>
      <c r="E72" s="5"/>
      <c r="F72" s="5"/>
      <c r="G72" s="5"/>
      <c r="H72" s="5"/>
      <c r="I72" s="22"/>
      <c r="J72" s="22"/>
      <c r="K72" s="5"/>
      <c r="L72" s="5"/>
      <c r="M72" s="5"/>
      <c r="N72" s="5"/>
      <c r="O72" s="5"/>
      <c r="P72" s="5"/>
      <c r="Q72" s="5"/>
      <c r="R72" s="5"/>
      <c r="S72" s="5"/>
      <c r="T72" s="5"/>
      <c r="U72" s="5"/>
      <c r="V72" s="5"/>
      <c r="W72" s="5"/>
      <c r="X72" s="5"/>
    </row>
    <row r="73" ht="12.0" customHeight="1">
      <c r="A73" s="5"/>
      <c r="B73" s="5"/>
      <c r="C73" s="5"/>
      <c r="D73" s="5"/>
      <c r="E73" s="5"/>
      <c r="F73" s="5"/>
      <c r="G73" s="5"/>
      <c r="H73" s="5"/>
      <c r="I73" s="22"/>
      <c r="J73" s="22"/>
      <c r="K73" s="5"/>
      <c r="L73" s="5"/>
      <c r="M73" s="5"/>
      <c r="N73" s="5"/>
      <c r="O73" s="5"/>
      <c r="P73" s="5"/>
      <c r="Q73" s="5"/>
      <c r="R73" s="5"/>
      <c r="S73" s="5"/>
      <c r="T73" s="5"/>
      <c r="U73" s="5"/>
      <c r="V73" s="5"/>
      <c r="W73" s="5"/>
      <c r="X73" s="5"/>
    </row>
    <row r="74" ht="12.0" customHeight="1">
      <c r="A74" s="5"/>
      <c r="B74" s="5"/>
      <c r="C74" s="5"/>
      <c r="D74" s="5"/>
      <c r="E74" s="5"/>
      <c r="F74" s="5"/>
      <c r="G74" s="5"/>
      <c r="H74" s="5"/>
      <c r="I74" s="22"/>
      <c r="J74" s="22"/>
      <c r="K74" s="5"/>
      <c r="L74" s="5"/>
      <c r="M74" s="5"/>
      <c r="N74" s="5"/>
      <c r="O74" s="5"/>
      <c r="P74" s="5"/>
      <c r="Q74" s="5"/>
      <c r="R74" s="5"/>
      <c r="S74" s="5"/>
      <c r="T74" s="5"/>
      <c r="U74" s="5"/>
      <c r="V74" s="5"/>
      <c r="W74" s="5"/>
      <c r="X74" s="5"/>
    </row>
    <row r="75" ht="12.0" customHeight="1">
      <c r="A75" s="5"/>
      <c r="B75" s="5"/>
      <c r="C75" s="5"/>
      <c r="D75" s="5"/>
      <c r="E75" s="5"/>
      <c r="F75" s="5"/>
      <c r="G75" s="5"/>
      <c r="H75" s="5"/>
      <c r="I75" s="22"/>
      <c r="J75" s="22"/>
      <c r="K75" s="5"/>
      <c r="L75" s="5"/>
      <c r="M75" s="5"/>
      <c r="N75" s="5"/>
      <c r="O75" s="5"/>
      <c r="P75" s="5"/>
      <c r="Q75" s="5"/>
      <c r="R75" s="5"/>
      <c r="S75" s="5"/>
      <c r="T75" s="5"/>
      <c r="U75" s="5"/>
      <c r="V75" s="5"/>
      <c r="W75" s="5"/>
      <c r="X75" s="5"/>
    </row>
    <row r="76" ht="12.0" customHeight="1">
      <c r="A76" s="5"/>
      <c r="B76" s="5"/>
      <c r="C76" s="5"/>
      <c r="D76" s="5"/>
      <c r="E76" s="5"/>
      <c r="F76" s="5"/>
      <c r="G76" s="5"/>
      <c r="H76" s="5"/>
      <c r="I76" s="22"/>
      <c r="J76" s="22"/>
      <c r="K76" s="5"/>
      <c r="L76" s="5"/>
      <c r="M76" s="5"/>
      <c r="N76" s="5"/>
      <c r="O76" s="5"/>
      <c r="P76" s="5"/>
      <c r="Q76" s="5"/>
      <c r="R76" s="5"/>
      <c r="S76" s="5"/>
      <c r="T76" s="5"/>
      <c r="U76" s="5"/>
      <c r="V76" s="5"/>
      <c r="W76" s="5"/>
      <c r="X76" s="5"/>
    </row>
    <row r="77" ht="12.0" customHeight="1">
      <c r="A77" s="5"/>
      <c r="B77" s="5"/>
      <c r="C77" s="5"/>
      <c r="D77" s="5"/>
      <c r="E77" s="5"/>
      <c r="F77" s="5"/>
      <c r="G77" s="5"/>
      <c r="H77" s="5"/>
      <c r="I77" s="22"/>
      <c r="J77" s="22"/>
      <c r="K77" s="5"/>
      <c r="L77" s="5"/>
      <c r="M77" s="5"/>
      <c r="N77" s="5"/>
      <c r="O77" s="5"/>
      <c r="P77" s="5"/>
      <c r="Q77" s="5"/>
      <c r="R77" s="5"/>
      <c r="S77" s="5"/>
      <c r="T77" s="5"/>
      <c r="U77" s="5"/>
      <c r="V77" s="5"/>
      <c r="W77" s="5"/>
      <c r="X77" s="5"/>
    </row>
    <row r="78" ht="12.0" customHeight="1">
      <c r="A78" s="5"/>
      <c r="B78" s="5"/>
      <c r="C78" s="5"/>
      <c r="D78" s="5"/>
      <c r="E78" s="5"/>
      <c r="F78" s="5"/>
      <c r="G78" s="5"/>
      <c r="H78" s="5"/>
      <c r="I78" s="22"/>
      <c r="J78" s="22"/>
      <c r="K78" s="5"/>
      <c r="L78" s="5"/>
      <c r="M78" s="5"/>
      <c r="N78" s="5"/>
      <c r="O78" s="5"/>
      <c r="P78" s="5"/>
      <c r="Q78" s="5"/>
      <c r="R78" s="5"/>
      <c r="S78" s="5"/>
      <c r="T78" s="5"/>
      <c r="U78" s="5"/>
      <c r="V78" s="5"/>
      <c r="W78" s="5"/>
      <c r="X78" s="5"/>
    </row>
    <row r="79" ht="12.0" customHeight="1">
      <c r="A79" s="5"/>
      <c r="B79" s="5"/>
      <c r="C79" s="5"/>
      <c r="D79" s="5"/>
      <c r="E79" s="5"/>
      <c r="F79" s="5"/>
      <c r="G79" s="5"/>
      <c r="H79" s="5"/>
      <c r="I79" s="22"/>
      <c r="J79" s="22"/>
      <c r="K79" s="5"/>
      <c r="L79" s="5"/>
      <c r="M79" s="5"/>
      <c r="N79" s="5"/>
      <c r="O79" s="5"/>
      <c r="P79" s="5"/>
      <c r="Q79" s="5"/>
      <c r="R79" s="5"/>
      <c r="S79" s="5"/>
      <c r="T79" s="5"/>
      <c r="U79" s="5"/>
      <c r="V79" s="5"/>
      <c r="W79" s="5"/>
      <c r="X79" s="5"/>
    </row>
    <row r="80" ht="12.0" customHeight="1">
      <c r="A80" s="5"/>
      <c r="B80" s="5"/>
      <c r="C80" s="5"/>
      <c r="D80" s="5"/>
      <c r="E80" s="5"/>
      <c r="F80" s="5"/>
      <c r="G80" s="5"/>
      <c r="H80" s="5"/>
      <c r="I80" s="22"/>
      <c r="J80" s="22"/>
      <c r="K80" s="5"/>
      <c r="L80" s="5"/>
      <c r="M80" s="5"/>
      <c r="N80" s="5"/>
      <c r="O80" s="5"/>
      <c r="P80" s="5"/>
      <c r="Q80" s="5"/>
      <c r="R80" s="5"/>
      <c r="S80" s="5"/>
      <c r="T80" s="5"/>
      <c r="U80" s="5"/>
      <c r="V80" s="5"/>
      <c r="W80" s="5"/>
      <c r="X80" s="5"/>
    </row>
    <row r="81" ht="12.0" customHeight="1">
      <c r="A81" s="5"/>
      <c r="B81" s="5"/>
      <c r="C81" s="5"/>
      <c r="D81" s="5"/>
      <c r="E81" s="5"/>
      <c r="F81" s="5"/>
      <c r="G81" s="5"/>
      <c r="H81" s="5"/>
      <c r="I81" s="22"/>
      <c r="J81" s="22"/>
      <c r="K81" s="5"/>
      <c r="L81" s="5"/>
      <c r="M81" s="5"/>
      <c r="N81" s="5"/>
      <c r="O81" s="5"/>
      <c r="P81" s="5"/>
      <c r="Q81" s="5"/>
      <c r="R81" s="5"/>
      <c r="S81" s="5"/>
      <c r="T81" s="5"/>
      <c r="U81" s="5"/>
      <c r="V81" s="5"/>
      <c r="W81" s="5"/>
      <c r="X81" s="5"/>
    </row>
    <row r="82" ht="12.0" customHeight="1">
      <c r="A82" s="5"/>
      <c r="B82" s="5"/>
      <c r="C82" s="5"/>
      <c r="D82" s="5"/>
      <c r="E82" s="5"/>
      <c r="F82" s="5"/>
      <c r="G82" s="5"/>
      <c r="H82" s="5"/>
      <c r="I82" s="22"/>
      <c r="J82" s="22"/>
      <c r="K82" s="5"/>
      <c r="L82" s="5"/>
      <c r="M82" s="5"/>
      <c r="N82" s="5"/>
      <c r="O82" s="5"/>
      <c r="P82" s="5"/>
      <c r="Q82" s="5"/>
      <c r="R82" s="5"/>
      <c r="S82" s="5"/>
      <c r="T82" s="5"/>
      <c r="U82" s="5"/>
      <c r="V82" s="5"/>
      <c r="W82" s="5"/>
      <c r="X82" s="5"/>
    </row>
    <row r="83" ht="12.0" customHeight="1">
      <c r="A83" s="5"/>
      <c r="B83" s="5"/>
      <c r="C83" s="5"/>
      <c r="D83" s="5"/>
      <c r="E83" s="5"/>
      <c r="F83" s="5"/>
      <c r="G83" s="5"/>
      <c r="H83" s="5"/>
      <c r="I83" s="22"/>
      <c r="J83" s="22"/>
      <c r="K83" s="5"/>
      <c r="L83" s="5"/>
      <c r="M83" s="5"/>
      <c r="N83" s="5"/>
      <c r="O83" s="5"/>
      <c r="P83" s="5"/>
      <c r="Q83" s="5"/>
      <c r="R83" s="5"/>
      <c r="S83" s="5"/>
      <c r="T83" s="5"/>
      <c r="U83" s="5"/>
      <c r="V83" s="5"/>
      <c r="W83" s="5"/>
      <c r="X83" s="5"/>
    </row>
    <row r="84" ht="12.0" customHeight="1">
      <c r="A84" s="5"/>
      <c r="B84" s="5"/>
      <c r="C84" s="5"/>
      <c r="D84" s="5"/>
      <c r="E84" s="5"/>
      <c r="F84" s="5"/>
      <c r="G84" s="5"/>
      <c r="H84" s="5"/>
      <c r="I84" s="22"/>
      <c r="J84" s="22"/>
      <c r="K84" s="5"/>
      <c r="L84" s="5"/>
      <c r="M84" s="5"/>
      <c r="N84" s="5"/>
      <c r="O84" s="5"/>
      <c r="P84" s="5"/>
      <c r="Q84" s="5"/>
      <c r="R84" s="5"/>
      <c r="S84" s="5"/>
      <c r="T84" s="5"/>
      <c r="U84" s="5"/>
      <c r="V84" s="5"/>
      <c r="W84" s="5"/>
      <c r="X84" s="5"/>
    </row>
    <row r="85" ht="12.0" customHeight="1">
      <c r="A85" s="5"/>
      <c r="B85" s="5"/>
      <c r="C85" s="5"/>
      <c r="D85" s="5"/>
      <c r="E85" s="5"/>
      <c r="F85" s="5"/>
      <c r="G85" s="5"/>
      <c r="H85" s="5"/>
      <c r="I85" s="22"/>
      <c r="J85" s="22"/>
      <c r="K85" s="5"/>
      <c r="L85" s="5"/>
      <c r="M85" s="5"/>
      <c r="N85" s="5"/>
      <c r="O85" s="5"/>
      <c r="P85" s="5"/>
      <c r="Q85" s="5"/>
      <c r="R85" s="5"/>
      <c r="S85" s="5"/>
      <c r="T85" s="5"/>
      <c r="U85" s="5"/>
      <c r="V85" s="5"/>
      <c r="W85" s="5"/>
      <c r="X85" s="5"/>
    </row>
    <row r="86" ht="12.0" customHeight="1">
      <c r="A86" s="5"/>
      <c r="B86" s="5"/>
      <c r="C86" s="5"/>
      <c r="D86" s="5"/>
      <c r="E86" s="5"/>
      <c r="F86" s="5"/>
      <c r="G86" s="5"/>
      <c r="H86" s="5"/>
      <c r="I86" s="22"/>
      <c r="J86" s="22"/>
      <c r="K86" s="5"/>
      <c r="L86" s="5"/>
      <c r="M86" s="5"/>
      <c r="N86" s="5"/>
      <c r="O86" s="5"/>
      <c r="P86" s="5"/>
      <c r="Q86" s="5"/>
      <c r="R86" s="5"/>
      <c r="S86" s="5"/>
      <c r="T86" s="5"/>
      <c r="U86" s="5"/>
      <c r="V86" s="5"/>
      <c r="W86" s="5"/>
      <c r="X86" s="5"/>
    </row>
    <row r="87" ht="12.0" customHeight="1">
      <c r="A87" s="5"/>
      <c r="B87" s="5"/>
      <c r="C87" s="5"/>
      <c r="D87" s="5"/>
      <c r="E87" s="5"/>
      <c r="F87" s="5"/>
      <c r="G87" s="5"/>
      <c r="H87" s="5"/>
      <c r="I87" s="22"/>
      <c r="J87" s="22"/>
      <c r="K87" s="5"/>
      <c r="L87" s="5"/>
      <c r="M87" s="5"/>
      <c r="N87" s="5"/>
      <c r="O87" s="5"/>
      <c r="P87" s="5"/>
      <c r="Q87" s="5"/>
      <c r="R87" s="5"/>
      <c r="S87" s="5"/>
      <c r="T87" s="5"/>
      <c r="U87" s="5"/>
      <c r="V87" s="5"/>
      <c r="W87" s="5"/>
      <c r="X87" s="5"/>
    </row>
    <row r="88" ht="12.0" customHeight="1">
      <c r="A88" s="5"/>
      <c r="B88" s="5"/>
      <c r="C88" s="5"/>
      <c r="D88" s="5"/>
      <c r="E88" s="5"/>
      <c r="F88" s="5"/>
      <c r="G88" s="5"/>
      <c r="H88" s="5"/>
      <c r="I88" s="22"/>
      <c r="J88" s="22"/>
      <c r="K88" s="5"/>
      <c r="L88" s="5"/>
      <c r="M88" s="5"/>
      <c r="N88" s="5"/>
      <c r="O88" s="5"/>
      <c r="P88" s="5"/>
      <c r="Q88" s="5"/>
      <c r="R88" s="5"/>
      <c r="S88" s="5"/>
      <c r="T88" s="5"/>
      <c r="U88" s="5"/>
      <c r="V88" s="5"/>
      <c r="W88" s="5"/>
      <c r="X88" s="5"/>
    </row>
    <row r="89" ht="12.0" customHeight="1">
      <c r="A89" s="5"/>
      <c r="B89" s="5"/>
      <c r="C89" s="5"/>
      <c r="D89" s="5"/>
      <c r="E89" s="5"/>
      <c r="F89" s="5"/>
      <c r="G89" s="5"/>
      <c r="H89" s="5"/>
      <c r="I89" s="22"/>
      <c r="J89" s="22"/>
      <c r="K89" s="5"/>
      <c r="L89" s="5"/>
      <c r="M89" s="5"/>
      <c r="N89" s="5"/>
      <c r="O89" s="5"/>
      <c r="P89" s="5"/>
      <c r="Q89" s="5"/>
      <c r="R89" s="5"/>
      <c r="S89" s="5"/>
      <c r="T89" s="5"/>
      <c r="U89" s="5"/>
      <c r="V89" s="5"/>
      <c r="W89" s="5"/>
      <c r="X89" s="5"/>
    </row>
    <row r="90" ht="12.0" customHeight="1">
      <c r="A90" s="5"/>
      <c r="B90" s="5"/>
      <c r="C90" s="5"/>
      <c r="D90" s="5"/>
      <c r="E90" s="5"/>
      <c r="F90" s="5"/>
      <c r="G90" s="5"/>
      <c r="H90" s="5"/>
      <c r="I90" s="22"/>
      <c r="J90" s="22"/>
      <c r="K90" s="5"/>
      <c r="L90" s="5"/>
      <c r="M90" s="5"/>
      <c r="N90" s="5"/>
      <c r="O90" s="5"/>
      <c r="P90" s="5"/>
      <c r="Q90" s="5"/>
      <c r="R90" s="5"/>
      <c r="S90" s="5"/>
      <c r="T90" s="5"/>
      <c r="U90" s="5"/>
      <c r="V90" s="5"/>
      <c r="W90" s="5"/>
      <c r="X90" s="5"/>
    </row>
    <row r="91" ht="12.0" customHeight="1">
      <c r="A91" s="5"/>
      <c r="B91" s="5"/>
      <c r="C91" s="5"/>
      <c r="D91" s="5"/>
      <c r="E91" s="5"/>
      <c r="F91" s="5"/>
      <c r="G91" s="5"/>
      <c r="H91" s="5"/>
      <c r="I91" s="22"/>
      <c r="J91" s="22"/>
      <c r="K91" s="5"/>
      <c r="L91" s="5"/>
      <c r="M91" s="5"/>
      <c r="N91" s="5"/>
      <c r="O91" s="5"/>
      <c r="P91" s="5"/>
      <c r="Q91" s="5"/>
      <c r="R91" s="5"/>
      <c r="S91" s="5"/>
      <c r="T91" s="5"/>
      <c r="U91" s="5"/>
      <c r="V91" s="5"/>
      <c r="W91" s="5"/>
      <c r="X91" s="5"/>
    </row>
    <row r="92" ht="12.0" customHeight="1">
      <c r="A92" s="5"/>
      <c r="B92" s="5"/>
      <c r="C92" s="5"/>
      <c r="D92" s="5"/>
      <c r="E92" s="5"/>
      <c r="F92" s="5"/>
      <c r="G92" s="5"/>
      <c r="H92" s="5"/>
      <c r="I92" s="22"/>
      <c r="J92" s="22"/>
      <c r="K92" s="5"/>
      <c r="L92" s="5"/>
      <c r="M92" s="5"/>
      <c r="N92" s="5"/>
      <c r="O92" s="5"/>
      <c r="P92" s="5"/>
      <c r="Q92" s="5"/>
      <c r="R92" s="5"/>
      <c r="S92" s="5"/>
      <c r="T92" s="5"/>
      <c r="U92" s="5"/>
      <c r="V92" s="5"/>
      <c r="W92" s="5"/>
      <c r="X92" s="5"/>
    </row>
    <row r="93" ht="12.0" customHeight="1">
      <c r="A93" s="5"/>
      <c r="B93" s="5"/>
      <c r="C93" s="5"/>
      <c r="D93" s="5"/>
      <c r="E93" s="5"/>
      <c r="F93" s="5"/>
      <c r="G93" s="5"/>
      <c r="H93" s="5"/>
      <c r="I93" s="22"/>
      <c r="J93" s="22"/>
      <c r="K93" s="5"/>
      <c r="L93" s="5"/>
      <c r="M93" s="5"/>
      <c r="N93" s="5"/>
      <c r="O93" s="5"/>
      <c r="P93" s="5"/>
      <c r="Q93" s="5"/>
      <c r="R93" s="5"/>
      <c r="S93" s="5"/>
      <c r="T93" s="5"/>
      <c r="U93" s="5"/>
      <c r="V93" s="5"/>
      <c r="W93" s="5"/>
      <c r="X93" s="5"/>
    </row>
    <row r="94" ht="12.0" customHeight="1">
      <c r="A94" s="5"/>
      <c r="B94" s="5"/>
      <c r="C94" s="5"/>
      <c r="D94" s="5"/>
      <c r="E94" s="5"/>
      <c r="F94" s="5"/>
      <c r="G94" s="5"/>
      <c r="H94" s="5"/>
      <c r="I94" s="22"/>
      <c r="J94" s="22"/>
      <c r="K94" s="5"/>
      <c r="L94" s="5"/>
      <c r="M94" s="5"/>
      <c r="N94" s="5"/>
      <c r="O94" s="5"/>
      <c r="P94" s="5"/>
      <c r="Q94" s="5"/>
      <c r="R94" s="5"/>
      <c r="S94" s="5"/>
      <c r="T94" s="5"/>
      <c r="U94" s="5"/>
      <c r="V94" s="5"/>
      <c r="W94" s="5"/>
      <c r="X94" s="5"/>
    </row>
    <row r="95" ht="12.0" customHeight="1">
      <c r="A95" s="5"/>
      <c r="B95" s="5"/>
      <c r="C95" s="5"/>
      <c r="D95" s="5"/>
      <c r="E95" s="5"/>
      <c r="F95" s="5"/>
      <c r="G95" s="5"/>
      <c r="H95" s="5"/>
      <c r="I95" s="22"/>
      <c r="J95" s="22"/>
      <c r="K95" s="5"/>
      <c r="L95" s="5"/>
      <c r="M95" s="5"/>
      <c r="N95" s="5"/>
      <c r="O95" s="5"/>
      <c r="P95" s="5"/>
      <c r="Q95" s="5"/>
      <c r="R95" s="5"/>
      <c r="S95" s="5"/>
      <c r="T95" s="5"/>
      <c r="U95" s="5"/>
      <c r="V95" s="5"/>
      <c r="W95" s="5"/>
      <c r="X95" s="5"/>
    </row>
    <row r="96" ht="12.0" customHeight="1">
      <c r="A96" s="5"/>
      <c r="B96" s="5"/>
      <c r="C96" s="5"/>
      <c r="D96" s="5"/>
      <c r="E96" s="5"/>
      <c r="F96" s="5"/>
      <c r="G96" s="5"/>
      <c r="H96" s="5"/>
      <c r="I96" s="22"/>
      <c r="J96" s="22"/>
      <c r="K96" s="5"/>
      <c r="L96" s="5"/>
      <c r="M96" s="5"/>
      <c r="N96" s="5"/>
      <c r="O96" s="5"/>
      <c r="P96" s="5"/>
      <c r="Q96" s="5"/>
      <c r="R96" s="5"/>
      <c r="S96" s="5"/>
      <c r="T96" s="5"/>
      <c r="U96" s="5"/>
      <c r="V96" s="5"/>
      <c r="W96" s="5"/>
      <c r="X96" s="5"/>
    </row>
    <row r="97" ht="12.0" customHeight="1">
      <c r="A97" s="5"/>
      <c r="B97" s="5"/>
      <c r="C97" s="5"/>
      <c r="D97" s="5"/>
      <c r="E97" s="5"/>
      <c r="F97" s="5"/>
      <c r="G97" s="5"/>
      <c r="H97" s="5"/>
      <c r="I97" s="22"/>
      <c r="J97" s="22"/>
      <c r="K97" s="5"/>
      <c r="L97" s="5"/>
      <c r="M97" s="5"/>
      <c r="N97" s="5"/>
      <c r="O97" s="5"/>
      <c r="P97" s="5"/>
      <c r="Q97" s="5"/>
      <c r="R97" s="5"/>
      <c r="S97" s="5"/>
      <c r="T97" s="5"/>
      <c r="U97" s="5"/>
      <c r="V97" s="5"/>
      <c r="W97" s="5"/>
      <c r="X97" s="5"/>
    </row>
    <row r="98" ht="12.0" customHeight="1">
      <c r="A98" s="5"/>
      <c r="B98" s="5"/>
      <c r="C98" s="5"/>
      <c r="D98" s="5"/>
      <c r="E98" s="5"/>
      <c r="F98" s="5"/>
      <c r="G98" s="5"/>
      <c r="H98" s="5"/>
      <c r="I98" s="22"/>
      <c r="J98" s="22"/>
      <c r="K98" s="5"/>
      <c r="L98" s="5"/>
      <c r="M98" s="5"/>
      <c r="N98" s="5"/>
      <c r="O98" s="5"/>
      <c r="P98" s="5"/>
      <c r="Q98" s="5"/>
      <c r="R98" s="5"/>
      <c r="S98" s="5"/>
      <c r="T98" s="5"/>
      <c r="U98" s="5"/>
      <c r="V98" s="5"/>
      <c r="W98" s="5"/>
      <c r="X98" s="5"/>
    </row>
    <row r="99" ht="12.0" customHeight="1">
      <c r="A99" s="5"/>
      <c r="B99" s="5"/>
      <c r="C99" s="5"/>
      <c r="D99" s="5"/>
      <c r="E99" s="5"/>
      <c r="F99" s="5"/>
      <c r="G99" s="5"/>
      <c r="H99" s="5"/>
      <c r="I99" s="22"/>
      <c r="J99" s="22"/>
      <c r="K99" s="5"/>
      <c r="L99" s="5"/>
      <c r="M99" s="5"/>
      <c r="N99" s="5"/>
      <c r="O99" s="5"/>
      <c r="P99" s="5"/>
      <c r="Q99" s="5"/>
      <c r="R99" s="5"/>
      <c r="S99" s="5"/>
      <c r="T99" s="5"/>
      <c r="U99" s="5"/>
      <c r="V99" s="5"/>
      <c r="W99" s="5"/>
      <c r="X99" s="5"/>
    </row>
    <row r="100" ht="12.0" customHeight="1">
      <c r="A100" s="5"/>
      <c r="B100" s="5"/>
      <c r="C100" s="5"/>
      <c r="D100" s="5"/>
      <c r="E100" s="5"/>
      <c r="F100" s="5"/>
      <c r="G100" s="5"/>
      <c r="H100" s="5"/>
      <c r="I100" s="22"/>
      <c r="J100" s="22"/>
      <c r="K100" s="5"/>
      <c r="L100" s="5"/>
      <c r="M100" s="5"/>
      <c r="N100" s="5"/>
      <c r="O100" s="5"/>
      <c r="P100" s="5"/>
      <c r="Q100" s="5"/>
      <c r="R100" s="5"/>
      <c r="S100" s="5"/>
      <c r="T100" s="5"/>
      <c r="U100" s="5"/>
      <c r="V100" s="5"/>
      <c r="W100" s="5"/>
      <c r="X100" s="5"/>
    </row>
    <row r="101" ht="12.0" customHeight="1">
      <c r="A101" s="5"/>
      <c r="B101" s="5"/>
      <c r="C101" s="5"/>
      <c r="D101" s="5"/>
      <c r="E101" s="5"/>
      <c r="F101" s="5"/>
      <c r="G101" s="5"/>
      <c r="H101" s="5"/>
      <c r="I101" s="22"/>
      <c r="J101" s="22"/>
      <c r="K101" s="5"/>
      <c r="L101" s="5"/>
      <c r="M101" s="5"/>
      <c r="N101" s="5"/>
      <c r="O101" s="5"/>
      <c r="P101" s="5"/>
      <c r="Q101" s="5"/>
      <c r="R101" s="5"/>
      <c r="S101" s="5"/>
      <c r="T101" s="5"/>
      <c r="U101" s="5"/>
      <c r="V101" s="5"/>
      <c r="W101" s="5"/>
      <c r="X101" s="5"/>
    </row>
    <row r="102" ht="12.0" customHeight="1">
      <c r="A102" s="5"/>
      <c r="B102" s="5"/>
      <c r="C102" s="5"/>
      <c r="D102" s="5"/>
      <c r="E102" s="5"/>
      <c r="F102" s="5"/>
      <c r="G102" s="5"/>
      <c r="H102" s="5"/>
      <c r="I102" s="22"/>
      <c r="J102" s="22"/>
      <c r="K102" s="5"/>
      <c r="L102" s="5"/>
      <c r="M102" s="5"/>
      <c r="N102" s="5"/>
      <c r="O102" s="5"/>
      <c r="P102" s="5"/>
      <c r="Q102" s="5"/>
      <c r="R102" s="5"/>
      <c r="S102" s="5"/>
      <c r="T102" s="5"/>
      <c r="U102" s="5"/>
      <c r="V102" s="5"/>
      <c r="W102" s="5"/>
      <c r="X102" s="5"/>
    </row>
    <row r="103" ht="12.0" customHeight="1">
      <c r="A103" s="5"/>
      <c r="B103" s="5"/>
      <c r="C103" s="5"/>
      <c r="D103" s="5"/>
      <c r="E103" s="5"/>
      <c r="F103" s="5"/>
      <c r="G103" s="5"/>
      <c r="H103" s="5"/>
      <c r="I103" s="22"/>
      <c r="J103" s="22"/>
      <c r="K103" s="5"/>
      <c r="L103" s="5"/>
      <c r="M103" s="5"/>
      <c r="N103" s="5"/>
      <c r="O103" s="5"/>
      <c r="P103" s="5"/>
      <c r="Q103" s="5"/>
      <c r="R103" s="5"/>
      <c r="S103" s="5"/>
      <c r="T103" s="5"/>
      <c r="U103" s="5"/>
      <c r="V103" s="5"/>
      <c r="W103" s="5"/>
      <c r="X103" s="5"/>
    </row>
    <row r="104" ht="12.0" customHeight="1">
      <c r="A104" s="5"/>
      <c r="B104" s="5"/>
      <c r="C104" s="5"/>
      <c r="D104" s="5"/>
      <c r="E104" s="5"/>
      <c r="F104" s="5"/>
      <c r="G104" s="5"/>
      <c r="H104" s="5"/>
      <c r="I104" s="22"/>
      <c r="J104" s="22"/>
      <c r="K104" s="5"/>
      <c r="L104" s="5"/>
      <c r="M104" s="5"/>
      <c r="N104" s="5"/>
      <c r="O104" s="5"/>
      <c r="P104" s="5"/>
      <c r="Q104" s="5"/>
      <c r="R104" s="5"/>
      <c r="S104" s="5"/>
      <c r="T104" s="5"/>
      <c r="U104" s="5"/>
      <c r="V104" s="5"/>
      <c r="W104" s="5"/>
      <c r="X104" s="5"/>
    </row>
    <row r="105" ht="12.0" customHeight="1">
      <c r="A105" s="5"/>
      <c r="B105" s="5"/>
      <c r="C105" s="5"/>
      <c r="D105" s="5"/>
      <c r="E105" s="5"/>
      <c r="F105" s="5"/>
      <c r="G105" s="5"/>
      <c r="H105" s="5"/>
      <c r="I105" s="22"/>
      <c r="J105" s="22"/>
      <c r="K105" s="5"/>
      <c r="L105" s="5"/>
      <c r="M105" s="5"/>
      <c r="N105" s="5"/>
      <c r="O105" s="5"/>
      <c r="P105" s="5"/>
      <c r="Q105" s="5"/>
      <c r="R105" s="5"/>
      <c r="S105" s="5"/>
      <c r="T105" s="5"/>
      <c r="U105" s="5"/>
      <c r="V105" s="5"/>
      <c r="W105" s="5"/>
      <c r="X105" s="5"/>
    </row>
    <row r="106" ht="12.0" customHeight="1">
      <c r="A106" s="5"/>
      <c r="B106" s="5"/>
      <c r="C106" s="5"/>
      <c r="D106" s="5"/>
      <c r="E106" s="5"/>
      <c r="F106" s="5"/>
      <c r="G106" s="5"/>
      <c r="H106" s="5"/>
      <c r="I106" s="22"/>
      <c r="J106" s="22"/>
      <c r="K106" s="5"/>
      <c r="L106" s="5"/>
      <c r="M106" s="5"/>
      <c r="N106" s="5"/>
      <c r="O106" s="5"/>
      <c r="P106" s="5"/>
      <c r="Q106" s="5"/>
      <c r="R106" s="5"/>
      <c r="S106" s="5"/>
      <c r="T106" s="5"/>
      <c r="U106" s="5"/>
      <c r="V106" s="5"/>
      <c r="W106" s="5"/>
      <c r="X106" s="5"/>
    </row>
    <row r="107" ht="12.0" customHeight="1">
      <c r="A107" s="5"/>
      <c r="B107" s="5"/>
      <c r="C107" s="5"/>
      <c r="D107" s="5"/>
      <c r="E107" s="5"/>
      <c r="F107" s="5"/>
      <c r="G107" s="5"/>
      <c r="H107" s="5"/>
      <c r="I107" s="22"/>
      <c r="J107" s="22"/>
      <c r="K107" s="5"/>
      <c r="L107" s="5"/>
      <c r="M107" s="5"/>
      <c r="N107" s="5"/>
      <c r="O107" s="5"/>
      <c r="P107" s="5"/>
      <c r="Q107" s="5"/>
      <c r="R107" s="5"/>
      <c r="S107" s="5"/>
      <c r="T107" s="5"/>
      <c r="U107" s="5"/>
      <c r="V107" s="5"/>
      <c r="W107" s="5"/>
      <c r="X107" s="5"/>
    </row>
    <row r="108" ht="12.0" customHeight="1">
      <c r="A108" s="5"/>
      <c r="B108" s="5"/>
      <c r="C108" s="5"/>
      <c r="D108" s="5"/>
      <c r="E108" s="5"/>
      <c r="F108" s="5"/>
      <c r="G108" s="5"/>
      <c r="H108" s="5"/>
      <c r="I108" s="22"/>
      <c r="J108" s="22"/>
      <c r="K108" s="5"/>
      <c r="L108" s="5"/>
      <c r="M108" s="5"/>
      <c r="N108" s="5"/>
      <c r="O108" s="5"/>
      <c r="P108" s="5"/>
      <c r="Q108" s="5"/>
      <c r="R108" s="5"/>
      <c r="S108" s="5"/>
      <c r="T108" s="5"/>
      <c r="U108" s="5"/>
      <c r="V108" s="5"/>
      <c r="W108" s="5"/>
      <c r="X108" s="5"/>
    </row>
    <row r="109" ht="12.0" customHeight="1">
      <c r="A109" s="5"/>
      <c r="B109" s="5"/>
      <c r="C109" s="5"/>
      <c r="D109" s="5"/>
      <c r="E109" s="5"/>
      <c r="F109" s="5"/>
      <c r="G109" s="5"/>
      <c r="H109" s="5"/>
      <c r="I109" s="22"/>
      <c r="J109" s="22"/>
      <c r="K109" s="5"/>
      <c r="L109" s="5"/>
      <c r="M109" s="5"/>
      <c r="N109" s="5"/>
      <c r="O109" s="5"/>
      <c r="P109" s="5"/>
      <c r="Q109" s="5"/>
      <c r="R109" s="5"/>
      <c r="S109" s="5"/>
      <c r="T109" s="5"/>
      <c r="U109" s="5"/>
      <c r="V109" s="5"/>
      <c r="W109" s="5"/>
      <c r="X109" s="5"/>
    </row>
    <row r="110" ht="12.0" customHeight="1">
      <c r="A110" s="5"/>
      <c r="B110" s="5"/>
      <c r="C110" s="5"/>
      <c r="D110" s="5"/>
      <c r="E110" s="5"/>
      <c r="F110" s="5"/>
      <c r="G110" s="5"/>
      <c r="H110" s="5"/>
      <c r="I110" s="22"/>
      <c r="J110" s="22"/>
      <c r="K110" s="5"/>
      <c r="L110" s="5"/>
      <c r="M110" s="5"/>
      <c r="N110" s="5"/>
      <c r="O110" s="5"/>
      <c r="P110" s="5"/>
      <c r="Q110" s="5"/>
      <c r="R110" s="5"/>
      <c r="S110" s="5"/>
      <c r="T110" s="5"/>
      <c r="U110" s="5"/>
      <c r="V110" s="5"/>
      <c r="W110" s="5"/>
      <c r="X110" s="5"/>
    </row>
    <row r="111" ht="12.0" customHeight="1">
      <c r="A111" s="5"/>
      <c r="B111" s="5"/>
      <c r="C111" s="5"/>
      <c r="D111" s="5"/>
      <c r="E111" s="5"/>
      <c r="F111" s="5"/>
      <c r="G111" s="5"/>
      <c r="H111" s="5"/>
      <c r="I111" s="22"/>
      <c r="J111" s="22"/>
      <c r="K111" s="5"/>
      <c r="L111" s="5"/>
      <c r="M111" s="5"/>
      <c r="N111" s="5"/>
      <c r="O111" s="5"/>
      <c r="P111" s="5"/>
      <c r="Q111" s="5"/>
      <c r="R111" s="5"/>
      <c r="S111" s="5"/>
      <c r="T111" s="5"/>
      <c r="U111" s="5"/>
      <c r="V111" s="5"/>
      <c r="W111" s="5"/>
      <c r="X111" s="5"/>
    </row>
    <row r="112" ht="12.0" customHeight="1">
      <c r="A112" s="5"/>
      <c r="B112" s="5"/>
      <c r="C112" s="5"/>
      <c r="D112" s="5"/>
      <c r="E112" s="5"/>
      <c r="F112" s="5"/>
      <c r="G112" s="5"/>
      <c r="H112" s="5"/>
      <c r="I112" s="22"/>
      <c r="J112" s="22"/>
      <c r="K112" s="5"/>
      <c r="L112" s="5"/>
      <c r="M112" s="5"/>
      <c r="N112" s="5"/>
      <c r="O112" s="5"/>
      <c r="P112" s="5"/>
      <c r="Q112" s="5"/>
      <c r="R112" s="5"/>
      <c r="S112" s="5"/>
      <c r="T112" s="5"/>
      <c r="U112" s="5"/>
      <c r="V112" s="5"/>
      <c r="W112" s="5"/>
      <c r="X112" s="5"/>
    </row>
    <row r="113" ht="12.0" customHeight="1">
      <c r="A113" s="5"/>
      <c r="B113" s="5"/>
      <c r="C113" s="5"/>
      <c r="D113" s="5"/>
      <c r="E113" s="5"/>
      <c r="F113" s="5"/>
      <c r="G113" s="5"/>
      <c r="H113" s="5"/>
      <c r="I113" s="22"/>
      <c r="J113" s="22"/>
      <c r="K113" s="5"/>
      <c r="L113" s="5"/>
      <c r="M113" s="5"/>
      <c r="N113" s="5"/>
      <c r="O113" s="5"/>
      <c r="P113" s="5"/>
      <c r="Q113" s="5"/>
      <c r="R113" s="5"/>
      <c r="S113" s="5"/>
      <c r="T113" s="5"/>
      <c r="U113" s="5"/>
      <c r="V113" s="5"/>
      <c r="W113" s="5"/>
      <c r="X113" s="5"/>
    </row>
    <row r="114" ht="12.0" customHeight="1">
      <c r="A114" s="5"/>
      <c r="B114" s="5"/>
      <c r="C114" s="5"/>
      <c r="D114" s="5"/>
      <c r="E114" s="5"/>
      <c r="F114" s="5"/>
      <c r="G114" s="5"/>
      <c r="H114" s="5"/>
      <c r="I114" s="22"/>
      <c r="J114" s="22"/>
      <c r="K114" s="5"/>
      <c r="L114" s="5"/>
      <c r="M114" s="5"/>
      <c r="N114" s="5"/>
      <c r="O114" s="5"/>
      <c r="P114" s="5"/>
      <c r="Q114" s="5"/>
      <c r="R114" s="5"/>
      <c r="S114" s="5"/>
      <c r="T114" s="5"/>
      <c r="U114" s="5"/>
      <c r="V114" s="5"/>
      <c r="W114" s="5"/>
      <c r="X114" s="5"/>
    </row>
    <row r="115" ht="12.0" customHeight="1">
      <c r="A115" s="5"/>
      <c r="B115" s="5"/>
      <c r="C115" s="5"/>
      <c r="D115" s="5"/>
      <c r="E115" s="5"/>
      <c r="F115" s="5"/>
      <c r="G115" s="5"/>
      <c r="H115" s="5"/>
      <c r="I115" s="22"/>
      <c r="J115" s="22"/>
      <c r="K115" s="5"/>
      <c r="L115" s="5"/>
      <c r="M115" s="5"/>
      <c r="N115" s="5"/>
      <c r="O115" s="5"/>
      <c r="P115" s="5"/>
      <c r="Q115" s="5"/>
      <c r="R115" s="5"/>
      <c r="S115" s="5"/>
      <c r="T115" s="5"/>
      <c r="U115" s="5"/>
      <c r="V115" s="5"/>
      <c r="W115" s="5"/>
      <c r="X115" s="5"/>
    </row>
    <row r="116" ht="12.0" customHeight="1">
      <c r="A116" s="5"/>
      <c r="B116" s="5"/>
      <c r="C116" s="5"/>
      <c r="D116" s="5"/>
      <c r="E116" s="5"/>
      <c r="F116" s="5"/>
      <c r="G116" s="5"/>
      <c r="H116" s="5"/>
      <c r="I116" s="22"/>
      <c r="J116" s="22"/>
      <c r="K116" s="5"/>
      <c r="L116" s="5"/>
      <c r="M116" s="5"/>
      <c r="N116" s="5"/>
      <c r="O116" s="5"/>
      <c r="P116" s="5"/>
      <c r="Q116" s="5"/>
      <c r="R116" s="5"/>
      <c r="S116" s="5"/>
      <c r="T116" s="5"/>
      <c r="U116" s="5"/>
      <c r="V116" s="5"/>
      <c r="W116" s="5"/>
      <c r="X116" s="5"/>
    </row>
    <row r="117" ht="12.0" customHeight="1">
      <c r="A117" s="5"/>
      <c r="B117" s="5"/>
      <c r="C117" s="5"/>
      <c r="D117" s="5"/>
      <c r="E117" s="5"/>
      <c r="F117" s="5"/>
      <c r="G117" s="5"/>
      <c r="H117" s="5"/>
      <c r="I117" s="22"/>
      <c r="J117" s="22"/>
      <c r="K117" s="5"/>
      <c r="L117" s="5"/>
      <c r="M117" s="5"/>
      <c r="N117" s="5"/>
      <c r="O117" s="5"/>
      <c r="P117" s="5"/>
      <c r="Q117" s="5"/>
      <c r="R117" s="5"/>
      <c r="S117" s="5"/>
      <c r="T117" s="5"/>
      <c r="U117" s="5"/>
      <c r="V117" s="5"/>
      <c r="W117" s="5"/>
      <c r="X117" s="5"/>
    </row>
    <row r="118" ht="12.0" customHeight="1">
      <c r="A118" s="5"/>
      <c r="B118" s="5"/>
      <c r="C118" s="5"/>
      <c r="D118" s="5"/>
      <c r="E118" s="5"/>
      <c r="F118" s="5"/>
      <c r="G118" s="5"/>
      <c r="H118" s="5"/>
      <c r="I118" s="22"/>
      <c r="J118" s="22"/>
      <c r="K118" s="5"/>
      <c r="L118" s="5"/>
      <c r="M118" s="5"/>
      <c r="N118" s="5"/>
      <c r="O118" s="5"/>
      <c r="P118" s="5"/>
      <c r="Q118" s="5"/>
      <c r="R118" s="5"/>
      <c r="S118" s="5"/>
      <c r="T118" s="5"/>
      <c r="U118" s="5"/>
      <c r="V118" s="5"/>
      <c r="W118" s="5"/>
      <c r="X118" s="5"/>
    </row>
    <row r="119" ht="12.0" customHeight="1">
      <c r="A119" s="5"/>
      <c r="B119" s="5"/>
      <c r="C119" s="5"/>
      <c r="D119" s="5"/>
      <c r="E119" s="5"/>
      <c r="F119" s="5"/>
      <c r="G119" s="5"/>
      <c r="H119" s="5"/>
      <c r="I119" s="22"/>
      <c r="J119" s="22"/>
      <c r="K119" s="5"/>
      <c r="L119" s="5"/>
      <c r="M119" s="5"/>
      <c r="N119" s="5"/>
      <c r="O119" s="5"/>
      <c r="P119" s="5"/>
      <c r="Q119" s="5"/>
      <c r="R119" s="5"/>
      <c r="S119" s="5"/>
      <c r="T119" s="5"/>
      <c r="U119" s="5"/>
      <c r="V119" s="5"/>
      <c r="W119" s="5"/>
      <c r="X119" s="5"/>
    </row>
    <row r="120" ht="12.0" customHeight="1">
      <c r="A120" s="5"/>
      <c r="B120" s="5"/>
      <c r="C120" s="5"/>
      <c r="D120" s="5"/>
      <c r="E120" s="5"/>
      <c r="F120" s="5"/>
      <c r="G120" s="5"/>
      <c r="H120" s="5"/>
      <c r="I120" s="22"/>
      <c r="J120" s="22"/>
      <c r="K120" s="5"/>
      <c r="L120" s="5"/>
      <c r="M120" s="5"/>
      <c r="N120" s="5"/>
      <c r="O120" s="5"/>
      <c r="P120" s="5"/>
      <c r="Q120" s="5"/>
      <c r="R120" s="5"/>
      <c r="S120" s="5"/>
      <c r="T120" s="5"/>
      <c r="U120" s="5"/>
      <c r="V120" s="5"/>
      <c r="W120" s="5"/>
      <c r="X120" s="5"/>
    </row>
    <row r="121" ht="12.0" customHeight="1">
      <c r="A121" s="5"/>
      <c r="B121" s="5"/>
      <c r="C121" s="5"/>
      <c r="D121" s="5"/>
      <c r="E121" s="5"/>
      <c r="F121" s="5"/>
      <c r="G121" s="5"/>
      <c r="H121" s="5"/>
      <c r="I121" s="22"/>
      <c r="J121" s="22"/>
      <c r="K121" s="5"/>
      <c r="L121" s="5"/>
      <c r="M121" s="5"/>
      <c r="N121" s="5"/>
      <c r="O121" s="5"/>
      <c r="P121" s="5"/>
      <c r="Q121" s="5"/>
      <c r="R121" s="5"/>
      <c r="S121" s="5"/>
      <c r="T121" s="5"/>
      <c r="U121" s="5"/>
      <c r="V121" s="5"/>
      <c r="W121" s="5"/>
      <c r="X121" s="5"/>
    </row>
    <row r="122" ht="12.0" customHeight="1">
      <c r="A122" s="5"/>
      <c r="B122" s="5"/>
      <c r="C122" s="5"/>
      <c r="D122" s="5"/>
      <c r="E122" s="5"/>
      <c r="F122" s="5"/>
      <c r="G122" s="5"/>
      <c r="H122" s="5"/>
      <c r="I122" s="22"/>
      <c r="J122" s="22"/>
      <c r="K122" s="5"/>
      <c r="L122" s="5"/>
      <c r="M122" s="5"/>
      <c r="N122" s="5"/>
      <c r="O122" s="5"/>
      <c r="P122" s="5"/>
      <c r="Q122" s="5"/>
      <c r="R122" s="5"/>
      <c r="S122" s="5"/>
      <c r="T122" s="5"/>
      <c r="U122" s="5"/>
      <c r="V122" s="5"/>
      <c r="W122" s="5"/>
      <c r="X122" s="5"/>
    </row>
    <row r="123" ht="12.0" customHeight="1">
      <c r="A123" s="5"/>
      <c r="B123" s="5"/>
      <c r="C123" s="5"/>
      <c r="D123" s="5"/>
      <c r="E123" s="5"/>
      <c r="F123" s="5"/>
      <c r="G123" s="5"/>
      <c r="H123" s="5"/>
      <c r="I123" s="22"/>
      <c r="J123" s="22"/>
      <c r="K123" s="5"/>
      <c r="L123" s="5"/>
      <c r="M123" s="5"/>
      <c r="N123" s="5"/>
      <c r="O123" s="5"/>
      <c r="P123" s="5"/>
      <c r="Q123" s="5"/>
      <c r="R123" s="5"/>
      <c r="S123" s="5"/>
      <c r="T123" s="5"/>
      <c r="U123" s="5"/>
      <c r="V123" s="5"/>
      <c r="W123" s="5"/>
      <c r="X123" s="5"/>
    </row>
    <row r="124" ht="12.0" customHeight="1">
      <c r="A124" s="5"/>
      <c r="B124" s="5"/>
      <c r="C124" s="5"/>
      <c r="D124" s="5"/>
      <c r="E124" s="5"/>
      <c r="F124" s="5"/>
      <c r="G124" s="5"/>
      <c r="H124" s="5"/>
      <c r="I124" s="22"/>
      <c r="J124" s="22"/>
      <c r="K124" s="5"/>
      <c r="L124" s="5"/>
      <c r="M124" s="5"/>
      <c r="N124" s="5"/>
      <c r="O124" s="5"/>
      <c r="P124" s="5"/>
      <c r="Q124" s="5"/>
      <c r="R124" s="5"/>
      <c r="S124" s="5"/>
      <c r="T124" s="5"/>
      <c r="U124" s="5"/>
      <c r="V124" s="5"/>
      <c r="W124" s="5"/>
      <c r="X124" s="5"/>
    </row>
    <row r="125" ht="12.0" customHeight="1">
      <c r="A125" s="5"/>
      <c r="B125" s="5"/>
      <c r="C125" s="5"/>
      <c r="D125" s="5"/>
      <c r="E125" s="5"/>
      <c r="F125" s="5"/>
      <c r="G125" s="5"/>
      <c r="H125" s="5"/>
      <c r="I125" s="22"/>
      <c r="J125" s="22"/>
      <c r="K125" s="5"/>
      <c r="L125" s="5"/>
      <c r="M125" s="5"/>
      <c r="N125" s="5"/>
      <c r="O125" s="5"/>
      <c r="P125" s="5"/>
      <c r="Q125" s="5"/>
      <c r="R125" s="5"/>
      <c r="S125" s="5"/>
      <c r="T125" s="5"/>
      <c r="U125" s="5"/>
      <c r="V125" s="5"/>
      <c r="W125" s="5"/>
      <c r="X125" s="5"/>
    </row>
    <row r="126" ht="12.0" customHeight="1">
      <c r="A126" s="5"/>
      <c r="B126" s="5"/>
      <c r="C126" s="5"/>
      <c r="D126" s="5"/>
      <c r="E126" s="5"/>
      <c r="F126" s="5"/>
      <c r="G126" s="5"/>
      <c r="H126" s="5"/>
      <c r="I126" s="22"/>
      <c r="J126" s="22"/>
      <c r="K126" s="5"/>
      <c r="L126" s="5"/>
      <c r="M126" s="5"/>
      <c r="N126" s="5"/>
      <c r="O126" s="5"/>
      <c r="P126" s="5"/>
      <c r="Q126" s="5"/>
      <c r="R126" s="5"/>
      <c r="S126" s="5"/>
      <c r="T126" s="5"/>
      <c r="U126" s="5"/>
      <c r="V126" s="5"/>
      <c r="W126" s="5"/>
      <c r="X126" s="5"/>
    </row>
    <row r="127" ht="12.0" customHeight="1">
      <c r="A127" s="5"/>
      <c r="B127" s="5"/>
      <c r="C127" s="5"/>
      <c r="D127" s="5"/>
      <c r="E127" s="5"/>
      <c r="F127" s="5"/>
      <c r="G127" s="5"/>
      <c r="H127" s="5"/>
      <c r="I127" s="22"/>
      <c r="J127" s="22"/>
      <c r="K127" s="5"/>
      <c r="L127" s="5"/>
      <c r="M127" s="5"/>
      <c r="N127" s="5"/>
      <c r="O127" s="5"/>
      <c r="P127" s="5"/>
      <c r="Q127" s="5"/>
      <c r="R127" s="5"/>
      <c r="S127" s="5"/>
      <c r="T127" s="5"/>
      <c r="U127" s="5"/>
      <c r="V127" s="5"/>
      <c r="W127" s="5"/>
      <c r="X127" s="5"/>
    </row>
    <row r="128" ht="12.0" customHeight="1">
      <c r="A128" s="5"/>
      <c r="B128" s="5"/>
      <c r="C128" s="5"/>
      <c r="D128" s="5"/>
      <c r="E128" s="5"/>
      <c r="F128" s="5"/>
      <c r="G128" s="5"/>
      <c r="H128" s="5"/>
      <c r="I128" s="22"/>
      <c r="J128" s="22"/>
      <c r="K128" s="5"/>
      <c r="L128" s="5"/>
      <c r="M128" s="5"/>
      <c r="N128" s="5"/>
      <c r="O128" s="5"/>
      <c r="P128" s="5"/>
      <c r="Q128" s="5"/>
      <c r="R128" s="5"/>
      <c r="S128" s="5"/>
      <c r="T128" s="5"/>
      <c r="U128" s="5"/>
      <c r="V128" s="5"/>
      <c r="W128" s="5"/>
      <c r="X128" s="5"/>
    </row>
    <row r="129" ht="12.0" customHeight="1">
      <c r="A129" s="5"/>
      <c r="B129" s="5"/>
      <c r="C129" s="5"/>
      <c r="D129" s="5"/>
      <c r="E129" s="5"/>
      <c r="F129" s="5"/>
      <c r="G129" s="5"/>
      <c r="H129" s="5"/>
      <c r="I129" s="22"/>
      <c r="J129" s="22"/>
      <c r="K129" s="5"/>
      <c r="L129" s="5"/>
      <c r="M129" s="5"/>
      <c r="N129" s="5"/>
      <c r="O129" s="5"/>
      <c r="P129" s="5"/>
      <c r="Q129" s="5"/>
      <c r="R129" s="5"/>
      <c r="S129" s="5"/>
      <c r="T129" s="5"/>
      <c r="U129" s="5"/>
      <c r="V129" s="5"/>
      <c r="W129" s="5"/>
      <c r="X129" s="5"/>
    </row>
    <row r="130" ht="12.0" customHeight="1">
      <c r="A130" s="5"/>
      <c r="B130" s="5"/>
      <c r="C130" s="5"/>
      <c r="D130" s="5"/>
      <c r="E130" s="5"/>
      <c r="F130" s="5"/>
      <c r="G130" s="5"/>
      <c r="H130" s="5"/>
      <c r="I130" s="22"/>
      <c r="J130" s="22"/>
      <c r="K130" s="5"/>
      <c r="L130" s="5"/>
      <c r="M130" s="5"/>
      <c r="N130" s="5"/>
      <c r="O130" s="5"/>
      <c r="P130" s="5"/>
      <c r="Q130" s="5"/>
      <c r="R130" s="5"/>
      <c r="S130" s="5"/>
      <c r="T130" s="5"/>
      <c r="U130" s="5"/>
      <c r="V130" s="5"/>
      <c r="W130" s="5"/>
      <c r="X130" s="5"/>
    </row>
    <row r="131" ht="12.0" customHeight="1">
      <c r="A131" s="5"/>
      <c r="B131" s="5"/>
      <c r="C131" s="5"/>
      <c r="D131" s="5"/>
      <c r="E131" s="5"/>
      <c r="F131" s="5"/>
      <c r="G131" s="5"/>
      <c r="H131" s="5"/>
      <c r="I131" s="22"/>
      <c r="J131" s="22"/>
      <c r="K131" s="5"/>
      <c r="L131" s="5"/>
      <c r="M131" s="5"/>
      <c r="N131" s="5"/>
      <c r="O131" s="5"/>
      <c r="P131" s="5"/>
      <c r="Q131" s="5"/>
      <c r="R131" s="5"/>
      <c r="S131" s="5"/>
      <c r="T131" s="5"/>
      <c r="U131" s="5"/>
      <c r="V131" s="5"/>
      <c r="W131" s="5"/>
      <c r="X131" s="5"/>
    </row>
    <row r="132" ht="12.0" customHeight="1">
      <c r="A132" s="5"/>
      <c r="B132" s="5"/>
      <c r="C132" s="5"/>
      <c r="D132" s="5"/>
      <c r="E132" s="5"/>
      <c r="F132" s="5"/>
      <c r="G132" s="5"/>
      <c r="H132" s="5"/>
      <c r="I132" s="22"/>
      <c r="J132" s="22"/>
      <c r="K132" s="5"/>
      <c r="L132" s="5"/>
      <c r="M132" s="5"/>
      <c r="N132" s="5"/>
      <c r="O132" s="5"/>
      <c r="P132" s="5"/>
      <c r="Q132" s="5"/>
      <c r="R132" s="5"/>
      <c r="S132" s="5"/>
      <c r="T132" s="5"/>
      <c r="U132" s="5"/>
      <c r="V132" s="5"/>
      <c r="W132" s="5"/>
      <c r="X132" s="5"/>
    </row>
    <row r="133" ht="12.0" customHeight="1">
      <c r="A133" s="5"/>
      <c r="B133" s="5"/>
      <c r="C133" s="5"/>
      <c r="D133" s="5"/>
      <c r="E133" s="5"/>
      <c r="F133" s="5"/>
      <c r="G133" s="5"/>
      <c r="H133" s="5"/>
      <c r="I133" s="22"/>
      <c r="J133" s="22"/>
      <c r="K133" s="5"/>
      <c r="L133" s="5"/>
      <c r="M133" s="5"/>
      <c r="N133" s="5"/>
      <c r="O133" s="5"/>
      <c r="P133" s="5"/>
      <c r="Q133" s="5"/>
      <c r="R133" s="5"/>
      <c r="S133" s="5"/>
      <c r="T133" s="5"/>
      <c r="U133" s="5"/>
      <c r="V133" s="5"/>
      <c r="W133" s="5"/>
      <c r="X133" s="5"/>
    </row>
    <row r="134" ht="12.0" customHeight="1">
      <c r="A134" s="5"/>
      <c r="B134" s="5"/>
      <c r="C134" s="5"/>
      <c r="D134" s="5"/>
      <c r="E134" s="5"/>
      <c r="F134" s="5"/>
      <c r="G134" s="5"/>
      <c r="H134" s="5"/>
      <c r="I134" s="22"/>
      <c r="J134" s="22"/>
      <c r="K134" s="5"/>
      <c r="L134" s="5"/>
      <c r="M134" s="5"/>
      <c r="N134" s="5"/>
      <c r="O134" s="5"/>
      <c r="P134" s="5"/>
      <c r="Q134" s="5"/>
      <c r="R134" s="5"/>
      <c r="S134" s="5"/>
      <c r="T134" s="5"/>
      <c r="U134" s="5"/>
      <c r="V134" s="5"/>
      <c r="W134" s="5"/>
      <c r="X134" s="5"/>
    </row>
    <row r="135" ht="12.0" customHeight="1">
      <c r="A135" s="5"/>
      <c r="B135" s="5"/>
      <c r="C135" s="5"/>
      <c r="D135" s="5"/>
      <c r="E135" s="5"/>
      <c r="F135" s="5"/>
      <c r="G135" s="5"/>
      <c r="H135" s="5"/>
      <c r="I135" s="22"/>
      <c r="J135" s="22"/>
      <c r="K135" s="5"/>
      <c r="L135" s="5"/>
      <c r="M135" s="5"/>
      <c r="N135" s="5"/>
      <c r="O135" s="5"/>
      <c r="P135" s="5"/>
      <c r="Q135" s="5"/>
      <c r="R135" s="5"/>
      <c r="S135" s="5"/>
      <c r="T135" s="5"/>
      <c r="U135" s="5"/>
      <c r="V135" s="5"/>
      <c r="W135" s="5"/>
      <c r="X135" s="5"/>
    </row>
    <row r="136" ht="12.0" customHeight="1">
      <c r="A136" s="5"/>
      <c r="B136" s="5"/>
      <c r="C136" s="5"/>
      <c r="D136" s="5"/>
      <c r="E136" s="5"/>
      <c r="F136" s="5"/>
      <c r="G136" s="5"/>
      <c r="H136" s="5"/>
      <c r="I136" s="22"/>
      <c r="J136" s="22"/>
      <c r="K136" s="5"/>
      <c r="L136" s="5"/>
      <c r="M136" s="5"/>
      <c r="N136" s="5"/>
      <c r="O136" s="5"/>
      <c r="P136" s="5"/>
      <c r="Q136" s="5"/>
      <c r="R136" s="5"/>
      <c r="S136" s="5"/>
      <c r="T136" s="5"/>
      <c r="U136" s="5"/>
      <c r="V136" s="5"/>
      <c r="W136" s="5"/>
      <c r="X136" s="5"/>
    </row>
    <row r="137" ht="12.0" customHeight="1">
      <c r="A137" s="5"/>
      <c r="B137" s="5"/>
      <c r="C137" s="5"/>
      <c r="D137" s="5"/>
      <c r="E137" s="5"/>
      <c r="F137" s="5"/>
      <c r="G137" s="5"/>
      <c r="H137" s="5"/>
      <c r="I137" s="22"/>
      <c r="J137" s="22"/>
      <c r="K137" s="5"/>
      <c r="L137" s="5"/>
      <c r="M137" s="5"/>
      <c r="N137" s="5"/>
      <c r="O137" s="5"/>
      <c r="P137" s="5"/>
      <c r="Q137" s="5"/>
      <c r="R137" s="5"/>
      <c r="S137" s="5"/>
      <c r="T137" s="5"/>
      <c r="U137" s="5"/>
      <c r="V137" s="5"/>
      <c r="W137" s="5"/>
      <c r="X137" s="5"/>
    </row>
    <row r="138" ht="12.0" customHeight="1">
      <c r="A138" s="5"/>
      <c r="B138" s="5"/>
      <c r="C138" s="5"/>
      <c r="D138" s="5"/>
      <c r="E138" s="5"/>
      <c r="F138" s="5"/>
      <c r="G138" s="5"/>
      <c r="H138" s="5"/>
      <c r="I138" s="5"/>
      <c r="J138" s="5"/>
      <c r="K138" s="5"/>
      <c r="L138" s="5"/>
      <c r="M138" s="5"/>
      <c r="N138" s="5"/>
      <c r="O138" s="5"/>
      <c r="P138" s="5"/>
      <c r="Q138" s="5"/>
      <c r="R138" s="5"/>
      <c r="S138" s="5"/>
      <c r="T138" s="5"/>
      <c r="U138" s="5"/>
      <c r="V138" s="5"/>
      <c r="W138" s="5"/>
      <c r="X138" s="5"/>
    </row>
    <row r="139" ht="12.0" customHeight="1">
      <c r="A139" s="5"/>
      <c r="B139" s="5"/>
      <c r="C139" s="5"/>
      <c r="D139" s="5"/>
      <c r="E139" s="5"/>
      <c r="F139" s="5"/>
      <c r="G139" s="5"/>
      <c r="H139" s="5"/>
      <c r="I139" s="5"/>
      <c r="J139" s="5"/>
      <c r="K139" s="5"/>
      <c r="L139" s="5"/>
      <c r="M139" s="5"/>
      <c r="N139" s="5"/>
      <c r="O139" s="5"/>
      <c r="P139" s="5"/>
      <c r="Q139" s="5"/>
      <c r="R139" s="5"/>
      <c r="S139" s="5"/>
      <c r="T139" s="5"/>
      <c r="U139" s="5"/>
      <c r="V139" s="5"/>
      <c r="W139" s="5"/>
      <c r="X139" s="5"/>
    </row>
    <row r="140" ht="12.0" customHeight="1">
      <c r="A140" s="5"/>
      <c r="B140" s="5"/>
      <c r="C140" s="5"/>
      <c r="D140" s="5"/>
      <c r="E140" s="5"/>
      <c r="F140" s="5"/>
      <c r="G140" s="5"/>
      <c r="H140" s="5"/>
      <c r="I140" s="5"/>
      <c r="J140" s="5"/>
      <c r="K140" s="5"/>
      <c r="L140" s="5"/>
      <c r="M140" s="5"/>
      <c r="N140" s="5"/>
      <c r="O140" s="5"/>
      <c r="P140" s="5"/>
      <c r="Q140" s="5"/>
      <c r="R140" s="5"/>
      <c r="S140" s="5"/>
      <c r="T140" s="5"/>
      <c r="U140" s="5"/>
      <c r="V140" s="5"/>
      <c r="W140" s="5"/>
      <c r="X140" s="5"/>
    </row>
    <row r="141" ht="12.0" customHeight="1">
      <c r="A141" s="5"/>
      <c r="B141" s="5"/>
      <c r="C141" s="5"/>
      <c r="D141" s="5"/>
      <c r="E141" s="5"/>
      <c r="F141" s="5"/>
      <c r="G141" s="5"/>
      <c r="H141" s="5"/>
      <c r="I141" s="5"/>
      <c r="J141" s="5"/>
      <c r="K141" s="5"/>
      <c r="L141" s="5"/>
      <c r="M141" s="5"/>
      <c r="N141" s="5"/>
      <c r="O141" s="5"/>
      <c r="P141" s="5"/>
      <c r="Q141" s="5"/>
      <c r="R141" s="5"/>
      <c r="S141" s="5"/>
      <c r="T141" s="5"/>
      <c r="U141" s="5"/>
      <c r="V141" s="5"/>
      <c r="W141" s="5"/>
      <c r="X141" s="5"/>
    </row>
    <row r="142" ht="12.0" customHeight="1">
      <c r="A142" s="5"/>
      <c r="B142" s="5"/>
      <c r="C142" s="5"/>
      <c r="D142" s="5"/>
      <c r="E142" s="5"/>
      <c r="F142" s="5"/>
      <c r="G142" s="5"/>
      <c r="H142" s="5"/>
      <c r="I142" s="5"/>
      <c r="J142" s="5"/>
      <c r="K142" s="5"/>
      <c r="L142" s="5"/>
      <c r="M142" s="5"/>
      <c r="N142" s="5"/>
      <c r="O142" s="5"/>
      <c r="P142" s="5"/>
      <c r="Q142" s="5"/>
      <c r="R142" s="5"/>
      <c r="S142" s="5"/>
      <c r="T142" s="5"/>
      <c r="U142" s="5"/>
      <c r="V142" s="5"/>
      <c r="W142" s="5"/>
      <c r="X142" s="5"/>
    </row>
    <row r="143" ht="12.0" customHeight="1">
      <c r="A143" s="5"/>
      <c r="B143" s="5"/>
      <c r="C143" s="5"/>
      <c r="D143" s="5"/>
      <c r="E143" s="5"/>
      <c r="F143" s="5"/>
      <c r="G143" s="5"/>
      <c r="H143" s="5"/>
      <c r="I143" s="5"/>
      <c r="J143" s="5"/>
      <c r="K143" s="5"/>
      <c r="L143" s="5"/>
      <c r="M143" s="5"/>
      <c r="N143" s="5"/>
      <c r="O143" s="5"/>
      <c r="P143" s="5"/>
      <c r="Q143" s="5"/>
      <c r="R143" s="5"/>
      <c r="S143" s="5"/>
      <c r="T143" s="5"/>
      <c r="U143" s="5"/>
      <c r="V143" s="5"/>
      <c r="W143" s="5"/>
      <c r="X143" s="5"/>
    </row>
    <row r="144" ht="12.0" customHeight="1">
      <c r="A144" s="5"/>
      <c r="B144" s="5"/>
      <c r="C144" s="5"/>
      <c r="D144" s="5"/>
      <c r="E144" s="5"/>
      <c r="F144" s="5"/>
      <c r="G144" s="5"/>
      <c r="H144" s="5"/>
      <c r="I144" s="5"/>
      <c r="J144" s="5"/>
      <c r="K144" s="5"/>
      <c r="L144" s="5"/>
      <c r="M144" s="5"/>
      <c r="N144" s="5"/>
      <c r="O144" s="5"/>
      <c r="P144" s="5"/>
      <c r="Q144" s="5"/>
      <c r="R144" s="5"/>
      <c r="S144" s="5"/>
      <c r="T144" s="5"/>
      <c r="U144" s="5"/>
      <c r="V144" s="5"/>
      <c r="W144" s="5"/>
      <c r="X144" s="5"/>
    </row>
    <row r="145" ht="12.0" customHeight="1">
      <c r="A145" s="5"/>
      <c r="B145" s="5"/>
      <c r="C145" s="5"/>
      <c r="D145" s="5"/>
      <c r="E145" s="5"/>
      <c r="F145" s="5"/>
      <c r="G145" s="5"/>
      <c r="H145" s="5"/>
      <c r="I145" s="5"/>
      <c r="J145" s="5"/>
      <c r="K145" s="5"/>
      <c r="L145" s="5"/>
      <c r="M145" s="5"/>
      <c r="N145" s="5"/>
      <c r="O145" s="5"/>
      <c r="P145" s="5"/>
      <c r="Q145" s="5"/>
      <c r="R145" s="5"/>
      <c r="S145" s="5"/>
      <c r="T145" s="5"/>
      <c r="U145" s="5"/>
      <c r="V145" s="5"/>
      <c r="W145" s="5"/>
      <c r="X145" s="5"/>
    </row>
    <row r="146" ht="12.0" customHeight="1">
      <c r="A146" s="5"/>
      <c r="B146" s="5"/>
      <c r="C146" s="5"/>
      <c r="D146" s="5"/>
      <c r="E146" s="5"/>
      <c r="F146" s="5"/>
      <c r="G146" s="5"/>
      <c r="H146" s="5"/>
      <c r="I146" s="5"/>
      <c r="J146" s="5"/>
      <c r="K146" s="5"/>
      <c r="L146" s="5"/>
      <c r="M146" s="5"/>
      <c r="N146" s="5"/>
      <c r="O146" s="5"/>
      <c r="P146" s="5"/>
      <c r="Q146" s="5"/>
      <c r="R146" s="5"/>
      <c r="S146" s="5"/>
      <c r="T146" s="5"/>
      <c r="U146" s="5"/>
      <c r="V146" s="5"/>
      <c r="W146" s="5"/>
      <c r="X146" s="5"/>
    </row>
    <row r="147" ht="12.0" customHeight="1">
      <c r="A147" s="5"/>
      <c r="B147" s="5"/>
      <c r="C147" s="5"/>
      <c r="D147" s="5"/>
      <c r="E147" s="5"/>
      <c r="F147" s="5"/>
      <c r="G147" s="5"/>
      <c r="H147" s="5"/>
      <c r="I147" s="5"/>
      <c r="J147" s="5"/>
      <c r="K147" s="5"/>
      <c r="L147" s="5"/>
      <c r="M147" s="5"/>
      <c r="N147" s="5"/>
      <c r="O147" s="5"/>
      <c r="P147" s="5"/>
      <c r="Q147" s="5"/>
      <c r="R147" s="5"/>
      <c r="S147" s="5"/>
      <c r="T147" s="5"/>
      <c r="U147" s="5"/>
      <c r="V147" s="5"/>
      <c r="W147" s="5"/>
      <c r="X147" s="5"/>
    </row>
    <row r="148" ht="12.0" customHeight="1">
      <c r="A148" s="5"/>
      <c r="B148" s="5"/>
      <c r="C148" s="5"/>
      <c r="D148" s="5"/>
      <c r="E148" s="5"/>
      <c r="F148" s="5"/>
      <c r="G148" s="5"/>
      <c r="H148" s="5"/>
      <c r="I148" s="5"/>
      <c r="J148" s="5"/>
      <c r="K148" s="5"/>
      <c r="L148" s="5"/>
      <c r="M148" s="5"/>
      <c r="N148" s="5"/>
      <c r="O148" s="5"/>
      <c r="P148" s="5"/>
      <c r="Q148" s="5"/>
      <c r="R148" s="5"/>
      <c r="S148" s="5"/>
      <c r="T148" s="5"/>
      <c r="U148" s="5"/>
      <c r="V148" s="5"/>
      <c r="W148" s="5"/>
      <c r="X148" s="5"/>
    </row>
    <row r="149" ht="12.0" customHeight="1">
      <c r="A149" s="5"/>
      <c r="B149" s="5"/>
      <c r="C149" s="5"/>
      <c r="D149" s="5"/>
      <c r="E149" s="5"/>
      <c r="F149" s="5"/>
      <c r="G149" s="5"/>
      <c r="H149" s="5"/>
      <c r="I149" s="5"/>
      <c r="J149" s="5"/>
      <c r="K149" s="5"/>
      <c r="L149" s="5"/>
      <c r="M149" s="5"/>
      <c r="N149" s="5"/>
      <c r="O149" s="5"/>
      <c r="P149" s="5"/>
      <c r="Q149" s="5"/>
      <c r="R149" s="5"/>
      <c r="S149" s="5"/>
      <c r="T149" s="5"/>
      <c r="U149" s="5"/>
      <c r="V149" s="5"/>
      <c r="W149" s="5"/>
      <c r="X149" s="5"/>
    </row>
    <row r="150" ht="12.0" customHeight="1">
      <c r="A150" s="5"/>
      <c r="B150" s="5"/>
      <c r="C150" s="5"/>
      <c r="D150" s="5"/>
      <c r="E150" s="5"/>
      <c r="F150" s="5"/>
      <c r="G150" s="5"/>
      <c r="H150" s="5"/>
      <c r="I150" s="5"/>
      <c r="J150" s="5"/>
      <c r="K150" s="5"/>
      <c r="L150" s="5"/>
      <c r="M150" s="5"/>
      <c r="N150" s="5"/>
      <c r="O150" s="5"/>
      <c r="P150" s="5"/>
      <c r="Q150" s="5"/>
      <c r="R150" s="5"/>
      <c r="S150" s="5"/>
      <c r="T150" s="5"/>
      <c r="U150" s="5"/>
      <c r="V150" s="5"/>
      <c r="W150" s="5"/>
      <c r="X150" s="5"/>
    </row>
    <row r="151" ht="12.0" customHeight="1">
      <c r="A151" s="5"/>
      <c r="B151" s="5"/>
      <c r="C151" s="5"/>
      <c r="D151" s="5"/>
      <c r="E151" s="5"/>
      <c r="F151" s="5"/>
      <c r="G151" s="5"/>
      <c r="H151" s="5"/>
      <c r="I151" s="5"/>
      <c r="J151" s="5"/>
      <c r="K151" s="5"/>
      <c r="L151" s="5"/>
      <c r="M151" s="5"/>
      <c r="N151" s="5"/>
      <c r="O151" s="5"/>
      <c r="P151" s="5"/>
      <c r="Q151" s="5"/>
      <c r="R151" s="5"/>
      <c r="S151" s="5"/>
      <c r="T151" s="5"/>
      <c r="U151" s="5"/>
      <c r="V151" s="5"/>
      <c r="W151" s="5"/>
      <c r="X151" s="5"/>
    </row>
    <row r="152" ht="12.0" customHeight="1">
      <c r="A152" s="5"/>
      <c r="B152" s="5"/>
      <c r="C152" s="5"/>
      <c r="D152" s="5"/>
      <c r="E152" s="5"/>
      <c r="F152" s="5"/>
      <c r="G152" s="5"/>
      <c r="H152" s="5"/>
      <c r="I152" s="5"/>
      <c r="J152" s="5"/>
      <c r="K152" s="5"/>
      <c r="L152" s="5"/>
      <c r="M152" s="5"/>
      <c r="N152" s="5"/>
      <c r="O152" s="5"/>
      <c r="P152" s="5"/>
      <c r="Q152" s="5"/>
      <c r="R152" s="5"/>
      <c r="S152" s="5"/>
      <c r="T152" s="5"/>
      <c r="U152" s="5"/>
      <c r="V152" s="5"/>
      <c r="W152" s="5"/>
      <c r="X152" s="5"/>
    </row>
    <row r="153" ht="12.0" customHeight="1">
      <c r="A153" s="5"/>
      <c r="B153" s="5"/>
      <c r="C153" s="5"/>
      <c r="D153" s="5"/>
      <c r="E153" s="5"/>
      <c r="F153" s="5"/>
      <c r="G153" s="5"/>
      <c r="H153" s="5"/>
      <c r="I153" s="5"/>
      <c r="J153" s="5"/>
      <c r="K153" s="5"/>
      <c r="L153" s="5"/>
      <c r="M153" s="5"/>
      <c r="N153" s="5"/>
      <c r="O153" s="5"/>
      <c r="P153" s="5"/>
      <c r="Q153" s="5"/>
      <c r="R153" s="5"/>
      <c r="S153" s="5"/>
      <c r="T153" s="5"/>
      <c r="U153" s="5"/>
      <c r="V153" s="5"/>
      <c r="W153" s="5"/>
      <c r="X153" s="5"/>
    </row>
    <row r="154" ht="12.0" customHeight="1">
      <c r="A154" s="5"/>
      <c r="B154" s="5"/>
      <c r="C154" s="5"/>
      <c r="D154" s="5"/>
      <c r="E154" s="5"/>
      <c r="F154" s="5"/>
      <c r="G154" s="5"/>
      <c r="H154" s="5"/>
      <c r="I154" s="5"/>
      <c r="J154" s="5"/>
      <c r="K154" s="5"/>
      <c r="L154" s="5"/>
      <c r="M154" s="5"/>
      <c r="N154" s="5"/>
      <c r="O154" s="5"/>
      <c r="P154" s="5"/>
      <c r="Q154" s="5"/>
      <c r="R154" s="5"/>
      <c r="S154" s="5"/>
      <c r="T154" s="5"/>
      <c r="U154" s="5"/>
      <c r="V154" s="5"/>
      <c r="W154" s="5"/>
      <c r="X154" s="5"/>
    </row>
    <row r="155" ht="12.0" customHeight="1">
      <c r="A155" s="5"/>
      <c r="B155" s="5"/>
      <c r="C155" s="5"/>
      <c r="D155" s="5"/>
      <c r="E155" s="5"/>
      <c r="F155" s="5"/>
      <c r="G155" s="5"/>
      <c r="H155" s="5"/>
      <c r="I155" s="5"/>
      <c r="J155" s="5"/>
      <c r="K155" s="5"/>
      <c r="L155" s="5"/>
      <c r="M155" s="5"/>
      <c r="N155" s="5"/>
      <c r="O155" s="5"/>
      <c r="P155" s="5"/>
      <c r="Q155" s="5"/>
      <c r="R155" s="5"/>
      <c r="S155" s="5"/>
      <c r="T155" s="5"/>
      <c r="U155" s="5"/>
      <c r="V155" s="5"/>
      <c r="W155" s="5"/>
      <c r="X155" s="5"/>
    </row>
    <row r="156" ht="12.0" customHeight="1">
      <c r="A156" s="5"/>
      <c r="B156" s="5"/>
      <c r="C156" s="5"/>
      <c r="D156" s="5"/>
      <c r="E156" s="5"/>
      <c r="F156" s="5"/>
      <c r="G156" s="5"/>
      <c r="H156" s="5"/>
      <c r="I156" s="5"/>
      <c r="J156" s="5"/>
      <c r="K156" s="5"/>
      <c r="L156" s="5"/>
      <c r="M156" s="5"/>
      <c r="N156" s="5"/>
      <c r="O156" s="5"/>
      <c r="P156" s="5"/>
      <c r="Q156" s="5"/>
      <c r="R156" s="5"/>
      <c r="S156" s="5"/>
      <c r="T156" s="5"/>
      <c r="U156" s="5"/>
      <c r="V156" s="5"/>
      <c r="W156" s="5"/>
      <c r="X156" s="5"/>
    </row>
    <row r="157" ht="12.0" customHeight="1">
      <c r="A157" s="5"/>
      <c r="B157" s="5"/>
      <c r="C157" s="5"/>
      <c r="D157" s="5"/>
      <c r="E157" s="5"/>
      <c r="F157" s="5"/>
      <c r="G157" s="5"/>
      <c r="H157" s="5"/>
      <c r="I157" s="5"/>
      <c r="J157" s="5"/>
      <c r="K157" s="5"/>
      <c r="L157" s="5"/>
      <c r="M157" s="5"/>
      <c r="N157" s="5"/>
      <c r="O157" s="5"/>
      <c r="P157" s="5"/>
      <c r="Q157" s="5"/>
      <c r="R157" s="5"/>
      <c r="S157" s="5"/>
      <c r="T157" s="5"/>
      <c r="U157" s="5"/>
      <c r="V157" s="5"/>
      <c r="W157" s="5"/>
      <c r="X157" s="5"/>
    </row>
    <row r="158" ht="12.0" customHeight="1">
      <c r="A158" s="5"/>
      <c r="B158" s="5"/>
      <c r="C158" s="5"/>
      <c r="D158" s="5"/>
      <c r="E158" s="5"/>
      <c r="F158" s="5"/>
      <c r="G158" s="5"/>
      <c r="H158" s="5"/>
      <c r="I158" s="5"/>
      <c r="J158" s="5"/>
      <c r="K158" s="5"/>
      <c r="L158" s="5"/>
      <c r="M158" s="5"/>
      <c r="N158" s="5"/>
      <c r="O158" s="5"/>
      <c r="P158" s="5"/>
      <c r="Q158" s="5"/>
      <c r="R158" s="5"/>
      <c r="S158" s="5"/>
      <c r="T158" s="5"/>
      <c r="U158" s="5"/>
      <c r="V158" s="5"/>
      <c r="W158" s="5"/>
      <c r="X158" s="5"/>
    </row>
    <row r="159" ht="12.0" customHeight="1">
      <c r="A159" s="5"/>
      <c r="B159" s="5"/>
      <c r="C159" s="5"/>
      <c r="D159" s="5"/>
      <c r="E159" s="5"/>
      <c r="F159" s="5"/>
      <c r="G159" s="5"/>
      <c r="H159" s="5"/>
      <c r="I159" s="5"/>
      <c r="J159" s="5"/>
      <c r="K159" s="5"/>
      <c r="L159" s="5"/>
      <c r="M159" s="5"/>
      <c r="N159" s="5"/>
      <c r="O159" s="5"/>
      <c r="P159" s="5"/>
      <c r="Q159" s="5"/>
      <c r="R159" s="5"/>
      <c r="S159" s="5"/>
      <c r="T159" s="5"/>
      <c r="U159" s="5"/>
      <c r="V159" s="5"/>
      <c r="W159" s="5"/>
      <c r="X159" s="5"/>
    </row>
    <row r="160" ht="12.0" customHeight="1">
      <c r="A160" s="5"/>
      <c r="B160" s="5"/>
      <c r="C160" s="5"/>
      <c r="D160" s="5"/>
      <c r="E160" s="5"/>
      <c r="F160" s="5"/>
      <c r="G160" s="5"/>
      <c r="H160" s="5"/>
      <c r="I160" s="5"/>
      <c r="J160" s="5"/>
      <c r="K160" s="5"/>
      <c r="L160" s="5"/>
      <c r="M160" s="5"/>
      <c r="N160" s="5"/>
      <c r="O160" s="5"/>
      <c r="P160" s="5"/>
      <c r="Q160" s="5"/>
      <c r="R160" s="5"/>
      <c r="S160" s="5"/>
      <c r="T160" s="5"/>
      <c r="U160" s="5"/>
      <c r="V160" s="5"/>
      <c r="W160" s="5"/>
      <c r="X160" s="5"/>
    </row>
    <row r="161" ht="12.0" customHeight="1">
      <c r="A161" s="5"/>
      <c r="B161" s="5"/>
      <c r="C161" s="5"/>
      <c r="D161" s="5"/>
      <c r="E161" s="5"/>
      <c r="F161" s="5"/>
      <c r="G161" s="5"/>
      <c r="H161" s="5"/>
      <c r="I161" s="5"/>
      <c r="J161" s="5"/>
      <c r="K161" s="5"/>
      <c r="L161" s="5"/>
      <c r="M161" s="5"/>
      <c r="N161" s="5"/>
      <c r="O161" s="5"/>
      <c r="P161" s="5"/>
      <c r="Q161" s="5"/>
      <c r="R161" s="5"/>
      <c r="S161" s="5"/>
      <c r="T161" s="5"/>
      <c r="U161" s="5"/>
      <c r="V161" s="5"/>
      <c r="W161" s="5"/>
      <c r="X161" s="5"/>
    </row>
    <row r="162" ht="12.0" customHeight="1">
      <c r="A162" s="5"/>
      <c r="B162" s="5"/>
      <c r="C162" s="5"/>
      <c r="D162" s="5"/>
      <c r="E162" s="5"/>
      <c r="F162" s="5"/>
      <c r="G162" s="5"/>
      <c r="H162" s="5"/>
      <c r="I162" s="5"/>
      <c r="J162" s="5"/>
      <c r="K162" s="5"/>
      <c r="L162" s="5"/>
      <c r="M162" s="5"/>
      <c r="N162" s="5"/>
      <c r="O162" s="5"/>
      <c r="P162" s="5"/>
      <c r="Q162" s="5"/>
      <c r="R162" s="5"/>
      <c r="S162" s="5"/>
      <c r="T162" s="5"/>
      <c r="U162" s="5"/>
      <c r="V162" s="5"/>
      <c r="W162" s="5"/>
      <c r="X162" s="5"/>
    </row>
    <row r="163" ht="12.0" customHeight="1">
      <c r="A163" s="5"/>
      <c r="B163" s="5"/>
      <c r="C163" s="5"/>
      <c r="D163" s="5"/>
      <c r="E163" s="5"/>
      <c r="F163" s="5"/>
      <c r="G163" s="5"/>
      <c r="H163" s="5"/>
      <c r="I163" s="5"/>
      <c r="J163" s="5"/>
      <c r="K163" s="5"/>
      <c r="L163" s="5"/>
      <c r="M163" s="5"/>
      <c r="N163" s="5"/>
      <c r="O163" s="5"/>
      <c r="P163" s="5"/>
      <c r="Q163" s="5"/>
      <c r="R163" s="5"/>
      <c r="S163" s="5"/>
      <c r="T163" s="5"/>
      <c r="U163" s="5"/>
      <c r="V163" s="5"/>
      <c r="W163" s="5"/>
      <c r="X163" s="5"/>
    </row>
    <row r="164" ht="12.0" customHeight="1">
      <c r="A164" s="5"/>
      <c r="B164" s="5"/>
      <c r="C164" s="5"/>
      <c r="D164" s="5"/>
      <c r="E164" s="5"/>
      <c r="F164" s="5"/>
      <c r="G164" s="5"/>
      <c r="H164" s="5"/>
      <c r="I164" s="5"/>
      <c r="J164" s="5"/>
      <c r="K164" s="5"/>
      <c r="L164" s="5"/>
      <c r="M164" s="5"/>
      <c r="N164" s="5"/>
      <c r="O164" s="5"/>
      <c r="P164" s="5"/>
      <c r="Q164" s="5"/>
      <c r="R164" s="5"/>
      <c r="S164" s="5"/>
      <c r="T164" s="5"/>
      <c r="U164" s="5"/>
      <c r="V164" s="5"/>
      <c r="W164" s="5"/>
      <c r="X164" s="5"/>
    </row>
    <row r="165" ht="12.0" customHeight="1">
      <c r="A165" s="5"/>
      <c r="B165" s="5"/>
      <c r="C165" s="5"/>
      <c r="D165" s="5"/>
      <c r="E165" s="5"/>
      <c r="F165" s="5"/>
      <c r="G165" s="5"/>
      <c r="H165" s="5"/>
      <c r="I165" s="5"/>
      <c r="J165" s="5"/>
      <c r="K165" s="5"/>
      <c r="L165" s="5"/>
      <c r="M165" s="5"/>
      <c r="N165" s="5"/>
      <c r="O165" s="5"/>
      <c r="P165" s="5"/>
      <c r="Q165" s="5"/>
      <c r="R165" s="5"/>
      <c r="S165" s="5"/>
      <c r="T165" s="5"/>
      <c r="U165" s="5"/>
      <c r="V165" s="5"/>
      <c r="W165" s="5"/>
      <c r="X165" s="5"/>
    </row>
    <row r="166" ht="12.0" customHeight="1">
      <c r="A166" s="5"/>
      <c r="B166" s="5"/>
      <c r="C166" s="5"/>
      <c r="D166" s="5"/>
      <c r="E166" s="5"/>
      <c r="F166" s="5"/>
      <c r="G166" s="5"/>
      <c r="H166" s="5"/>
      <c r="I166" s="5"/>
      <c r="J166" s="5"/>
      <c r="K166" s="5"/>
      <c r="L166" s="5"/>
      <c r="M166" s="5"/>
      <c r="N166" s="5"/>
      <c r="O166" s="5"/>
      <c r="P166" s="5"/>
      <c r="Q166" s="5"/>
      <c r="R166" s="5"/>
      <c r="S166" s="5"/>
      <c r="T166" s="5"/>
      <c r="U166" s="5"/>
      <c r="V166" s="5"/>
      <c r="W166" s="5"/>
      <c r="X166" s="5"/>
    </row>
    <row r="167" ht="12.0" customHeight="1">
      <c r="A167" s="5"/>
      <c r="B167" s="5"/>
      <c r="C167" s="5"/>
      <c r="D167" s="5"/>
      <c r="E167" s="5"/>
      <c r="F167" s="5"/>
      <c r="G167" s="5"/>
      <c r="H167" s="5"/>
      <c r="I167" s="5"/>
      <c r="J167" s="5"/>
      <c r="K167" s="5"/>
      <c r="L167" s="5"/>
      <c r="M167" s="5"/>
      <c r="N167" s="5"/>
      <c r="O167" s="5"/>
      <c r="P167" s="5"/>
      <c r="Q167" s="5"/>
      <c r="R167" s="5"/>
      <c r="S167" s="5"/>
      <c r="T167" s="5"/>
      <c r="U167" s="5"/>
      <c r="V167" s="5"/>
      <c r="W167" s="5"/>
      <c r="X167" s="5"/>
    </row>
    <row r="168" ht="12.0" customHeight="1">
      <c r="A168" s="5"/>
      <c r="B168" s="5"/>
      <c r="C168" s="5"/>
      <c r="D168" s="5"/>
      <c r="E168" s="5"/>
      <c r="F168" s="5"/>
      <c r="G168" s="5"/>
      <c r="H168" s="5"/>
      <c r="I168" s="5"/>
      <c r="J168" s="5"/>
      <c r="K168" s="5"/>
      <c r="L168" s="5"/>
      <c r="M168" s="5"/>
      <c r="N168" s="5"/>
      <c r="O168" s="5"/>
      <c r="P168" s="5"/>
      <c r="Q168" s="5"/>
      <c r="R168" s="5"/>
      <c r="S168" s="5"/>
      <c r="T168" s="5"/>
      <c r="U168" s="5"/>
      <c r="V168" s="5"/>
      <c r="W168" s="5"/>
      <c r="X168" s="5"/>
    </row>
    <row r="169" ht="12.0" customHeight="1">
      <c r="A169" s="5"/>
      <c r="B169" s="5"/>
      <c r="C169" s="5"/>
      <c r="D169" s="5"/>
      <c r="E169" s="5"/>
      <c r="F169" s="5"/>
      <c r="G169" s="5"/>
      <c r="H169" s="5"/>
      <c r="I169" s="5"/>
      <c r="J169" s="5"/>
      <c r="K169" s="5"/>
      <c r="L169" s="5"/>
      <c r="M169" s="5"/>
      <c r="N169" s="5"/>
      <c r="O169" s="5"/>
      <c r="P169" s="5"/>
      <c r="Q169" s="5"/>
      <c r="R169" s="5"/>
      <c r="S169" s="5"/>
      <c r="T169" s="5"/>
      <c r="U169" s="5"/>
      <c r="V169" s="5"/>
      <c r="W169" s="5"/>
      <c r="X169" s="5"/>
    </row>
    <row r="170" ht="12.0" customHeight="1">
      <c r="A170" s="5"/>
      <c r="B170" s="5"/>
      <c r="C170" s="5"/>
      <c r="D170" s="5"/>
      <c r="E170" s="5"/>
      <c r="F170" s="5"/>
      <c r="G170" s="5"/>
      <c r="H170" s="5"/>
      <c r="I170" s="5"/>
      <c r="J170" s="5"/>
      <c r="K170" s="5"/>
      <c r="L170" s="5"/>
      <c r="M170" s="5"/>
      <c r="N170" s="5"/>
      <c r="O170" s="5"/>
      <c r="P170" s="5"/>
      <c r="Q170" s="5"/>
      <c r="R170" s="5"/>
      <c r="S170" s="5"/>
      <c r="T170" s="5"/>
      <c r="U170" s="5"/>
      <c r="V170" s="5"/>
      <c r="W170" s="5"/>
      <c r="X170" s="5"/>
    </row>
    <row r="171" ht="12.0" customHeight="1">
      <c r="A171" s="5"/>
      <c r="B171" s="5"/>
      <c r="C171" s="5"/>
      <c r="D171" s="5"/>
      <c r="E171" s="5"/>
      <c r="F171" s="5"/>
      <c r="G171" s="5"/>
      <c r="H171" s="5"/>
      <c r="I171" s="5"/>
      <c r="J171" s="5"/>
      <c r="K171" s="5"/>
      <c r="L171" s="5"/>
      <c r="M171" s="5"/>
      <c r="N171" s="5"/>
      <c r="O171" s="5"/>
      <c r="P171" s="5"/>
      <c r="Q171" s="5"/>
      <c r="R171" s="5"/>
      <c r="S171" s="5"/>
      <c r="T171" s="5"/>
      <c r="U171" s="5"/>
      <c r="V171" s="5"/>
      <c r="W171" s="5"/>
      <c r="X171" s="5"/>
    </row>
    <row r="172" ht="12.0" customHeight="1">
      <c r="A172" s="5"/>
      <c r="B172" s="5"/>
      <c r="C172" s="5"/>
      <c r="D172" s="5"/>
      <c r="E172" s="5"/>
      <c r="F172" s="5"/>
      <c r="G172" s="5"/>
      <c r="H172" s="5"/>
      <c r="I172" s="5"/>
      <c r="J172" s="5"/>
      <c r="K172" s="5"/>
      <c r="L172" s="5"/>
      <c r="M172" s="5"/>
      <c r="N172" s="5"/>
      <c r="O172" s="5"/>
      <c r="P172" s="5"/>
      <c r="Q172" s="5"/>
      <c r="R172" s="5"/>
      <c r="S172" s="5"/>
      <c r="T172" s="5"/>
      <c r="U172" s="5"/>
      <c r="V172" s="5"/>
      <c r="W172" s="5"/>
      <c r="X172" s="5"/>
    </row>
    <row r="173" ht="12.0" customHeight="1">
      <c r="A173" s="5"/>
      <c r="B173" s="5"/>
      <c r="C173" s="5"/>
      <c r="D173" s="5"/>
      <c r="E173" s="5"/>
      <c r="F173" s="5"/>
      <c r="G173" s="5"/>
      <c r="H173" s="5"/>
      <c r="I173" s="5"/>
      <c r="J173" s="5"/>
      <c r="K173" s="5"/>
      <c r="L173" s="5"/>
      <c r="M173" s="5"/>
      <c r="N173" s="5"/>
      <c r="O173" s="5"/>
      <c r="P173" s="5"/>
      <c r="Q173" s="5"/>
      <c r="R173" s="5"/>
      <c r="S173" s="5"/>
      <c r="T173" s="5"/>
      <c r="U173" s="5"/>
      <c r="V173" s="5"/>
      <c r="W173" s="5"/>
      <c r="X173" s="5"/>
    </row>
    <row r="174" ht="12.0" customHeight="1">
      <c r="A174" s="5"/>
      <c r="B174" s="5"/>
      <c r="C174" s="5"/>
      <c r="D174" s="5"/>
      <c r="E174" s="5"/>
      <c r="F174" s="5"/>
      <c r="G174" s="5"/>
      <c r="H174" s="5"/>
      <c r="I174" s="5"/>
      <c r="J174" s="5"/>
      <c r="K174" s="5"/>
      <c r="L174" s="5"/>
      <c r="M174" s="5"/>
      <c r="N174" s="5"/>
      <c r="O174" s="5"/>
      <c r="P174" s="5"/>
      <c r="Q174" s="5"/>
      <c r="R174" s="5"/>
      <c r="S174" s="5"/>
      <c r="T174" s="5"/>
      <c r="U174" s="5"/>
      <c r="V174" s="5"/>
      <c r="W174" s="5"/>
      <c r="X174" s="5"/>
    </row>
    <row r="175" ht="12.0" customHeight="1">
      <c r="A175" s="5"/>
      <c r="B175" s="5"/>
      <c r="C175" s="5"/>
      <c r="D175" s="5"/>
      <c r="E175" s="5"/>
      <c r="F175" s="5"/>
      <c r="G175" s="5"/>
      <c r="H175" s="5"/>
      <c r="I175" s="5"/>
      <c r="J175" s="5"/>
      <c r="K175" s="5"/>
      <c r="L175" s="5"/>
      <c r="M175" s="5"/>
      <c r="N175" s="5"/>
      <c r="O175" s="5"/>
      <c r="P175" s="5"/>
      <c r="Q175" s="5"/>
      <c r="R175" s="5"/>
      <c r="S175" s="5"/>
      <c r="T175" s="5"/>
      <c r="U175" s="5"/>
      <c r="V175" s="5"/>
      <c r="W175" s="5"/>
      <c r="X175" s="5"/>
    </row>
    <row r="176" ht="12.0" customHeight="1">
      <c r="A176" s="5"/>
      <c r="B176" s="5"/>
      <c r="C176" s="5"/>
      <c r="D176" s="5"/>
      <c r="E176" s="5"/>
      <c r="F176" s="5"/>
      <c r="G176" s="5"/>
      <c r="H176" s="5"/>
      <c r="I176" s="5"/>
      <c r="J176" s="5"/>
      <c r="K176" s="5"/>
      <c r="L176" s="5"/>
      <c r="M176" s="5"/>
      <c r="N176" s="5"/>
      <c r="O176" s="5"/>
      <c r="P176" s="5"/>
      <c r="Q176" s="5"/>
      <c r="R176" s="5"/>
      <c r="S176" s="5"/>
      <c r="T176" s="5"/>
      <c r="U176" s="5"/>
      <c r="V176" s="5"/>
      <c r="W176" s="5"/>
      <c r="X176" s="5"/>
    </row>
    <row r="177" ht="12.0" customHeight="1">
      <c r="A177" s="5"/>
      <c r="B177" s="5"/>
      <c r="C177" s="5"/>
      <c r="D177" s="5"/>
      <c r="E177" s="5"/>
      <c r="F177" s="5"/>
      <c r="G177" s="5"/>
      <c r="H177" s="5"/>
      <c r="I177" s="5"/>
      <c r="J177" s="5"/>
      <c r="K177" s="5"/>
      <c r="L177" s="5"/>
      <c r="M177" s="5"/>
      <c r="N177" s="5"/>
      <c r="O177" s="5"/>
      <c r="P177" s="5"/>
      <c r="Q177" s="5"/>
      <c r="R177" s="5"/>
      <c r="S177" s="5"/>
      <c r="T177" s="5"/>
      <c r="U177" s="5"/>
      <c r="V177" s="5"/>
      <c r="W177" s="5"/>
      <c r="X177" s="5"/>
    </row>
    <row r="178" ht="12.0" customHeight="1">
      <c r="A178" s="5"/>
      <c r="B178" s="5"/>
      <c r="C178" s="5"/>
      <c r="D178" s="5"/>
      <c r="E178" s="5"/>
      <c r="F178" s="5"/>
      <c r="G178" s="5"/>
      <c r="H178" s="5"/>
      <c r="I178" s="5"/>
      <c r="J178" s="5"/>
      <c r="K178" s="5"/>
      <c r="L178" s="5"/>
      <c r="M178" s="5"/>
      <c r="N178" s="5"/>
      <c r="O178" s="5"/>
      <c r="P178" s="5"/>
      <c r="Q178" s="5"/>
      <c r="R178" s="5"/>
      <c r="S178" s="5"/>
      <c r="T178" s="5"/>
      <c r="U178" s="5"/>
      <c r="V178" s="5"/>
      <c r="W178" s="5"/>
      <c r="X178" s="5"/>
    </row>
    <row r="179" ht="12.0" customHeight="1">
      <c r="A179" s="5"/>
      <c r="B179" s="5"/>
      <c r="C179" s="5"/>
      <c r="D179" s="5"/>
      <c r="E179" s="5"/>
      <c r="F179" s="5"/>
      <c r="G179" s="5"/>
      <c r="H179" s="5"/>
      <c r="I179" s="5"/>
      <c r="J179" s="5"/>
      <c r="K179" s="5"/>
      <c r="L179" s="5"/>
      <c r="M179" s="5"/>
      <c r="N179" s="5"/>
      <c r="O179" s="5"/>
      <c r="P179" s="5"/>
      <c r="Q179" s="5"/>
      <c r="R179" s="5"/>
      <c r="S179" s="5"/>
      <c r="T179" s="5"/>
      <c r="U179" s="5"/>
      <c r="V179" s="5"/>
      <c r="W179" s="5"/>
      <c r="X179" s="5"/>
    </row>
    <row r="180" ht="12.0" customHeight="1">
      <c r="A180" s="5"/>
      <c r="B180" s="5"/>
      <c r="C180" s="5"/>
      <c r="D180" s="5"/>
      <c r="E180" s="5"/>
      <c r="F180" s="5"/>
      <c r="G180" s="5"/>
      <c r="H180" s="5"/>
      <c r="I180" s="5"/>
      <c r="J180" s="5"/>
      <c r="K180" s="5"/>
      <c r="L180" s="5"/>
      <c r="M180" s="5"/>
      <c r="N180" s="5"/>
      <c r="O180" s="5"/>
      <c r="P180" s="5"/>
      <c r="Q180" s="5"/>
      <c r="R180" s="5"/>
      <c r="S180" s="5"/>
      <c r="T180" s="5"/>
      <c r="U180" s="5"/>
      <c r="V180" s="5"/>
      <c r="W180" s="5"/>
      <c r="X180" s="5"/>
    </row>
    <row r="181" ht="12.0" customHeight="1">
      <c r="A181" s="5"/>
      <c r="B181" s="5"/>
      <c r="C181" s="5"/>
      <c r="D181" s="5"/>
      <c r="E181" s="5"/>
      <c r="F181" s="5"/>
      <c r="G181" s="5"/>
      <c r="H181" s="5"/>
      <c r="I181" s="5"/>
      <c r="J181" s="5"/>
      <c r="K181" s="5"/>
      <c r="L181" s="5"/>
      <c r="M181" s="5"/>
      <c r="N181" s="5"/>
      <c r="O181" s="5"/>
      <c r="P181" s="5"/>
      <c r="Q181" s="5"/>
      <c r="R181" s="5"/>
      <c r="S181" s="5"/>
      <c r="T181" s="5"/>
      <c r="U181" s="5"/>
      <c r="V181" s="5"/>
      <c r="W181" s="5"/>
      <c r="X181" s="5"/>
    </row>
    <row r="182" ht="12.0" customHeight="1">
      <c r="A182" s="5"/>
      <c r="B182" s="5"/>
      <c r="C182" s="5"/>
      <c r="D182" s="5"/>
      <c r="E182" s="5"/>
      <c r="F182" s="5"/>
      <c r="G182" s="5"/>
      <c r="H182" s="5"/>
      <c r="I182" s="5"/>
      <c r="J182" s="5"/>
      <c r="K182" s="5"/>
      <c r="L182" s="5"/>
      <c r="M182" s="5"/>
      <c r="N182" s="5"/>
      <c r="O182" s="5"/>
      <c r="P182" s="5"/>
      <c r="Q182" s="5"/>
      <c r="R182" s="5"/>
      <c r="S182" s="5"/>
      <c r="T182" s="5"/>
      <c r="U182" s="5"/>
      <c r="V182" s="5"/>
      <c r="W182" s="5"/>
      <c r="X182" s="5"/>
    </row>
    <row r="183" ht="12.0" customHeight="1">
      <c r="A183" s="5"/>
      <c r="B183" s="5"/>
      <c r="C183" s="5"/>
      <c r="D183" s="5"/>
      <c r="E183" s="5"/>
      <c r="F183" s="5"/>
      <c r="G183" s="5"/>
      <c r="H183" s="5"/>
      <c r="I183" s="5"/>
      <c r="J183" s="5"/>
      <c r="K183" s="5"/>
      <c r="L183" s="5"/>
      <c r="M183" s="5"/>
      <c r="N183" s="5"/>
      <c r="O183" s="5"/>
      <c r="P183" s="5"/>
      <c r="Q183" s="5"/>
      <c r="R183" s="5"/>
      <c r="S183" s="5"/>
      <c r="T183" s="5"/>
      <c r="U183" s="5"/>
      <c r="V183" s="5"/>
      <c r="W183" s="5"/>
      <c r="X183" s="5"/>
    </row>
    <row r="184" ht="12.0" customHeight="1">
      <c r="A184" s="5"/>
      <c r="B184" s="5"/>
      <c r="C184" s="5"/>
      <c r="D184" s="5"/>
      <c r="E184" s="5"/>
      <c r="F184" s="5"/>
      <c r="G184" s="5"/>
      <c r="H184" s="5"/>
      <c r="I184" s="5"/>
      <c r="J184" s="5"/>
      <c r="K184" s="5"/>
      <c r="L184" s="5"/>
      <c r="M184" s="5"/>
      <c r="N184" s="5"/>
      <c r="O184" s="5"/>
      <c r="P184" s="5"/>
      <c r="Q184" s="5"/>
      <c r="R184" s="5"/>
      <c r="S184" s="5"/>
      <c r="T184" s="5"/>
      <c r="U184" s="5"/>
      <c r="V184" s="5"/>
      <c r="W184" s="5"/>
      <c r="X184" s="5"/>
    </row>
    <row r="185" ht="12.0" customHeight="1">
      <c r="A185" s="5"/>
      <c r="B185" s="5"/>
      <c r="C185" s="5"/>
      <c r="D185" s="5"/>
      <c r="E185" s="5"/>
      <c r="F185" s="5"/>
      <c r="G185" s="5"/>
      <c r="H185" s="5"/>
      <c r="I185" s="5"/>
      <c r="J185" s="5"/>
      <c r="K185" s="5"/>
      <c r="L185" s="5"/>
      <c r="M185" s="5"/>
      <c r="N185" s="5"/>
      <c r="O185" s="5"/>
      <c r="P185" s="5"/>
      <c r="Q185" s="5"/>
      <c r="R185" s="5"/>
      <c r="S185" s="5"/>
      <c r="T185" s="5"/>
      <c r="U185" s="5"/>
      <c r="V185" s="5"/>
      <c r="W185" s="5"/>
      <c r="X185" s="5"/>
    </row>
    <row r="186" ht="12.0" customHeight="1">
      <c r="A186" s="5"/>
      <c r="B186" s="5"/>
      <c r="C186" s="5"/>
      <c r="D186" s="5"/>
      <c r="E186" s="5"/>
      <c r="F186" s="5"/>
      <c r="G186" s="5"/>
      <c r="H186" s="5"/>
      <c r="I186" s="5"/>
      <c r="J186" s="5"/>
      <c r="K186" s="5"/>
      <c r="L186" s="5"/>
      <c r="M186" s="5"/>
      <c r="N186" s="5"/>
      <c r="O186" s="5"/>
      <c r="P186" s="5"/>
      <c r="Q186" s="5"/>
      <c r="R186" s="5"/>
      <c r="S186" s="5"/>
      <c r="T186" s="5"/>
      <c r="U186" s="5"/>
      <c r="V186" s="5"/>
      <c r="W186" s="5"/>
      <c r="X186" s="5"/>
    </row>
    <row r="187" ht="12.0" customHeight="1">
      <c r="A187" s="5"/>
      <c r="B187" s="5"/>
      <c r="C187" s="5"/>
      <c r="D187" s="5"/>
      <c r="E187" s="5"/>
      <c r="F187" s="5"/>
      <c r="G187" s="5"/>
      <c r="H187" s="5"/>
      <c r="I187" s="5"/>
      <c r="J187" s="5"/>
      <c r="K187" s="5"/>
      <c r="L187" s="5"/>
      <c r="M187" s="5"/>
      <c r="N187" s="5"/>
      <c r="O187" s="5"/>
      <c r="P187" s="5"/>
      <c r="Q187" s="5"/>
      <c r="R187" s="5"/>
      <c r="S187" s="5"/>
      <c r="T187" s="5"/>
      <c r="U187" s="5"/>
      <c r="V187" s="5"/>
      <c r="W187" s="5"/>
      <c r="X187" s="5"/>
    </row>
    <row r="188" ht="12.0" customHeight="1">
      <c r="A188" s="5"/>
      <c r="B188" s="5"/>
      <c r="C188" s="5"/>
      <c r="D188" s="5"/>
      <c r="E188" s="5"/>
      <c r="F188" s="5"/>
      <c r="G188" s="5"/>
      <c r="H188" s="5"/>
      <c r="I188" s="5"/>
      <c r="J188" s="5"/>
      <c r="K188" s="5"/>
      <c r="L188" s="5"/>
      <c r="M188" s="5"/>
      <c r="N188" s="5"/>
      <c r="O188" s="5"/>
      <c r="P188" s="5"/>
      <c r="Q188" s="5"/>
      <c r="R188" s="5"/>
      <c r="S188" s="5"/>
      <c r="T188" s="5"/>
      <c r="U188" s="5"/>
      <c r="V188" s="5"/>
      <c r="W188" s="5"/>
      <c r="X188" s="5"/>
    </row>
    <row r="189" ht="12.0" customHeight="1">
      <c r="A189" s="5"/>
      <c r="B189" s="5"/>
      <c r="C189" s="5"/>
      <c r="D189" s="5"/>
      <c r="E189" s="5"/>
      <c r="F189" s="5"/>
      <c r="G189" s="5"/>
      <c r="H189" s="5"/>
      <c r="I189" s="5"/>
      <c r="J189" s="5"/>
      <c r="K189" s="5"/>
      <c r="L189" s="5"/>
      <c r="M189" s="5"/>
      <c r="N189" s="5"/>
      <c r="O189" s="5"/>
      <c r="P189" s="5"/>
      <c r="Q189" s="5"/>
      <c r="R189" s="5"/>
      <c r="S189" s="5"/>
      <c r="T189" s="5"/>
      <c r="U189" s="5"/>
      <c r="V189" s="5"/>
      <c r="W189" s="5"/>
      <c r="X189" s="5"/>
    </row>
    <row r="190" ht="12.0" customHeight="1">
      <c r="A190" s="5"/>
      <c r="B190" s="5"/>
      <c r="C190" s="5"/>
      <c r="D190" s="5"/>
      <c r="E190" s="5"/>
      <c r="F190" s="5"/>
      <c r="G190" s="5"/>
      <c r="H190" s="5"/>
      <c r="I190" s="5"/>
      <c r="J190" s="5"/>
      <c r="K190" s="5"/>
      <c r="L190" s="5"/>
      <c r="M190" s="5"/>
      <c r="N190" s="5"/>
      <c r="O190" s="5"/>
      <c r="P190" s="5"/>
      <c r="Q190" s="5"/>
      <c r="R190" s="5"/>
      <c r="S190" s="5"/>
      <c r="T190" s="5"/>
      <c r="U190" s="5"/>
      <c r="V190" s="5"/>
      <c r="W190" s="5"/>
      <c r="X190" s="5"/>
    </row>
    <row r="191" ht="12.0" customHeight="1">
      <c r="A191" s="5"/>
      <c r="B191" s="5"/>
      <c r="C191" s="5"/>
      <c r="D191" s="5"/>
      <c r="E191" s="5"/>
      <c r="F191" s="5"/>
      <c r="G191" s="5"/>
      <c r="H191" s="5"/>
      <c r="I191" s="5"/>
      <c r="J191" s="5"/>
      <c r="K191" s="5"/>
      <c r="L191" s="5"/>
      <c r="M191" s="5"/>
      <c r="N191" s="5"/>
      <c r="O191" s="5"/>
      <c r="P191" s="5"/>
      <c r="Q191" s="5"/>
      <c r="R191" s="5"/>
      <c r="S191" s="5"/>
      <c r="T191" s="5"/>
      <c r="U191" s="5"/>
      <c r="V191" s="5"/>
      <c r="W191" s="5"/>
      <c r="X191" s="5"/>
    </row>
    <row r="192" ht="12.0" customHeight="1">
      <c r="A192" s="5"/>
      <c r="B192" s="5"/>
      <c r="C192" s="5"/>
      <c r="D192" s="5"/>
      <c r="E192" s="5"/>
      <c r="F192" s="5"/>
      <c r="G192" s="5"/>
      <c r="H192" s="5"/>
      <c r="I192" s="5"/>
      <c r="J192" s="5"/>
      <c r="K192" s="5"/>
      <c r="L192" s="5"/>
      <c r="M192" s="5"/>
      <c r="N192" s="5"/>
      <c r="O192" s="5"/>
      <c r="P192" s="5"/>
      <c r="Q192" s="5"/>
      <c r="R192" s="5"/>
      <c r="S192" s="5"/>
      <c r="T192" s="5"/>
      <c r="U192" s="5"/>
      <c r="V192" s="5"/>
      <c r="W192" s="5"/>
      <c r="X192" s="5"/>
    </row>
    <row r="193" ht="12.0" customHeight="1">
      <c r="A193" s="5"/>
      <c r="B193" s="5"/>
      <c r="C193" s="5"/>
      <c r="D193" s="5"/>
      <c r="E193" s="5"/>
      <c r="F193" s="5"/>
      <c r="G193" s="5"/>
      <c r="H193" s="5"/>
      <c r="I193" s="5"/>
      <c r="J193" s="5"/>
      <c r="K193" s="5"/>
      <c r="L193" s="5"/>
      <c r="M193" s="5"/>
      <c r="N193" s="5"/>
      <c r="O193" s="5"/>
      <c r="P193" s="5"/>
      <c r="Q193" s="5"/>
      <c r="R193" s="5"/>
      <c r="S193" s="5"/>
      <c r="T193" s="5"/>
      <c r="U193" s="5"/>
      <c r="V193" s="5"/>
      <c r="W193" s="5"/>
      <c r="X193" s="5"/>
    </row>
    <row r="194" ht="12.0" customHeight="1">
      <c r="A194" s="5"/>
      <c r="B194" s="5"/>
      <c r="C194" s="5"/>
      <c r="D194" s="5"/>
      <c r="E194" s="5"/>
      <c r="F194" s="5"/>
      <c r="G194" s="5"/>
      <c r="H194" s="5"/>
      <c r="I194" s="5"/>
      <c r="J194" s="5"/>
      <c r="K194" s="5"/>
      <c r="L194" s="5"/>
      <c r="M194" s="5"/>
      <c r="N194" s="5"/>
      <c r="O194" s="5"/>
      <c r="P194" s="5"/>
      <c r="Q194" s="5"/>
      <c r="R194" s="5"/>
      <c r="S194" s="5"/>
      <c r="T194" s="5"/>
      <c r="U194" s="5"/>
      <c r="V194" s="5"/>
      <c r="W194" s="5"/>
      <c r="X194" s="5"/>
    </row>
    <row r="195" ht="12.0" customHeight="1">
      <c r="A195" s="5"/>
      <c r="B195" s="5"/>
      <c r="C195" s="5"/>
      <c r="D195" s="5"/>
      <c r="E195" s="5"/>
      <c r="F195" s="5"/>
      <c r="G195" s="5"/>
      <c r="H195" s="5"/>
      <c r="I195" s="5"/>
      <c r="J195" s="5"/>
      <c r="K195" s="5"/>
      <c r="L195" s="5"/>
      <c r="M195" s="5"/>
      <c r="N195" s="5"/>
      <c r="O195" s="5"/>
      <c r="P195" s="5"/>
      <c r="Q195" s="5"/>
      <c r="R195" s="5"/>
      <c r="S195" s="5"/>
      <c r="T195" s="5"/>
      <c r="U195" s="5"/>
      <c r="V195" s="5"/>
      <c r="W195" s="5"/>
      <c r="X195" s="5"/>
    </row>
    <row r="196" ht="12.0" customHeight="1">
      <c r="A196" s="5"/>
      <c r="B196" s="5"/>
      <c r="C196" s="5"/>
      <c r="D196" s="5"/>
      <c r="E196" s="5"/>
      <c r="F196" s="5"/>
      <c r="G196" s="5"/>
      <c r="H196" s="5"/>
      <c r="I196" s="5"/>
      <c r="J196" s="5"/>
      <c r="K196" s="5"/>
      <c r="L196" s="5"/>
      <c r="M196" s="5"/>
      <c r="N196" s="5"/>
      <c r="O196" s="5"/>
      <c r="P196" s="5"/>
      <c r="Q196" s="5"/>
      <c r="R196" s="5"/>
      <c r="S196" s="5"/>
      <c r="T196" s="5"/>
      <c r="U196" s="5"/>
      <c r="V196" s="5"/>
      <c r="W196" s="5"/>
      <c r="X196" s="5"/>
    </row>
    <row r="197" ht="12.0" customHeight="1">
      <c r="A197" s="5"/>
      <c r="B197" s="5"/>
      <c r="C197" s="5"/>
      <c r="D197" s="5"/>
      <c r="E197" s="5"/>
      <c r="F197" s="5"/>
      <c r="G197" s="5"/>
      <c r="H197" s="5"/>
      <c r="I197" s="5"/>
      <c r="J197" s="5"/>
      <c r="K197" s="5"/>
      <c r="L197" s="5"/>
      <c r="M197" s="5"/>
      <c r="N197" s="5"/>
      <c r="O197" s="5"/>
      <c r="P197" s="5"/>
      <c r="Q197" s="5"/>
      <c r="R197" s="5"/>
      <c r="S197" s="5"/>
      <c r="T197" s="5"/>
      <c r="U197" s="5"/>
      <c r="V197" s="5"/>
      <c r="W197" s="5"/>
      <c r="X197" s="5"/>
    </row>
    <row r="198" ht="12.0" customHeight="1">
      <c r="A198" s="5"/>
      <c r="B198" s="5"/>
      <c r="C198" s="5"/>
      <c r="D198" s="5"/>
      <c r="E198" s="5"/>
      <c r="F198" s="5"/>
      <c r="G198" s="5"/>
      <c r="H198" s="5"/>
      <c r="I198" s="5"/>
      <c r="J198" s="5"/>
      <c r="K198" s="5"/>
      <c r="L198" s="5"/>
      <c r="M198" s="5"/>
      <c r="N198" s="5"/>
      <c r="O198" s="5"/>
      <c r="P198" s="5"/>
      <c r="Q198" s="5"/>
      <c r="R198" s="5"/>
      <c r="S198" s="5"/>
      <c r="T198" s="5"/>
      <c r="U198" s="5"/>
      <c r="V198" s="5"/>
      <c r="W198" s="5"/>
      <c r="X198" s="5"/>
    </row>
    <row r="199" ht="12.0" customHeight="1">
      <c r="A199" s="5"/>
      <c r="B199" s="5"/>
      <c r="C199" s="5"/>
      <c r="D199" s="5"/>
      <c r="E199" s="5"/>
      <c r="F199" s="5"/>
      <c r="G199" s="5"/>
      <c r="H199" s="5"/>
      <c r="I199" s="5"/>
      <c r="J199" s="5"/>
      <c r="K199" s="5"/>
      <c r="L199" s="5"/>
      <c r="M199" s="5"/>
      <c r="N199" s="5"/>
      <c r="O199" s="5"/>
      <c r="P199" s="5"/>
      <c r="Q199" s="5"/>
      <c r="R199" s="5"/>
      <c r="S199" s="5"/>
      <c r="T199" s="5"/>
      <c r="U199" s="5"/>
      <c r="V199" s="5"/>
      <c r="W199" s="5"/>
      <c r="X199" s="5"/>
    </row>
    <row r="200" ht="12.0" customHeight="1">
      <c r="A200" s="5"/>
      <c r="B200" s="5"/>
      <c r="C200" s="5"/>
      <c r="D200" s="5"/>
      <c r="E200" s="5"/>
      <c r="F200" s="5"/>
      <c r="G200" s="5"/>
      <c r="H200" s="5"/>
      <c r="I200" s="5"/>
      <c r="J200" s="5"/>
      <c r="K200" s="5"/>
      <c r="L200" s="5"/>
      <c r="M200" s="5"/>
      <c r="N200" s="5"/>
      <c r="O200" s="5"/>
      <c r="P200" s="5"/>
      <c r="Q200" s="5"/>
      <c r="R200" s="5"/>
      <c r="S200" s="5"/>
      <c r="T200" s="5"/>
      <c r="U200" s="5"/>
      <c r="V200" s="5"/>
      <c r="W200" s="5"/>
      <c r="X200" s="5"/>
    </row>
    <row r="201" ht="12.0" customHeight="1">
      <c r="A201" s="5"/>
      <c r="B201" s="5"/>
      <c r="C201" s="5"/>
      <c r="D201" s="5"/>
      <c r="E201" s="5"/>
      <c r="F201" s="5"/>
      <c r="G201" s="5"/>
      <c r="H201" s="5"/>
      <c r="I201" s="5"/>
      <c r="J201" s="5"/>
      <c r="K201" s="5"/>
      <c r="L201" s="5"/>
      <c r="M201" s="5"/>
      <c r="N201" s="5"/>
      <c r="O201" s="5"/>
      <c r="P201" s="5"/>
      <c r="Q201" s="5"/>
      <c r="R201" s="5"/>
      <c r="S201" s="5"/>
      <c r="T201" s="5"/>
      <c r="U201" s="5"/>
      <c r="V201" s="5"/>
      <c r="W201" s="5"/>
      <c r="X201" s="5"/>
    </row>
    <row r="202" ht="12.0" customHeight="1">
      <c r="A202" s="5"/>
      <c r="B202" s="5"/>
      <c r="C202" s="5"/>
      <c r="D202" s="5"/>
      <c r="E202" s="5"/>
      <c r="F202" s="5"/>
      <c r="G202" s="5"/>
      <c r="H202" s="5"/>
      <c r="I202" s="5"/>
      <c r="J202" s="5"/>
      <c r="K202" s="5"/>
      <c r="L202" s="5"/>
      <c r="M202" s="5"/>
      <c r="N202" s="5"/>
      <c r="O202" s="5"/>
      <c r="P202" s="5"/>
      <c r="Q202" s="5"/>
      <c r="R202" s="5"/>
      <c r="S202" s="5"/>
      <c r="T202" s="5"/>
      <c r="U202" s="5"/>
      <c r="V202" s="5"/>
      <c r="W202" s="5"/>
      <c r="X202" s="5"/>
    </row>
    <row r="203" ht="12.0" customHeight="1">
      <c r="A203" s="5"/>
      <c r="B203" s="5"/>
      <c r="C203" s="5"/>
      <c r="D203" s="5"/>
      <c r="E203" s="5"/>
      <c r="F203" s="5"/>
      <c r="G203" s="5"/>
      <c r="H203" s="5"/>
      <c r="I203" s="5"/>
      <c r="J203" s="5"/>
      <c r="K203" s="5"/>
      <c r="L203" s="5"/>
      <c r="M203" s="5"/>
      <c r="N203" s="5"/>
      <c r="O203" s="5"/>
      <c r="P203" s="5"/>
      <c r="Q203" s="5"/>
      <c r="R203" s="5"/>
      <c r="S203" s="5"/>
      <c r="T203" s="5"/>
      <c r="U203" s="5"/>
      <c r="V203" s="5"/>
      <c r="W203" s="5"/>
      <c r="X203" s="5"/>
    </row>
    <row r="204" ht="12.0" customHeight="1">
      <c r="A204" s="5"/>
      <c r="B204" s="5"/>
      <c r="C204" s="5"/>
      <c r="D204" s="5"/>
      <c r="E204" s="5"/>
      <c r="F204" s="5"/>
      <c r="G204" s="5"/>
      <c r="H204" s="5"/>
      <c r="I204" s="5"/>
      <c r="J204" s="5"/>
      <c r="K204" s="5"/>
      <c r="L204" s="5"/>
      <c r="M204" s="5"/>
      <c r="N204" s="5"/>
      <c r="O204" s="5"/>
      <c r="P204" s="5"/>
      <c r="Q204" s="5"/>
      <c r="R204" s="5"/>
      <c r="S204" s="5"/>
      <c r="T204" s="5"/>
      <c r="U204" s="5"/>
      <c r="V204" s="5"/>
      <c r="W204" s="5"/>
      <c r="X204" s="5"/>
    </row>
    <row r="205" ht="12.0" customHeight="1">
      <c r="A205" s="5"/>
      <c r="B205" s="5"/>
      <c r="C205" s="5"/>
      <c r="D205" s="5"/>
      <c r="E205" s="5"/>
      <c r="F205" s="5"/>
      <c r="G205" s="5"/>
      <c r="H205" s="5"/>
      <c r="I205" s="5"/>
      <c r="J205" s="5"/>
      <c r="K205" s="5"/>
      <c r="L205" s="5"/>
      <c r="M205" s="5"/>
      <c r="N205" s="5"/>
      <c r="O205" s="5"/>
      <c r="P205" s="5"/>
      <c r="Q205" s="5"/>
      <c r="R205" s="5"/>
      <c r="S205" s="5"/>
      <c r="T205" s="5"/>
      <c r="U205" s="5"/>
      <c r="V205" s="5"/>
      <c r="W205" s="5"/>
      <c r="X205" s="5"/>
    </row>
    <row r="206" ht="12.0" customHeight="1">
      <c r="A206" s="5"/>
      <c r="B206" s="5"/>
      <c r="C206" s="5"/>
      <c r="D206" s="5"/>
      <c r="E206" s="5"/>
      <c r="F206" s="5"/>
      <c r="G206" s="5"/>
      <c r="H206" s="5"/>
      <c r="I206" s="5"/>
      <c r="J206" s="5"/>
      <c r="K206" s="5"/>
      <c r="L206" s="5"/>
      <c r="M206" s="5"/>
      <c r="N206" s="5"/>
      <c r="O206" s="5"/>
      <c r="P206" s="5"/>
      <c r="Q206" s="5"/>
      <c r="R206" s="5"/>
      <c r="S206" s="5"/>
      <c r="T206" s="5"/>
      <c r="U206" s="5"/>
      <c r="V206" s="5"/>
      <c r="W206" s="5"/>
      <c r="X206" s="5"/>
    </row>
    <row r="207" ht="12.0" customHeight="1">
      <c r="A207" s="5"/>
      <c r="B207" s="5"/>
      <c r="C207" s="5"/>
      <c r="D207" s="5"/>
      <c r="E207" s="5"/>
      <c r="F207" s="5"/>
      <c r="G207" s="5"/>
      <c r="H207" s="5"/>
      <c r="I207" s="5"/>
      <c r="J207" s="5"/>
      <c r="K207" s="5"/>
      <c r="L207" s="5"/>
      <c r="M207" s="5"/>
      <c r="N207" s="5"/>
      <c r="O207" s="5"/>
      <c r="P207" s="5"/>
      <c r="Q207" s="5"/>
      <c r="R207" s="5"/>
      <c r="S207" s="5"/>
      <c r="T207" s="5"/>
      <c r="U207" s="5"/>
      <c r="V207" s="5"/>
      <c r="W207" s="5"/>
      <c r="X207" s="5"/>
    </row>
    <row r="208" ht="12.0" customHeight="1">
      <c r="A208" s="5"/>
      <c r="B208" s="5"/>
      <c r="C208" s="5"/>
      <c r="D208" s="5"/>
      <c r="E208" s="5"/>
      <c r="F208" s="5"/>
      <c r="G208" s="5"/>
      <c r="H208" s="5"/>
      <c r="I208" s="5"/>
      <c r="J208" s="5"/>
      <c r="K208" s="5"/>
      <c r="L208" s="5"/>
      <c r="M208" s="5"/>
      <c r="N208" s="5"/>
      <c r="O208" s="5"/>
      <c r="P208" s="5"/>
      <c r="Q208" s="5"/>
      <c r="R208" s="5"/>
      <c r="S208" s="5"/>
      <c r="T208" s="5"/>
      <c r="U208" s="5"/>
      <c r="V208" s="5"/>
      <c r="W208" s="5"/>
      <c r="X208" s="5"/>
    </row>
    <row r="209" ht="12.0" customHeight="1">
      <c r="A209" s="5"/>
      <c r="B209" s="5"/>
      <c r="C209" s="5"/>
      <c r="D209" s="5"/>
      <c r="E209" s="5"/>
      <c r="F209" s="5"/>
      <c r="G209" s="5"/>
      <c r="H209" s="5"/>
      <c r="I209" s="5"/>
      <c r="J209" s="5"/>
      <c r="K209" s="5"/>
      <c r="L209" s="5"/>
      <c r="M209" s="5"/>
      <c r="N209" s="5"/>
      <c r="O209" s="5"/>
      <c r="P209" s="5"/>
      <c r="Q209" s="5"/>
      <c r="R209" s="5"/>
      <c r="S209" s="5"/>
      <c r="T209" s="5"/>
      <c r="U209" s="5"/>
      <c r="V209" s="5"/>
      <c r="W209" s="5"/>
      <c r="X209" s="5"/>
    </row>
    <row r="210" ht="12.0" customHeight="1">
      <c r="A210" s="5"/>
      <c r="B210" s="5"/>
      <c r="C210" s="5"/>
      <c r="D210" s="5"/>
      <c r="E210" s="5"/>
      <c r="F210" s="5"/>
      <c r="G210" s="5"/>
      <c r="H210" s="5"/>
      <c r="I210" s="5"/>
      <c r="J210" s="5"/>
      <c r="K210" s="5"/>
      <c r="L210" s="5"/>
      <c r="M210" s="5"/>
      <c r="N210" s="5"/>
      <c r="O210" s="5"/>
      <c r="P210" s="5"/>
      <c r="Q210" s="5"/>
      <c r="R210" s="5"/>
      <c r="S210" s="5"/>
      <c r="T210" s="5"/>
      <c r="U210" s="5"/>
      <c r="V210" s="5"/>
      <c r="W210" s="5"/>
      <c r="X210" s="5"/>
    </row>
    <row r="211" ht="12.0" customHeight="1">
      <c r="A211" s="5"/>
      <c r="B211" s="5"/>
      <c r="C211" s="5"/>
      <c r="D211" s="5"/>
      <c r="E211" s="5"/>
      <c r="F211" s="5"/>
      <c r="G211" s="5"/>
      <c r="H211" s="5"/>
      <c r="I211" s="5"/>
      <c r="J211" s="5"/>
      <c r="K211" s="5"/>
      <c r="L211" s="5"/>
      <c r="M211" s="5"/>
      <c r="N211" s="5"/>
      <c r="O211" s="5"/>
      <c r="P211" s="5"/>
      <c r="Q211" s="5"/>
      <c r="R211" s="5"/>
      <c r="S211" s="5"/>
      <c r="T211" s="5"/>
      <c r="U211" s="5"/>
      <c r="V211" s="5"/>
      <c r="W211" s="5"/>
      <c r="X211" s="5"/>
    </row>
    <row r="212" ht="12.0" customHeight="1">
      <c r="A212" s="5"/>
      <c r="B212" s="5"/>
      <c r="C212" s="5"/>
      <c r="D212" s="5"/>
      <c r="E212" s="5"/>
      <c r="F212" s="5"/>
      <c r="G212" s="5"/>
      <c r="H212" s="5"/>
      <c r="I212" s="5"/>
      <c r="J212" s="5"/>
      <c r="K212" s="5"/>
      <c r="L212" s="5"/>
      <c r="M212" s="5"/>
      <c r="N212" s="5"/>
      <c r="O212" s="5"/>
      <c r="P212" s="5"/>
      <c r="Q212" s="5"/>
      <c r="R212" s="5"/>
      <c r="S212" s="5"/>
      <c r="T212" s="5"/>
      <c r="U212" s="5"/>
      <c r="V212" s="5"/>
      <c r="W212" s="5"/>
      <c r="X212" s="5"/>
    </row>
    <row r="213" ht="12.0" customHeight="1">
      <c r="A213" s="5"/>
      <c r="B213" s="5"/>
      <c r="C213" s="5"/>
      <c r="D213" s="5"/>
      <c r="E213" s="5"/>
      <c r="F213" s="5"/>
      <c r="G213" s="5"/>
      <c r="H213" s="5"/>
      <c r="I213" s="5"/>
      <c r="J213" s="5"/>
      <c r="K213" s="5"/>
      <c r="L213" s="5"/>
      <c r="M213" s="5"/>
      <c r="N213" s="5"/>
      <c r="O213" s="5"/>
      <c r="P213" s="5"/>
      <c r="Q213" s="5"/>
      <c r="R213" s="5"/>
      <c r="S213" s="5"/>
      <c r="T213" s="5"/>
      <c r="U213" s="5"/>
      <c r="V213" s="5"/>
      <c r="W213" s="5"/>
      <c r="X213" s="5"/>
    </row>
    <row r="214" ht="12.0" customHeight="1">
      <c r="A214" s="5"/>
      <c r="B214" s="5"/>
      <c r="C214" s="5"/>
      <c r="D214" s="5"/>
      <c r="E214" s="5"/>
      <c r="F214" s="5"/>
      <c r="G214" s="5"/>
      <c r="H214" s="5"/>
      <c r="I214" s="5"/>
      <c r="J214" s="5"/>
      <c r="K214" s="5"/>
      <c r="L214" s="5"/>
      <c r="M214" s="5"/>
      <c r="N214" s="5"/>
      <c r="O214" s="5"/>
      <c r="P214" s="5"/>
      <c r="Q214" s="5"/>
      <c r="R214" s="5"/>
      <c r="S214" s="5"/>
      <c r="T214" s="5"/>
      <c r="U214" s="5"/>
      <c r="V214" s="5"/>
      <c r="W214" s="5"/>
      <c r="X214" s="5"/>
    </row>
    <row r="215" ht="12.0" customHeight="1">
      <c r="A215" s="5"/>
      <c r="B215" s="5"/>
      <c r="C215" s="5"/>
      <c r="D215" s="5"/>
      <c r="E215" s="5"/>
      <c r="F215" s="5"/>
      <c r="G215" s="5"/>
      <c r="H215" s="5"/>
      <c r="I215" s="5"/>
      <c r="J215" s="5"/>
      <c r="K215" s="5"/>
      <c r="L215" s="5"/>
      <c r="M215" s="5"/>
      <c r="N215" s="5"/>
      <c r="O215" s="5"/>
      <c r="P215" s="5"/>
      <c r="Q215" s="5"/>
      <c r="R215" s="5"/>
      <c r="S215" s="5"/>
      <c r="T215" s="5"/>
      <c r="U215" s="5"/>
      <c r="V215" s="5"/>
      <c r="W215" s="5"/>
      <c r="X215" s="5"/>
    </row>
    <row r="216" ht="12.0" customHeight="1">
      <c r="A216" s="5"/>
      <c r="B216" s="5"/>
      <c r="C216" s="5"/>
      <c r="D216" s="5"/>
      <c r="E216" s="5"/>
      <c r="F216" s="5"/>
      <c r="G216" s="5"/>
      <c r="H216" s="5"/>
      <c r="I216" s="5"/>
      <c r="J216" s="5"/>
      <c r="K216" s="5"/>
      <c r="L216" s="5"/>
      <c r="M216" s="5"/>
      <c r="N216" s="5"/>
      <c r="O216" s="5"/>
      <c r="P216" s="5"/>
      <c r="Q216" s="5"/>
      <c r="R216" s="5"/>
      <c r="S216" s="5"/>
      <c r="T216" s="5"/>
      <c r="U216" s="5"/>
      <c r="V216" s="5"/>
      <c r="W216" s="5"/>
      <c r="X216" s="5"/>
    </row>
    <row r="217" ht="12.0" customHeight="1">
      <c r="A217" s="5"/>
      <c r="B217" s="5"/>
      <c r="C217" s="5"/>
      <c r="D217" s="5"/>
      <c r="E217" s="5"/>
      <c r="F217" s="5"/>
      <c r="G217" s="5"/>
      <c r="H217" s="5"/>
      <c r="I217" s="5"/>
      <c r="J217" s="5"/>
      <c r="K217" s="5"/>
      <c r="L217" s="5"/>
      <c r="M217" s="5"/>
      <c r="N217" s="5"/>
      <c r="O217" s="5"/>
      <c r="P217" s="5"/>
      <c r="Q217" s="5"/>
      <c r="R217" s="5"/>
      <c r="S217" s="5"/>
      <c r="T217" s="5"/>
      <c r="U217" s="5"/>
      <c r="V217" s="5"/>
      <c r="W217" s="5"/>
      <c r="X217" s="5"/>
    </row>
    <row r="218" ht="12.0" customHeight="1">
      <c r="A218" s="5"/>
      <c r="B218" s="5"/>
      <c r="C218" s="5"/>
      <c r="D218" s="5"/>
      <c r="E218" s="5"/>
      <c r="F218" s="5"/>
      <c r="G218" s="5"/>
      <c r="H218" s="5"/>
      <c r="I218" s="5"/>
      <c r="J218" s="5"/>
      <c r="K218" s="5"/>
      <c r="L218" s="5"/>
      <c r="M218" s="5"/>
      <c r="N218" s="5"/>
      <c r="O218" s="5"/>
      <c r="P218" s="5"/>
      <c r="Q218" s="5"/>
      <c r="R218" s="5"/>
      <c r="S218" s="5"/>
      <c r="T218" s="5"/>
      <c r="U218" s="5"/>
      <c r="V218" s="5"/>
      <c r="W218" s="5"/>
      <c r="X218" s="5"/>
    </row>
    <row r="219" ht="12.0" customHeight="1">
      <c r="A219" s="5"/>
      <c r="B219" s="5"/>
      <c r="C219" s="5"/>
      <c r="D219" s="5"/>
      <c r="E219" s="5"/>
      <c r="F219" s="5"/>
      <c r="G219" s="5"/>
      <c r="H219" s="5"/>
      <c r="I219" s="5"/>
      <c r="J219" s="5"/>
      <c r="K219" s="5"/>
      <c r="L219" s="5"/>
      <c r="M219" s="5"/>
      <c r="N219" s="5"/>
      <c r="O219" s="5"/>
      <c r="P219" s="5"/>
      <c r="Q219" s="5"/>
      <c r="R219" s="5"/>
      <c r="S219" s="5"/>
      <c r="T219" s="5"/>
      <c r="U219" s="5"/>
      <c r="V219" s="5"/>
      <c r="W219" s="5"/>
      <c r="X219" s="5"/>
    </row>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sheetData>
  <mergeCells count="12">
    <mergeCell ref="F2:G2"/>
    <mergeCell ref="H2:I2"/>
    <mergeCell ref="J2:K2"/>
    <mergeCell ref="L2:M2"/>
    <mergeCell ref="D1:E1"/>
    <mergeCell ref="F1:G1"/>
    <mergeCell ref="H1:I1"/>
    <mergeCell ref="J1:K1"/>
    <mergeCell ref="L1:M1"/>
    <mergeCell ref="N1:O1"/>
    <mergeCell ref="D2:E2"/>
    <mergeCell ref="N2:O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3.57"/>
    <col customWidth="1" min="2" max="2" width="16.14"/>
    <col customWidth="1" min="3" max="4" width="19.43"/>
    <col customWidth="1" min="5" max="5" width="63.0"/>
    <col customWidth="1" min="6" max="6" width="52.86"/>
    <col customWidth="1" min="7" max="7" width="16.29"/>
    <col customWidth="1" min="8" max="8" width="20.57"/>
    <col customWidth="1" min="9" max="9" width="42.14"/>
    <col customWidth="1" min="10" max="10" width="45.14"/>
    <col customWidth="1" hidden="1" min="11" max="11" width="8.71"/>
    <col customWidth="1" min="12" max="12" width="8.71"/>
  </cols>
  <sheetData>
    <row r="1" ht="12.0" customHeight="1">
      <c r="A1" s="62" t="s">
        <v>0</v>
      </c>
      <c r="B1" s="23" t="s">
        <v>1</v>
      </c>
      <c r="C1" s="4"/>
      <c r="D1" s="23" t="s">
        <v>2</v>
      </c>
      <c r="E1" s="46"/>
      <c r="F1" s="24" t="s">
        <v>3</v>
      </c>
      <c r="G1" s="24" t="s">
        <v>413</v>
      </c>
    </row>
    <row r="2" ht="12.0" customHeight="1">
      <c r="A2" s="25" t="s">
        <v>553</v>
      </c>
      <c r="B2" s="26" t="s">
        <v>554</v>
      </c>
      <c r="C2" s="4"/>
      <c r="D2" s="26" t="s">
        <v>555</v>
      </c>
      <c r="E2" s="4"/>
      <c r="F2" s="26">
        <v>0.2</v>
      </c>
      <c r="G2" s="25" t="s">
        <v>556</v>
      </c>
      <c r="H2" s="105"/>
      <c r="I2" s="105"/>
    </row>
    <row r="3" ht="12.0" customHeight="1"/>
    <row r="4" ht="12.0" customHeight="1">
      <c r="A4" s="71" t="s">
        <v>9</v>
      </c>
      <c r="B4" s="106" t="s">
        <v>557</v>
      </c>
      <c r="C4" s="71" t="s">
        <v>10</v>
      </c>
      <c r="D4" s="71" t="s">
        <v>11</v>
      </c>
      <c r="E4" s="71" t="s">
        <v>12</v>
      </c>
      <c r="F4" s="71" t="s">
        <v>13</v>
      </c>
      <c r="G4" s="71" t="s">
        <v>14</v>
      </c>
      <c r="H4" s="30" t="s">
        <v>16</v>
      </c>
      <c r="I4" s="30" t="s">
        <v>15</v>
      </c>
      <c r="J4" s="71" t="s">
        <v>17</v>
      </c>
      <c r="K4" s="49" t="s">
        <v>328</v>
      </c>
    </row>
    <row r="5" ht="12.0" customHeight="1">
      <c r="A5" s="18" t="s">
        <v>558</v>
      </c>
      <c r="B5" s="103"/>
      <c r="C5" s="18" t="s">
        <v>559</v>
      </c>
      <c r="D5" s="18" t="s">
        <v>560</v>
      </c>
      <c r="E5" s="18" t="s">
        <v>561</v>
      </c>
      <c r="F5" s="18"/>
      <c r="G5" s="18">
        <v>1.0</v>
      </c>
      <c r="H5" s="18"/>
      <c r="I5" s="18" t="s">
        <v>562</v>
      </c>
      <c r="J5" s="18"/>
      <c r="K5" s="18"/>
    </row>
    <row r="6" ht="12.0" customHeight="1">
      <c r="A6" s="18" t="s">
        <v>563</v>
      </c>
      <c r="B6" s="103" t="s">
        <v>564</v>
      </c>
      <c r="C6" s="18" t="s">
        <v>565</v>
      </c>
      <c r="D6" s="18" t="s">
        <v>566</v>
      </c>
      <c r="E6" s="18" t="s">
        <v>567</v>
      </c>
      <c r="F6" s="18"/>
      <c r="G6" s="18">
        <v>0.0</v>
      </c>
      <c r="H6" s="18"/>
      <c r="I6" s="18" t="s">
        <v>568</v>
      </c>
      <c r="J6" s="18" t="s">
        <v>569</v>
      </c>
      <c r="K6" s="18"/>
    </row>
    <row r="7" ht="12.0" customHeight="1">
      <c r="A7" s="18" t="s">
        <v>570</v>
      </c>
      <c r="B7" s="103"/>
      <c r="C7" s="18" t="s">
        <v>183</v>
      </c>
      <c r="D7" s="18" t="s">
        <v>184</v>
      </c>
      <c r="E7" s="18" t="s">
        <v>571</v>
      </c>
      <c r="F7" s="18" t="s">
        <v>186</v>
      </c>
      <c r="G7" s="18"/>
      <c r="H7" s="18"/>
      <c r="I7" s="18" t="s">
        <v>572</v>
      </c>
      <c r="J7" s="79"/>
      <c r="K7" s="18"/>
    </row>
    <row r="8" ht="12.0" customHeight="1">
      <c r="A8" s="18" t="s">
        <v>573</v>
      </c>
      <c r="B8" s="103"/>
      <c r="C8" s="18" t="s">
        <v>189</v>
      </c>
      <c r="D8" s="18" t="s">
        <v>190</v>
      </c>
      <c r="E8" s="69" t="s">
        <v>574</v>
      </c>
      <c r="F8" s="69" t="s">
        <v>575</v>
      </c>
      <c r="G8" s="18"/>
      <c r="H8" s="18"/>
      <c r="I8" s="18" t="s">
        <v>576</v>
      </c>
      <c r="J8" s="18"/>
      <c r="K8" s="18"/>
    </row>
    <row r="9" ht="12.0" customHeight="1">
      <c r="A9" s="18" t="s">
        <v>577</v>
      </c>
      <c r="B9" s="103" t="s">
        <v>578</v>
      </c>
      <c r="C9" s="18" t="s">
        <v>195</v>
      </c>
      <c r="D9" s="18" t="s">
        <v>196</v>
      </c>
      <c r="E9" s="18" t="s">
        <v>579</v>
      </c>
      <c r="F9" s="18"/>
      <c r="G9" s="18"/>
      <c r="H9" s="18"/>
      <c r="I9" s="18" t="s">
        <v>580</v>
      </c>
      <c r="J9" s="18"/>
      <c r="K9" s="18"/>
    </row>
    <row r="10" ht="12.0" customHeight="1">
      <c r="A10" s="18" t="s">
        <v>581</v>
      </c>
      <c r="B10" s="103" t="s">
        <v>582</v>
      </c>
      <c r="C10" s="18" t="s">
        <v>583</v>
      </c>
      <c r="D10" s="18" t="s">
        <v>584</v>
      </c>
      <c r="E10" s="18" t="s">
        <v>585</v>
      </c>
      <c r="F10" s="107" t="s">
        <v>586</v>
      </c>
      <c r="G10" s="18">
        <v>1.0</v>
      </c>
      <c r="H10" s="18"/>
      <c r="I10" s="18" t="s">
        <v>587</v>
      </c>
      <c r="J10" s="18"/>
      <c r="K10" s="18"/>
    </row>
    <row r="11" ht="12.0" customHeight="1">
      <c r="A11" s="18" t="s">
        <v>588</v>
      </c>
      <c r="B11" s="103"/>
      <c r="C11" s="18" t="s">
        <v>589</v>
      </c>
      <c r="D11" s="18" t="s">
        <v>590</v>
      </c>
      <c r="E11" s="18" t="s">
        <v>591</v>
      </c>
      <c r="F11" s="87" t="s">
        <v>592</v>
      </c>
      <c r="G11" s="18"/>
      <c r="H11" s="18"/>
      <c r="I11" s="18" t="s">
        <v>593</v>
      </c>
      <c r="J11" s="18"/>
      <c r="K11" s="18"/>
    </row>
    <row r="12" ht="49.5" customHeight="1">
      <c r="A12" s="18" t="s">
        <v>594</v>
      </c>
      <c r="B12" s="103" t="s">
        <v>595</v>
      </c>
      <c r="C12" s="18" t="s">
        <v>596</v>
      </c>
      <c r="D12" s="18" t="s">
        <v>597</v>
      </c>
      <c r="E12" s="69" t="s">
        <v>598</v>
      </c>
      <c r="F12" s="18" t="s">
        <v>599</v>
      </c>
      <c r="G12" s="18">
        <v>1.0</v>
      </c>
      <c r="H12" s="18"/>
      <c r="I12" s="18" t="s">
        <v>600</v>
      </c>
      <c r="J12" s="18" t="s">
        <v>601</v>
      </c>
      <c r="K12" s="18"/>
    </row>
    <row r="13" ht="12.0" customHeight="1">
      <c r="A13" s="18" t="s">
        <v>602</v>
      </c>
      <c r="B13" s="103" t="s">
        <v>603</v>
      </c>
      <c r="C13" s="18" t="s">
        <v>604</v>
      </c>
      <c r="D13" s="18" t="s">
        <v>605</v>
      </c>
      <c r="E13" s="18" t="s">
        <v>606</v>
      </c>
      <c r="F13" s="18"/>
      <c r="G13" s="18">
        <v>1.0</v>
      </c>
      <c r="H13" s="18"/>
      <c r="I13" s="18" t="s">
        <v>607</v>
      </c>
      <c r="J13" s="18"/>
      <c r="K13" s="18"/>
    </row>
    <row r="14" ht="12.0" customHeight="1">
      <c r="A14" s="18" t="s">
        <v>608</v>
      </c>
      <c r="B14" s="103" t="s">
        <v>609</v>
      </c>
      <c r="C14" s="18" t="s">
        <v>610</v>
      </c>
      <c r="D14" s="18" t="s">
        <v>611</v>
      </c>
      <c r="E14" s="18" t="s">
        <v>612</v>
      </c>
      <c r="F14" s="18" t="s">
        <v>613</v>
      </c>
      <c r="G14" s="18">
        <v>0.0</v>
      </c>
      <c r="H14" s="18"/>
      <c r="I14" s="18" t="s">
        <v>614</v>
      </c>
      <c r="J14" s="18"/>
      <c r="K14" s="18"/>
    </row>
    <row r="15" ht="12.0" customHeight="1">
      <c r="A15" s="18" t="s">
        <v>615</v>
      </c>
      <c r="B15" s="103"/>
      <c r="C15" s="18" t="s">
        <v>616</v>
      </c>
      <c r="D15" s="18" t="s">
        <v>617</v>
      </c>
      <c r="E15" s="18" t="s">
        <v>618</v>
      </c>
      <c r="F15" s="18"/>
      <c r="G15" s="18">
        <v>1.0</v>
      </c>
      <c r="H15" s="18"/>
      <c r="I15" s="18" t="s">
        <v>619</v>
      </c>
      <c r="J15" s="79"/>
      <c r="K15" s="18"/>
    </row>
    <row r="16" ht="12.0" customHeight="1">
      <c r="A16" s="18" t="s">
        <v>620</v>
      </c>
      <c r="B16" s="103"/>
      <c r="C16" s="18" t="s">
        <v>621</v>
      </c>
      <c r="D16" s="18" t="s">
        <v>622</v>
      </c>
      <c r="E16" s="18" t="s">
        <v>623</v>
      </c>
      <c r="F16" s="18"/>
      <c r="G16" s="18"/>
      <c r="H16" s="18"/>
      <c r="I16" s="18" t="s">
        <v>624</v>
      </c>
      <c r="J16" s="18"/>
      <c r="K16" s="18"/>
    </row>
    <row r="17" ht="12.0" customHeight="1">
      <c r="A17" s="18" t="s">
        <v>625</v>
      </c>
      <c r="B17" s="103"/>
      <c r="C17" s="18" t="s">
        <v>626</v>
      </c>
      <c r="D17" s="18" t="s">
        <v>627</v>
      </c>
      <c r="E17" s="18" t="s">
        <v>628</v>
      </c>
      <c r="F17" s="18"/>
      <c r="G17" s="18">
        <v>1.0</v>
      </c>
      <c r="H17" s="18"/>
      <c r="I17" s="18" t="s">
        <v>629</v>
      </c>
      <c r="J17" s="18"/>
      <c r="K17" s="18"/>
    </row>
    <row r="18" ht="12.0" customHeight="1">
      <c r="A18" s="18" t="s">
        <v>630</v>
      </c>
      <c r="B18" s="103"/>
      <c r="C18" s="18" t="s">
        <v>631</v>
      </c>
      <c r="D18" s="18" t="s">
        <v>632</v>
      </c>
      <c r="E18" s="18" t="s">
        <v>633</v>
      </c>
      <c r="F18" s="18" t="s">
        <v>634</v>
      </c>
      <c r="G18" s="18">
        <v>1.0</v>
      </c>
      <c r="H18" s="18"/>
      <c r="I18" s="18" t="s">
        <v>635</v>
      </c>
      <c r="J18" s="18"/>
      <c r="K18" s="18"/>
    </row>
    <row r="19" ht="12.0" customHeight="1">
      <c r="A19" s="18" t="s">
        <v>636</v>
      </c>
      <c r="B19" s="103" t="s">
        <v>564</v>
      </c>
      <c r="C19" s="18" t="s">
        <v>637</v>
      </c>
      <c r="D19" s="18" t="s">
        <v>566</v>
      </c>
      <c r="E19" s="18" t="s">
        <v>638</v>
      </c>
      <c r="F19" s="18" t="s">
        <v>257</v>
      </c>
      <c r="G19" s="18"/>
      <c r="H19" s="18"/>
      <c r="I19" s="18" t="s">
        <v>639</v>
      </c>
      <c r="J19" s="18" t="s">
        <v>640</v>
      </c>
      <c r="K19" s="18"/>
    </row>
    <row r="20" ht="49.5" customHeight="1">
      <c r="A20" s="18" t="s">
        <v>641</v>
      </c>
      <c r="B20" s="103" t="s">
        <v>595</v>
      </c>
      <c r="C20" s="18" t="s">
        <v>642</v>
      </c>
      <c r="D20" s="18" t="s">
        <v>597</v>
      </c>
      <c r="E20" s="69" t="s">
        <v>643</v>
      </c>
      <c r="F20" s="18" t="s">
        <v>599</v>
      </c>
      <c r="G20" s="18"/>
      <c r="H20" s="18"/>
      <c r="I20" s="18" t="s">
        <v>644</v>
      </c>
      <c r="J20" s="18" t="s">
        <v>645</v>
      </c>
      <c r="K20" s="18"/>
    </row>
    <row r="21" ht="12.0" customHeight="1">
      <c r="A21" s="18" t="s">
        <v>646</v>
      </c>
      <c r="B21" s="103" t="s">
        <v>647</v>
      </c>
      <c r="C21" s="18" t="s">
        <v>648</v>
      </c>
      <c r="D21" s="18" t="s">
        <v>611</v>
      </c>
      <c r="E21" s="18" t="s">
        <v>649</v>
      </c>
      <c r="F21" s="18" t="s">
        <v>613</v>
      </c>
      <c r="G21" s="18"/>
      <c r="H21" s="18"/>
      <c r="I21" s="18" t="s">
        <v>650</v>
      </c>
      <c r="J21" s="18"/>
      <c r="K21" s="18"/>
    </row>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sheetData>
  <mergeCells count="3">
    <mergeCell ref="B1:C1"/>
    <mergeCell ref="B2:C2"/>
    <mergeCell ref="D2:E2"/>
  </mergeCells>
  <hyperlinks>
    <hyperlink r:id="rId2" ref="E8"/>
    <hyperlink r:id="rId3" ref="F8"/>
    <hyperlink r:id="rId4" ref="F10"/>
    <hyperlink r:id="rId5" ref="E12"/>
    <hyperlink r:id="rId6" ref="E20"/>
  </hyperlinks>
  <printOptions/>
  <pageMargins bottom="0.75" footer="0.0" header="0.0" left="0.7" right="0.7" top="0.75"/>
  <pageSetup orientation="landscape"/>
  <drawing r:id="rId7"/>
  <legacyDrawing r:id="rId8"/>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9.14"/>
    <col customWidth="1" min="4" max="4" width="28.57"/>
    <col customWidth="1" min="5" max="5" width="18.14"/>
  </cols>
  <sheetData>
    <row r="1">
      <c r="A1" s="108" t="s">
        <v>651</v>
      </c>
      <c r="B1" s="109" t="s">
        <v>652</v>
      </c>
      <c r="C1" s="110" t="s">
        <v>653</v>
      </c>
      <c r="D1" s="111" t="s">
        <v>654</v>
      </c>
      <c r="E1" s="71" t="s">
        <v>655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4.0" topLeftCell="A5" activePane="bottomLeft" state="frozen"/>
      <selection activeCell="B6" sqref="B6" pane="bottomLeft"/>
    </sheetView>
  </sheetViews>
  <sheetFormatPr customHeight="1" defaultColWidth="14.43" defaultRowHeight="15.0"/>
  <cols>
    <col customWidth="1" min="1" max="1" width="9.29"/>
    <col customWidth="1" min="2" max="2" width="20.86"/>
    <col customWidth="1" min="3" max="3" width="34.57"/>
    <col customWidth="1" min="4" max="4" width="66.29"/>
    <col customWidth="1" min="5" max="5" width="45.86"/>
    <col customWidth="1" min="6" max="6" width="62.57"/>
    <col customWidth="1" min="7" max="7" width="43.57"/>
    <col customWidth="1" min="8" max="8" width="31.14"/>
    <col customWidth="1" min="9" max="9" width="38.0"/>
    <col customWidth="1" min="10" max="10" width="32.86"/>
    <col customWidth="1" min="11" max="11" width="19.43"/>
  </cols>
  <sheetData>
    <row r="1" ht="12.0" customHeight="1">
      <c r="A1" s="1" t="s">
        <v>0</v>
      </c>
      <c r="B1" s="2" t="str">
        <f>CONCAT(A1,"::FR")</f>
        <v>Milestone Title (Visible to User):::FR</v>
      </c>
      <c r="C1" s="2" t="str">
        <f>CONCAT(A1,"::PT")</f>
        <v>Milestone Title (Visible to User):::PT</v>
      </c>
      <c r="D1" s="3" t="s">
        <v>1</v>
      </c>
      <c r="E1" s="4"/>
      <c r="F1" s="3" t="str">
        <f>CONCAT(D1,"::FR")</f>
        <v>Milestone Description (Visible to User):::FR</v>
      </c>
      <c r="G1" s="4"/>
      <c r="H1" s="3" t="str">
        <f>CONCAT(D1,"::PT")</f>
        <v>Milestone Description (Visible to User):::PT</v>
      </c>
      <c r="I1" s="4"/>
      <c r="J1" s="23" t="s">
        <v>2</v>
      </c>
      <c r="K1" s="4"/>
      <c r="L1" s="3" t="str">
        <f>CONCAT(J1,"::FR")</f>
        <v>Entry Criteria:::FR</v>
      </c>
      <c r="M1" s="4"/>
      <c r="N1" s="3" t="str">
        <f>CONCAT(J1,"::PT")</f>
        <v>Entry Criteria:::PT</v>
      </c>
      <c r="O1" s="4"/>
      <c r="P1" s="24" t="s">
        <v>3</v>
      </c>
      <c r="Q1" s="8"/>
    </row>
    <row r="2" ht="19.5" customHeight="1">
      <c r="A2" s="25" t="s">
        <v>45</v>
      </c>
      <c r="B2" s="6" t="str">
        <f>IFERROR(__xludf.DUMMYFUNCTION("GOOGLETRANSLATE(A2,""EN"",""FR"")"),"Tutoriel de navigateur")</f>
        <v>Tutoriel de navigateur</v>
      </c>
      <c r="C2" s="6" t="str">
        <f>IFERROR(__xludf.DUMMYFUNCTION("GOOGLETRANSLATE(A2,""EN"",""PT"")"),"Tutorial do navegador")</f>
        <v>Tutorial do navegador</v>
      </c>
      <c r="D2" s="26" t="s">
        <v>46</v>
      </c>
      <c r="E2" s="4"/>
      <c r="F2" s="7" t="str">
        <f>IFERROR(__xludf.DUMMYFUNCTION("GOOGLETRANSLATE(D2,""EN"",""FR"")"),"Il s'agit d'une brève introduction au navigateur estimé au VIH. Cela vous aidera à comprendre comment marquer les tâches de manière complète et dans le processus d'estimation de votre pays.")</f>
        <v>Il s'agit d'une brève introduction au navigateur estimé au VIH. Cela vous aidera à comprendre comment marquer les tâches de manière complète et dans le processus d'estimation de votre pays.</v>
      </c>
      <c r="G2" s="4"/>
      <c r="H2" s="7" t="str">
        <f>IFERROR(__xludf.DUMMYFUNCTION("GOOGLETRANSLATE(D2,""EN"",""PT"")"),"Esta é uma breve introdução à Navegador Estimativa do HIV. Isso ajudará você a entender como marcar tarefas tão completas e prossiga pelo processo de estimativas do seu país.")</f>
        <v>Esta é uma breve introdução à Navegador Estimativa do HIV. Isso ajudará você a entender como marcar tarefas tão completas e prossiga pelo processo de estimativas do seu país.</v>
      </c>
      <c r="I2" s="4"/>
      <c r="J2" s="26" t="s">
        <v>47</v>
      </c>
      <c r="K2" s="4"/>
      <c r="L2" s="7" t="str">
        <f>IFERROR(__xludf.DUMMYFUNCTION("GOOGLETRANSLATE(J2,""EN"",""FR"")"),"L'utilisateur est connecté à Navigator ANS a accès à la modification d'un jeu de données d'estimation du pays ADR.")</f>
        <v>L'utilisateur est connecté à Navigator ANS a accès à la modification d'un jeu de données d'estimation du pays ADR.</v>
      </c>
      <c r="M2" s="4"/>
      <c r="N2" s="7" t="str">
        <f>IFERROR(__xludf.DUMMYFUNCTION("GOOGLETRANSLATE(J2,""EN"",""PT"")"),"O usuário logou no Navigator ANS tem acesso para editar um conjunto de dados de estimativas do país ADR.")</f>
        <v>O usuário logou no Navigator ANS tem acesso para editar um conjunto de dados de estimativas do país ADR.</v>
      </c>
      <c r="O2" s="4"/>
      <c r="P2" s="25">
        <v>0.1</v>
      </c>
      <c r="Q2" s="8"/>
    </row>
    <row r="3" ht="7.5" customHeight="1">
      <c r="A3" s="27"/>
      <c r="B3" s="27"/>
      <c r="C3" s="28"/>
      <c r="D3" s="28"/>
      <c r="E3" s="28"/>
      <c r="F3" s="28"/>
      <c r="G3" s="28"/>
    </row>
    <row r="4" ht="12.0" customHeight="1">
      <c r="A4" s="29" t="s">
        <v>9</v>
      </c>
      <c r="B4" s="9" t="s">
        <v>10</v>
      </c>
      <c r="C4" s="9" t="str">
        <f>CONCAT(B4,"::FR")</f>
        <v>Task Title (Visible to User)::FR</v>
      </c>
      <c r="D4" s="9" t="str">
        <f>CONCAT(B4,"::PT")</f>
        <v>Task Title (Visible to User)::PT</v>
      </c>
      <c r="E4" s="29" t="s">
        <v>11</v>
      </c>
      <c r="F4" s="9" t="str">
        <f>CONCAT(E4,"::FR")</f>
        <v>Task Test (if test passes, proceed to next test)::FR</v>
      </c>
      <c r="G4" s="9" t="str">
        <f>CONCAT(E4,"::PT")</f>
        <v>Task Test (if test passes, proceed to next test)::PT</v>
      </c>
      <c r="H4" s="29" t="s">
        <v>12</v>
      </c>
      <c r="I4" s="9" t="str">
        <f>CONCAT(H4,"::FR")</f>
        <v>If test fails, present this to user:::FR</v>
      </c>
      <c r="J4" s="9" t="str">
        <f>CONCAT(H4,"::PT")</f>
        <v>If test fails, present this to user:::PT</v>
      </c>
      <c r="K4" s="29" t="s">
        <v>13</v>
      </c>
      <c r="L4" s="9" t="str">
        <f>CONCAT(K4,"::FR")</f>
        <v>Resources / Links::FR</v>
      </c>
      <c r="M4" s="9" t="str">
        <f>CONCAT(K4,"::PT")</f>
        <v>Resources / Links::PT</v>
      </c>
      <c r="N4" s="29" t="s">
        <v>14</v>
      </c>
      <c r="O4" s="29" t="s">
        <v>17</v>
      </c>
      <c r="P4" s="9" t="s">
        <v>16</v>
      </c>
      <c r="Q4" s="30" t="s">
        <v>15</v>
      </c>
    </row>
    <row r="5" ht="12.0" customHeight="1">
      <c r="A5" s="10" t="s">
        <v>48</v>
      </c>
      <c r="B5" s="11" t="s">
        <v>49</v>
      </c>
      <c r="C5" s="6" t="str">
        <f>IFERROR(__xludf.DUMMYFUNCTION("GOOGLETRANSLATE(B5,""EN"",""FR"")"),"Bienvenue dans le navigateur des estimations du VIH de l'ONUSIDA")</f>
        <v>Bienvenue dans le navigateur des estimations du VIH de l'ONUSIDA</v>
      </c>
      <c r="D5" s="6" t="str">
        <f>IFERROR(__xludf.DUMMYFUNCTION("GOOGLETRANSLATE(B5,""EN"",""PT"")"),"Bem-vindo ao Navegador da UNAIDS HIV")</f>
        <v>Bem-vindo ao Navegador da UNAIDS HIV</v>
      </c>
      <c r="E5" s="18" t="s">
        <v>50</v>
      </c>
      <c r="F5" s="6" t="str">
        <f>IFERROR(__xludf.DUMMYFUNCTION("GOOGLETRANSLATE(E5,""EN"",""FR"")"),"L'utilisateur a-t-il cliqué sur quoi de neuf?")</f>
        <v>L'utilisateur a-t-il cliqué sur quoi de neuf?</v>
      </c>
      <c r="G5" s="6" t="str">
        <f>IFERROR(__xludf.DUMMYFUNCTION("GOOGLETRANSLATE(E5,""EN"",""PT"")"),"O usuário clicou o que vem a seguir?")</f>
        <v>O usuário clicou o que vem a seguir?</v>
      </c>
      <c r="H5" s="18" t="s">
        <v>51</v>
      </c>
      <c r="I5" s="6" t="str">
        <f>IFERROR(__xludf.DUMMYFUNCTION("IF(ISBLANK(H5),"""",GOOGLETRANSLATE(H5,""EN"",""FR""))"),"Bienvenue sur le navigateur estimé au VIH. Cet outil vous guidera étape par étape tout au long du processus de création des estimations du VIH de votre pays.
À chaque étape de la façon dont vous serez présenté avec une tâche à compléter. Nous vous demand"&amp;"ons de lire attentivement les instructions et d'utiliser les ressources supplémentaires et les liens fournis si nécessaire pour compléter la tâche.
Lorsque vous croyez avoir terminé la tâche, utilisez le bouton Tâche complète / incomplète en bas à droite"&amp;" en cliquant dessus, puis cliquez sur «Quoi de neuf» pour voir votre prochaine tâche.
** Faites-le maintenant pour passer à votre prochaine tâche. **")</f>
        <v>Bienvenue sur le navigateur estimé au VIH. Cet outil vous guidera étape par étape tout au long du processus de création des estimations du VIH de votre pays.
À chaque étape de la façon dont vous serez présenté avec une tâche à compléter. Nous vous demandons de lire attentivement les instructions et d'utiliser les ressources supplémentaires et les liens fournis si nécessaire pour compléter la tâche.
Lorsque vous croyez avoir terminé la tâche, utilisez le bouton Tâche complète / incomplète en bas à droite en cliquant dessus, puis cliquez sur «Quoi de neuf» pour voir votre prochaine tâche.
** Faites-le maintenant pour passer à votre prochaine tâche. **</v>
      </c>
      <c r="J5" s="6" t="str">
        <f>IFERROR(__xludf.DUMMYFUNCTION("IF(ISBLANK(H5),"""",GOOGLETRANSLATE(H5,""EN"",""PT""))"),"Bem-vindo ao Navigator Estimativa do HIV. Esta ferramenta irá guiá-lo passo a passo através do processo de criação das estimativas do HIV do seu país.
A cada etapa do jeito que você será apresentado com uma tarefa para completar. Pedimos que você leia at"&amp;"entamente as instruções e use os recursos e links extras fornecidos, se necessário, para concluir a tarefa.
Quando você acredita que completou a tarefa, alterna a tarefa completa / incompleta no canto inferior direito clicando nele e clique em ""O que é "&amp;"o próximo"" para ver sua próxima tarefa.
** Faça isso agora para prosseguir para sua próxima tarefa. **")</f>
        <v>Bem-vindo ao Navigator Estimativa do HIV. Esta ferramenta irá guiá-lo passo a passo através do processo de criação das estimativas do HIV do seu país.
A cada etapa do jeito que você será apresentado com uma tarefa para completar. Pedimos que você leia atentamente as instruções e use os recursos e links extras fornecidos, se necessário, para concluir a tarefa.
Quando você acredita que completou a tarefa, alterna a tarefa completa / incompleta no canto inferior direito clicando nele e clique em "O que é o próximo" para ver sua próxima tarefa.
** Faça isso agora para prosseguir para sua próxima tarefa. **</v>
      </c>
      <c r="K5" s="18"/>
      <c r="L5" s="6" t="str">
        <f>IFERROR(__xludf.DUMMYFUNCTION("IF(ISBLANK(K5),"""",GOOGLETRANSLATE(K5,""EN"",""FR""))"),"")</f>
        <v/>
      </c>
      <c r="M5" s="6" t="str">
        <f>IFERROR(__xludf.DUMMYFUNCTION("IF(ISBLANK(K5),"""",GOOGLETRANSLATE(K5,""EN"",""PT""))"),"")</f>
        <v/>
      </c>
      <c r="N5" s="14">
        <v>1.0</v>
      </c>
      <c r="O5" s="31"/>
      <c r="P5" s="31"/>
      <c r="Q5" s="31" t="s">
        <v>52</v>
      </c>
      <c r="S5" s="5"/>
      <c r="T5" s="5"/>
      <c r="U5" s="5"/>
      <c r="V5" s="5"/>
      <c r="W5" s="5"/>
      <c r="X5" s="5"/>
      <c r="Y5" s="5"/>
      <c r="Z5" s="5"/>
      <c r="AA5" s="5"/>
      <c r="AB5" s="5"/>
      <c r="AC5" s="5"/>
      <c r="AD5" s="5"/>
      <c r="AE5" s="5"/>
      <c r="AF5" s="5"/>
    </row>
    <row r="6" ht="12.0" customHeight="1">
      <c r="A6" s="10" t="s">
        <v>53</v>
      </c>
      <c r="B6" s="11" t="s">
        <v>54</v>
      </c>
      <c r="C6" s="6" t="str">
        <f>IFERROR(__xludf.DUMMYFUNCTION("GOOGLETRANSLATE(B6,""EN"",""FR"")"),"Tutoriel de navigateur: tâches à sauter")</f>
        <v>Tutoriel de navigateur: tâches à sauter</v>
      </c>
      <c r="D6" s="6" t="str">
        <f>IFERROR(__xludf.DUMMYFUNCTION("GOOGLETRANSLATE(B6,""EN"",""PT"")"),"Tutorial do navegador: ignorando tarefas")</f>
        <v>Tutorial do navegador: ignorando tarefas</v>
      </c>
      <c r="E6" s="18" t="s">
        <v>50</v>
      </c>
      <c r="F6" s="6" t="str">
        <f>IFERROR(__xludf.DUMMYFUNCTION("GOOGLETRANSLATE(E6,""EN"",""FR"")"),"L'utilisateur a-t-il cliqué sur quoi de neuf?")</f>
        <v>L'utilisateur a-t-il cliqué sur quoi de neuf?</v>
      </c>
      <c r="G6" s="6" t="str">
        <f>IFERROR(__xludf.DUMMYFUNCTION("GOOGLETRANSLATE(E6,""EN"",""PT"")"),"O usuário clicou o que vem a seguir?")</f>
        <v>O usuário clicou o que vem a seguir?</v>
      </c>
      <c r="H6" s="18" t="s">
        <v>55</v>
      </c>
      <c r="I6" s="6" t="str">
        <f>IFERROR(__xludf.DUMMYFUNCTION("IF(ISBLANK(H6),"""",GOOGLETRANSLATE(H6,""EN"",""FR""))"),"Toutes les tâches doivent pas être complétées au moment où elles vous sont présentées. De nombreuses tâches peuvent être ignorées et complétées ultérieurement.
Pour sauter une tâche, cliquez simplement sur ""Quoi de neuf?"" sans marquer la tâche aussi co"&amp;"mplète.
** Faites-le maintenant pour passer à votre prochaine tâche. **")</f>
        <v>Toutes les tâches doivent pas être complétées au moment où elles vous sont présentées. De nombreuses tâches peuvent être ignorées et complétées ultérieurement.
Pour sauter une tâche, cliquez simplement sur "Quoi de neuf?" sans marquer la tâche aussi complète.
** Faites-le maintenant pour passer à votre prochaine tâche. **</v>
      </c>
      <c r="J6" s="6" t="str">
        <f>IFERROR(__xludf.DUMMYFUNCTION("IF(ISBLANK(H6),"""",GOOGLETRANSLATE(H6,""EN"",""PT""))"),"Nem todas as tarefas precisam ser concluídas no momento em que são apresentadas a você. Muitas tarefas podem puladas e completadas em um estágio posterior.
Para pular uma tarefa, basta clicar em ""O que vem a seguir?"" sem marcar a tarefa como completa.
"&amp;"
** Faça isso agora para prosseguir para sua próxima tarefa. **")</f>
        <v>Nem todas as tarefas precisam ser concluídas no momento em que são apresentadas a você. Muitas tarefas podem puladas e completadas em um estágio posterior.
Para pular uma tarefa, basta clicar em "O que vem a seguir?" sem marcar a tarefa como completa.
** Faça isso agora para prosseguir para sua próxima tarefa. **</v>
      </c>
      <c r="K6" s="18"/>
      <c r="L6" s="6" t="str">
        <f>IFERROR(__xludf.DUMMYFUNCTION("IF(ISBLANK(K6),"""",GOOGLETRANSLATE(K6,""EN"",""FR""))"),"")</f>
        <v/>
      </c>
      <c r="M6" s="6" t="str">
        <f>IFERROR(__xludf.DUMMYFUNCTION("IF(ISBLANK(K6),"""",GOOGLETRANSLATE(K6,""EN"",""PT""))"),"")</f>
        <v/>
      </c>
      <c r="N6" s="14"/>
      <c r="O6" s="31"/>
      <c r="P6" s="31"/>
      <c r="Q6" s="31" t="s">
        <v>56</v>
      </c>
      <c r="S6" s="5"/>
      <c r="T6" s="5"/>
      <c r="U6" s="5"/>
      <c r="V6" s="5"/>
      <c r="W6" s="5"/>
      <c r="X6" s="5"/>
      <c r="Y6" s="5"/>
      <c r="Z6" s="5"/>
      <c r="AA6" s="5"/>
      <c r="AB6" s="5"/>
      <c r="AC6" s="5"/>
      <c r="AD6" s="5"/>
      <c r="AE6" s="5"/>
      <c r="AF6" s="5"/>
    </row>
    <row r="7" ht="12.0" customHeight="1">
      <c r="A7" s="10" t="s">
        <v>57</v>
      </c>
      <c r="B7" s="11" t="s">
        <v>58</v>
      </c>
      <c r="C7" s="6" t="str">
        <f>IFERROR(__xludf.DUMMYFUNCTION("GOOGLETRANSLATE(B7,""EN"",""FR"")"),"Tutoriel de navigateur: parcourir les tâches précédentes")</f>
        <v>Tutoriel de navigateur: parcourir les tâches précédentes</v>
      </c>
      <c r="D7" s="6" t="str">
        <f>IFERROR(__xludf.DUMMYFUNCTION("GOOGLETRANSLATE(B7,""EN"",""PT"")"),"Tutorial do Navigator: Navegando tarefas anteriores")</f>
        <v>Tutorial do Navigator: Navegando tarefas anteriores</v>
      </c>
      <c r="E7" s="18" t="s">
        <v>50</v>
      </c>
      <c r="F7" s="6" t="str">
        <f>IFERROR(__xludf.DUMMYFUNCTION("GOOGLETRANSLATE(E7,""EN"",""FR"")"),"L'utilisateur a-t-il cliqué sur quoi de neuf?")</f>
        <v>L'utilisateur a-t-il cliqué sur quoi de neuf?</v>
      </c>
      <c r="G7" s="6" t="str">
        <f>IFERROR(__xludf.DUMMYFUNCTION("GOOGLETRANSLATE(E7,""EN"",""PT"")"),"O usuário clicou o que vem a seguir?")</f>
        <v>O usuário clicou o que vem a seguir?</v>
      </c>
      <c r="H7" s="18" t="s">
        <v>59</v>
      </c>
      <c r="I7" s="6" t="str">
        <f>IFERROR(__xludf.DUMMYFUNCTION("IF(ISBLANK(H7),"""",GOOGLETRANSLATE(H7,""EN"",""FR""))"),"Vous pouvez parcourir toutes les tâches précédentes que vous avez sauté ou complétées à l'aide des boutons ""Tâche antérieure"" et ""Tâche suivante"". Pour aller au-delà de votre tâche actuelle, vous devez utiliser le ""Quoi de neuf?"" Bouton pour réévalu"&amp;"er l'endroit où vous vous trouvez dans le processus d'estimation et être guidé à votre prochaine tâche.
Pour aider avec les tâches de navigation, nous développons actuellement une vue ""liste de tâches"", qui répertoriera toutes vos tâches et vous indiqu"&amp;"era lesquelles vous avez terminé. Vous pourrez utiliser cette vue pour parcourir rapidement des tâches ignorées.
Essayez de naviguer dans votre liste de tâches maintenant, avant de revenir à cette tâche actuelle.
** Une fois que vous avez fait cette mar"&amp;"que, la tâche est terminée et cliquez sur ""Quoi de neuf?"" pour voir votre prochaine tâche. **")</f>
        <v>Vous pouvez parcourir toutes les tâches précédentes que vous avez sauté ou complétées à l'aide des boutons "Tâche antérieure" et "Tâche suivante". Pour aller au-delà de votre tâche actuelle, vous devez utiliser le "Quoi de neuf?" Bouton pour réévaluer l'endroit où vous vous trouvez dans le processus d'estimation et être guidé à votre prochaine tâche.
Pour aider avec les tâches de navigation, nous développons actuellement une vue "liste de tâches", qui répertoriera toutes vos tâches et vous indiquera lesquelles vous avez terminé. Vous pourrez utiliser cette vue pour parcourir rapidement des tâches ignorées.
Essayez de naviguer dans votre liste de tâches maintenant, avant de revenir à cette tâche actuelle.
** Une fois que vous avez fait cette marque, la tâche est terminée et cliquez sur "Quoi de neuf?" pour voir votre prochaine tâche. **</v>
      </c>
      <c r="J7" s="6" t="str">
        <f>IFERROR(__xludf.DUMMYFUNCTION("IF(ISBLANK(H7),"""",GOOGLETRANSLATE(H7,""EN"",""PT""))"),"Você pode navegar por todas as tarefas anteriores que você ignorou ou completou usando os botões ""Tarefa anterior"" e ""Next Task"". Para prosseguir além da sua tarefa atual, você deve usar o ""O que vem a seguir?"" botão para reavaliar onde você está no"&amp;" processo de estimativas e ser guiado para sua próxima tarefa.
Para ajudar com as tarefas de navegação, estamos desenvolvendo atualmente uma visualização ""lista de tarefas"", que listará todas as suas tarefas e lhe direcione quais você concluiu. Você po"&amp;"derá usar essa visão para navegar rapidamente a tarefas ignoradas.
Tente navegar novamente pela sua lista de tarefas agora, antes de retornar a esta tarefa atual.
** Depois de ter feito isso, marque a tarefa como completa e clique em ""O que vem a segui"&amp;"r?"" Para ver sua próxima tarefa. **")</f>
        <v>Você pode navegar por todas as tarefas anteriores que você ignorou ou completou usando os botões "Tarefa anterior" e "Next Task". Para prosseguir além da sua tarefa atual, você deve usar o "O que vem a seguir?" botão para reavaliar onde você está no processo de estimativas e ser guiado para sua próxima tarefa.
Para ajudar com as tarefas de navegação, estamos desenvolvendo atualmente uma visualização "lista de tarefas", que listará todas as suas tarefas e lhe direcione quais você concluiu. Você poderá usar essa visão para navegar rapidamente a tarefas ignoradas.
Tente navegar novamente pela sua lista de tarefas agora, antes de retornar a esta tarefa atual.
** Depois de ter feito isso, marque a tarefa como completa e clique em "O que vem a seguir?" Para ver sua próxima tarefa. **</v>
      </c>
      <c r="K7" s="18"/>
      <c r="L7" s="6" t="str">
        <f>IFERROR(__xludf.DUMMYFUNCTION("IF(ISBLANK(K7),"""",GOOGLETRANSLATE(K7,""EN"",""FR""))"),"")</f>
        <v/>
      </c>
      <c r="M7" s="6" t="str">
        <f>IFERROR(__xludf.DUMMYFUNCTION("IF(ISBLANK(K7),"""",GOOGLETRANSLATE(K7,""EN"",""PT""))"),"")</f>
        <v/>
      </c>
      <c r="N7" s="14"/>
      <c r="O7" s="31"/>
      <c r="P7" s="31"/>
      <c r="Q7" s="31" t="s">
        <v>60</v>
      </c>
      <c r="S7" s="5"/>
      <c r="T7" s="5"/>
      <c r="U7" s="5"/>
      <c r="V7" s="5"/>
      <c r="W7" s="5"/>
      <c r="X7" s="5"/>
      <c r="Y7" s="5"/>
      <c r="Z7" s="5"/>
      <c r="AA7" s="5"/>
      <c r="AB7" s="5"/>
      <c r="AC7" s="5"/>
      <c r="AD7" s="5"/>
      <c r="AE7" s="5"/>
      <c r="AF7" s="5"/>
    </row>
    <row r="8" ht="12.0" customHeight="1">
      <c r="A8" s="32" t="s">
        <v>61</v>
      </c>
      <c r="B8" s="32" t="s">
        <v>62</v>
      </c>
      <c r="C8" s="6" t="str">
        <f>IFERROR(__xludf.DUMMYFUNCTION("GOOGLETRANSLATE(B8,""EN"",""FR"")"),"Tutoriel de navigateur: tâches automatiques et sauvegardes")</f>
        <v>Tutoriel de navigateur: tâches automatiques et sauvegardes</v>
      </c>
      <c r="D8" s="6" t="str">
        <f>IFERROR(__xludf.DUMMYFUNCTION("GOOGLETRANSLATE(B8,""EN"",""PT"")"),"Tutorial do Navegador: Tarefas Automáticas e Viagens Skip")</f>
        <v>Tutorial do Navegador: Tarefas Automáticas e Viagens Skip</v>
      </c>
      <c r="E8" s="33" t="s">
        <v>63</v>
      </c>
      <c r="F8" s="6" t="str">
        <f>IFERROR(__xludf.DUMMYFUNCTION("GOOGLETRANSLATE(E8,""EN"",""FR"")"),"L'utilisateur a-t-il terminé le didacticiel?")</f>
        <v>L'utilisateur a-t-il terminé le didacticiel?</v>
      </c>
      <c r="G8" s="6" t="str">
        <f>IFERROR(__xludf.DUMMYFUNCTION("GOOGLETRANSLATE(E8,""EN"",""PT"")"),"O usuário concluiu o tutorial?")</f>
        <v>O usuário concluiu o tutorial?</v>
      </c>
      <c r="H8" s="34" t="s">
        <v>64</v>
      </c>
      <c r="I8" s="6" t="str">
        <f>IFERROR(__xludf.DUMMYFUNCTION("IF(ISBLANK(H8),"""",GOOGLETRANSLATE(H8,""EN"",""FR""))"),"Dans certains cas, lorsque vous marquez une tâche aussi complète, Navigator validera votre réponse. Si vous n'avez pas réalisé la tâche, vous serez alerté par un message dans une case bleue ci-dessus.
Dans certains cas, le navigateur peut également vérif"&amp;"ier que certaines tâches essentielles sont complètes et n'ont pas été ignorées. Si vous avez sauté des tâches essentielles, Navigator vous informera, puis vous remettra en arrière pour compléter ces tâches.
Par exemple, pour continuer, vous devez mainten"&amp;"ant vous assurer que vous avez terminé ces deux tâches:
- Tutoriel de navigateur: tâches de saut
- Tutoriel de navigateur: navigation sur les tâches précédentes
** Une fois que vous avez compris ce message, marquez la tâche comme complète et cliquez sur"&amp;" ""Quelle est la prochaine fois?"" être repris pour compléter ces tâches. **")</f>
        <v>Dans certains cas, lorsque vous marquez une tâche aussi complète, Navigator validera votre réponse. Si vous n'avez pas réalisé la tâche, vous serez alerté par un message dans une case bleue ci-dessus.
Dans certains cas, le navigateur peut également vérifier que certaines tâches essentielles sont complètes et n'ont pas été ignorées. Si vous avez sauté des tâches essentielles, Navigator vous informera, puis vous remettra en arrière pour compléter ces tâches.
Par exemple, pour continuer, vous devez maintenant vous assurer que vous avez terminé ces deux tâches:
- Tutoriel de navigateur: tâches de saut
- Tutoriel de navigateur: navigation sur les tâches précédentes
** Une fois que vous avez compris ce message, marquez la tâche comme complète et cliquez sur "Quelle est la prochaine fois?" être repris pour compléter ces tâches. **</v>
      </c>
      <c r="J8" s="6" t="str">
        <f>IFERROR(__xludf.DUMMYFUNCTION("IF(ISBLANK(H8),"""",GOOGLETRANSLATE(H8,""EN"",""PT""))"),"Em alguns casos, quando você marca uma tarefa como completa, o Navigator validará sua resposta. Se você ainda não completou a tarefa, será alertado por uma mensagem em uma caixa azul acima.
Em alguns casos, o Navigator também pode verificar se algumas ta"&amp;"refas essenciais são completas e não foram ignoradas. Se você ignorou algumas tarefas essenciais, o Navigator informá-lo e, em seguida, levá-lo para trás para concluir essas tarefas.
Por exemplo, para continuar ainda mais, você deve garantir que tenha co"&amp;"ncluído essas duas tarefas:
- Tutorial do navegador: ignorando tarefas
- Tutorial do Navigator: Navegando tarefas anteriores
** Depois de entender esta mensagem, marque a tarefa como completa e clique em ""O que vem a seguir?"" para ser levado de volta "&amp;"para concluir essas tarefas. **")</f>
        <v>Em alguns casos, quando você marca uma tarefa como completa, o Navigator validará sua resposta. Se você ainda não completou a tarefa, será alertado por uma mensagem em uma caixa azul acima.
Em alguns casos, o Navigator também pode verificar se algumas tarefas essenciais são completas e não foram ignoradas. Se você ignorou algumas tarefas essenciais, o Navigator informá-lo e, em seguida, levá-lo para trás para concluir essas tarefas.
Por exemplo, para continuar ainda mais, você deve garantir que tenha concluído essas duas tarefas:
- Tutorial do navegador: ignorando tarefas
- Tutorial do Navigator: Navegando tarefas anteriores
** Depois de entender esta mensagem, marque a tarefa como completa e clique em "O que vem a seguir?" para ser levado de volta para concluir essas tarefas. **</v>
      </c>
      <c r="K8" s="35"/>
      <c r="L8" s="6" t="str">
        <f>IFERROR(__xludf.DUMMYFUNCTION("IF(ISBLANK(K8),"""",GOOGLETRANSLATE(K8,""EN"",""FR""))"),"")</f>
        <v/>
      </c>
      <c r="M8" s="6" t="str">
        <f>IFERROR(__xludf.DUMMYFUNCTION("IF(ISBLANK(K8),"""",GOOGLETRANSLATE(K8,""EN"",""PT""))"),"")</f>
        <v/>
      </c>
      <c r="N8" s="36">
        <v>1.0</v>
      </c>
      <c r="O8" s="34"/>
      <c r="P8" s="31"/>
      <c r="Q8" s="34" t="s">
        <v>65</v>
      </c>
      <c r="S8" s="5"/>
      <c r="T8" s="5"/>
      <c r="U8" s="5"/>
      <c r="V8" s="5"/>
      <c r="W8" s="5"/>
      <c r="X8" s="5"/>
      <c r="Y8" s="5"/>
      <c r="Z8" s="5"/>
      <c r="AA8" s="5"/>
      <c r="AB8" s="5"/>
      <c r="AC8" s="5"/>
      <c r="AD8" s="5"/>
      <c r="AE8" s="5"/>
      <c r="AF8" s="5"/>
    </row>
    <row r="9" ht="12.0" customHeight="1">
      <c r="A9" s="10" t="s">
        <v>66</v>
      </c>
      <c r="B9" s="11" t="s">
        <v>67</v>
      </c>
      <c r="C9" s="6" t="str">
        <f>IFERROR(__xludf.DUMMYFUNCTION("GOOGLETRANSLATE(B9,""EN"",""FR"")"),"Êtes-vous prêt à commencer le processus d'estimation?")</f>
        <v>Êtes-vous prêt à commencer le processus d'estimation?</v>
      </c>
      <c r="D9" s="6" t="str">
        <f>IFERROR(__xludf.DUMMYFUNCTION("GOOGLETRANSLATE(B9,""EN"",""PT"")"),"Você está pronto para começar o processo de estimativas?")</f>
        <v>Você está pronto para começar o processo de estimativas?</v>
      </c>
      <c r="E9" s="18" t="s">
        <v>68</v>
      </c>
      <c r="F9" s="6" t="str">
        <f>IFERROR(__xludf.DUMMYFUNCTION("GOOGLETRANSLATE(E9,""EN"",""FR"")"),"Les critères d'entrée de 01-GeneststsDatahmis ont-ils été atteints?")</f>
        <v>Les critères d'entrée de 01-GeneststsDatahmis ont-ils été atteints?</v>
      </c>
      <c r="G9" s="6" t="str">
        <f>IFERROR(__xludf.DUMMYFUNCTION("GOOGLETRANSLATE(E9,""EN"",""PT"")"),"Os critérios de entrada para 01-GenestsDatahmis foram atendidos?")</f>
        <v>Os critérios de entrada para 01-GenestsDatahmis foram atendidos?</v>
      </c>
      <c r="H9" s="18" t="s">
        <v>69</v>
      </c>
      <c r="I9" s="6" t="str">
        <f>IFERROR(__xludf.DUMMYFUNCTION("IF(ISBLANK(H9),"""",GOOGLETRANSLATE(H9,""EN"",""FR""))"),"Toutes nos félicitations! Vous avez terminé le tutoriel de navigation estimé au VIH.
Afin de procéder à l'utilisation du navigateur, votre pays doit:
 - avoir des données de tous les sites pour la période utilisée dans les modèles;
Si vous êtes conva"&amp;"incu que l'exigence ci-dessus est remplie, marquez cette tâche terminée et cliquez sur ""Quoi de neuf?""")</f>
        <v>Toutes nos félicitations! Vous avez terminé le tutoriel de navigation estimé au VIH.
Afin de procéder à l'utilisation du navigateur, votre pays doit:
 - avoir des données de tous les sites pour la période utilisée dans les modèles;
Si vous êtes convaincu que l'exigence ci-dessus est remplie, marquez cette tâche terminée et cliquez sur "Quoi de neuf?"</v>
      </c>
      <c r="J9" s="6" t="str">
        <f>IFERROR(__xludf.DUMMYFUNCTION("IF(ISBLANK(H9),"""",GOOGLETRANSLATE(H9,""EN"",""PT""))"),"Parabéns! Você completou o tutorial do HIV Estimativa Navigator.
Para prosseguir para usar o navegador, seu país deve:
 - Ter dados de todos os sites para o período de tempo usado nos modelos;
Se você estiver satisfeito de que o requisito acima seja "&amp;"cumprido, marque esta tarefa completa e clique em ""O que vem a seguir?""")</f>
        <v>Parabéns! Você completou o tutorial do HIV Estimativa Navigator.
Para prosseguir para usar o navegador, seu país deve:
 - Ter dados de todos os sites para o período de tempo usado nos modelos;
Se você estiver satisfeito de que o requisito acima seja cumprido, marque esta tarefa completa e clique em "O que vem a seguir?"</v>
      </c>
      <c r="K9" s="19"/>
      <c r="L9" s="6" t="str">
        <f>IFERROR(__xludf.DUMMYFUNCTION("IF(ISBLANK(K9),"""",GOOGLETRANSLATE(K9,""EN"",""FR""))"),"")</f>
        <v/>
      </c>
      <c r="M9" s="6" t="str">
        <f>IFERROR(__xludf.DUMMYFUNCTION("IF(ISBLANK(K9),"""",GOOGLETRANSLATE(K9,""EN"",""PT""))"),"")</f>
        <v/>
      </c>
      <c r="N9" s="14">
        <v>1.0</v>
      </c>
      <c r="O9" s="31"/>
      <c r="P9" s="31"/>
      <c r="Q9" s="31" t="s">
        <v>70</v>
      </c>
      <c r="S9" s="5"/>
      <c r="T9" s="5"/>
      <c r="U9" s="5"/>
      <c r="V9" s="5"/>
      <c r="W9" s="5"/>
      <c r="X9" s="5"/>
      <c r="Y9" s="5"/>
      <c r="Z9" s="5"/>
      <c r="AA9" s="5"/>
      <c r="AB9" s="5"/>
      <c r="AC9" s="5"/>
      <c r="AD9" s="5"/>
      <c r="AE9" s="5"/>
      <c r="AF9" s="5"/>
    </row>
    <row r="10" ht="12.0" customHeight="1">
      <c r="A10" s="37"/>
      <c r="B10" s="37"/>
      <c r="C10" s="38"/>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row>
    <row r="11" ht="12.0"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sheetData>
  <mergeCells count="12">
    <mergeCell ref="F2:G2"/>
    <mergeCell ref="H2:I2"/>
    <mergeCell ref="J2:K2"/>
    <mergeCell ref="L2:M2"/>
    <mergeCell ref="D1:E1"/>
    <mergeCell ref="F1:G1"/>
    <mergeCell ref="H1:I1"/>
    <mergeCell ref="J1:K1"/>
    <mergeCell ref="L1:M1"/>
    <mergeCell ref="N1:O1"/>
    <mergeCell ref="D2:E2"/>
    <mergeCell ref="N2:O2"/>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4.0" topLeftCell="A5" activePane="bottomLeft" state="frozen"/>
      <selection activeCell="B6" sqref="B6" pane="bottomLeft"/>
    </sheetView>
  </sheetViews>
  <sheetFormatPr customHeight="1" defaultColWidth="14.43" defaultRowHeight="15.0"/>
  <cols>
    <col customWidth="1" min="1" max="1" width="9.29"/>
    <col customWidth="1" min="2" max="2" width="20.86"/>
    <col customWidth="1" min="3" max="3" width="34.57"/>
    <col customWidth="1" min="4" max="4" width="66.29"/>
    <col customWidth="1" min="5" max="5" width="45.86"/>
    <col customWidth="1" min="6" max="6" width="19.86"/>
    <col customWidth="1" min="7" max="7" width="13.14"/>
    <col customWidth="1" min="8" max="8" width="31.14"/>
    <col customWidth="1" min="9" max="9" width="38.0"/>
    <col customWidth="1" min="10" max="10" width="32.86"/>
  </cols>
  <sheetData>
    <row r="1" ht="12.0" customHeight="1">
      <c r="A1" s="1" t="s">
        <v>0</v>
      </c>
      <c r="B1" s="2" t="str">
        <f>CONCAT(A1,"::FR")</f>
        <v>Milestone Title (Visible to User):::FR</v>
      </c>
      <c r="C1" s="2" t="str">
        <f>CONCAT(A1,"::PT")</f>
        <v>Milestone Title (Visible to User):::PT</v>
      </c>
      <c r="D1" s="3" t="s">
        <v>1</v>
      </c>
      <c r="E1" s="4"/>
      <c r="F1" s="3" t="str">
        <f>CONCAT(D1,"::FR")</f>
        <v>Milestone Description (Visible to User):::FR</v>
      </c>
      <c r="G1" s="4"/>
      <c r="H1" s="3" t="str">
        <f>CONCAT(D1,"::PT")</f>
        <v>Milestone Description (Visible to User):::PT</v>
      </c>
      <c r="I1" s="4"/>
      <c r="J1" s="23" t="s">
        <v>2</v>
      </c>
      <c r="K1" s="4"/>
      <c r="L1" s="3" t="str">
        <f>CONCAT(J1,"::FR")</f>
        <v>Entry Criteria:::FR</v>
      </c>
      <c r="M1" s="4"/>
      <c r="N1" s="3" t="str">
        <f>CONCAT(J1,"::PT")</f>
        <v>Entry Criteria:::PT</v>
      </c>
      <c r="O1" s="4"/>
      <c r="P1" s="24" t="s">
        <v>3</v>
      </c>
      <c r="Q1" s="8"/>
    </row>
    <row r="2" ht="19.5" customHeight="1">
      <c r="A2" s="25" t="s">
        <v>71</v>
      </c>
      <c r="B2" s="6" t="str">
        <f>IFERROR(__xludf.DUMMYFUNCTION("GOOGLETRANSLATE(A2,""EN"",""FR"")"),"Préparer des données d'entrée pour les estimations du VIH")</f>
        <v>Préparer des données d'entrée pour les estimations du VIH</v>
      </c>
      <c r="C2" s="6" t="str">
        <f>IFERROR(__xludf.DUMMYFUNCTION("GOOGLETRANSLATE(A2,""EN"",""PT"")"),"Preparar dados de entrada para estimativas de HIV")</f>
        <v>Preparar dados de entrada para estimativas de HIV</v>
      </c>
      <c r="D2" s="26" t="s">
        <v>72</v>
      </c>
      <c r="E2" s="4"/>
      <c r="F2" s="7" t="str">
        <f>IFERROR(__xludf.DUMMYFUNCTION("GOOGLETRANSLATE(D2,""EN"",""FR"")"),"Dans ce jalon, vous préparerez et placerez les données d'entrée requises dans l'ensemble de données nécessaires pour générer des estimations du VIH. Vous devez utiliser la meilleure qualité de la plus haute qualité et la plupart des données d'entrée compl"&amp;"ètes que vous accumulez pour le processus d'estimation.")</f>
        <v>Dans ce jalon, vous préparerez et placerez les données d'entrée requises dans l'ensemble de données nécessaires pour générer des estimations du VIH. Vous devez utiliser la meilleure qualité de la plus haute qualité et la plupart des données d'entrée complètes que vous accumulez pour le processus d'estimation.</v>
      </c>
      <c r="G2" s="4"/>
      <c r="H2" s="7" t="str">
        <f>IFERROR(__xludf.DUMMYFUNCTION("GOOGLETRANSLATE(D2,""EN"",""PT"")"),"Neste marco, você preparará e colocará os dados de entrada necessários no conjunto de dados necessário para gerar estimativas de HIV. Você deve usar o melhor, a mais alta qualidade e os dados de entrada mais completos que você tem disponível para o proces"&amp;"so de estimativas.")</f>
        <v>Neste marco, você preparará e colocará os dados de entrada necessários no conjunto de dados necessário para gerar estimativas de HIV. Você deve usar o melhor, a mais alta qualidade e os dados de entrada mais completos que você tem disponível para o processo de estimativas.</v>
      </c>
      <c r="I2" s="4"/>
      <c r="J2" s="26" t="s">
        <v>73</v>
      </c>
      <c r="K2" s="4"/>
      <c r="L2" s="7" t="str">
        <f>IFERROR(__xludf.DUMMYFUNCTION("GOOGLETRANSLATE(J2,""EN"",""FR"")"),"Pays a collecté des données de tous les sites pour la période utilisée dans les modèles
Les données sont compilées et validées par les autorités de pays (par exemple, Moh).
L'utilisateur est autorisé à préparer des estimations au nom du pays")</f>
        <v>Pays a collecté des données de tous les sites pour la période utilisée dans les modèles
Les données sont compilées et validées par les autorités de pays (par exemple, Moh).
L'utilisateur est autorisé à préparer des estimations au nom du pays</v>
      </c>
      <c r="M2" s="4"/>
      <c r="N2" s="7" t="str">
        <f>IFERROR(__xludf.DUMMYFUNCTION("GOOGLETRANSLATE(J2,""EN"",""PT"")"),"País coletou dados de todos os sites para o período de tempo usado nos modelos
Os dados são compilados e validados por autoridades de país (por exemplo, MOH).
O usuário está autorizado a preparar estimativas em nome do país")</f>
        <v>País coletou dados de todos os sites para o período de tempo usado nos modelos
Os dados são compilados e validados por autoridades de país (por exemplo, MOH).
O usuário está autorizado a preparar estimativas em nome do país</v>
      </c>
      <c r="O2" s="4"/>
      <c r="P2" s="25">
        <v>0.2</v>
      </c>
      <c r="Q2" s="8"/>
    </row>
    <row r="3" ht="7.5" customHeight="1">
      <c r="A3" s="27"/>
      <c r="B3" s="27"/>
      <c r="C3" s="28"/>
      <c r="D3" s="28"/>
      <c r="E3" s="28"/>
      <c r="F3" s="28"/>
      <c r="G3" s="28"/>
    </row>
    <row r="4" ht="12.0" customHeight="1">
      <c r="A4" s="29" t="s">
        <v>9</v>
      </c>
      <c r="B4" s="9" t="s">
        <v>10</v>
      </c>
      <c r="C4" s="9" t="str">
        <f>CONCAT(B4,"::FR")</f>
        <v>Task Title (Visible to User)::FR</v>
      </c>
      <c r="D4" s="9" t="str">
        <f>CONCAT(B4,"::PT")</f>
        <v>Task Title (Visible to User)::PT</v>
      </c>
      <c r="E4" s="29" t="s">
        <v>11</v>
      </c>
      <c r="F4" s="9" t="str">
        <f>CONCAT(E4,"::FR")</f>
        <v>Task Test (if test passes, proceed to next test)::FR</v>
      </c>
      <c r="G4" s="9" t="str">
        <f>CONCAT(E4,"::PT")</f>
        <v>Task Test (if test passes, proceed to next test)::PT</v>
      </c>
      <c r="H4" s="29" t="s">
        <v>12</v>
      </c>
      <c r="I4" s="9" t="str">
        <f>CONCAT(H4,"::FR")</f>
        <v>If test fails, present this to user:::FR</v>
      </c>
      <c r="J4" s="9" t="str">
        <f>CONCAT(H4,"::PT")</f>
        <v>If test fails, present this to user:::PT</v>
      </c>
      <c r="K4" s="29" t="s">
        <v>13</v>
      </c>
      <c r="L4" s="9" t="str">
        <f>CONCAT(K4,"::FR")</f>
        <v>Resources / Links::FR</v>
      </c>
      <c r="M4" s="9" t="str">
        <f>CONCAT(K4,"::PT")</f>
        <v>Resources / Links::PT</v>
      </c>
      <c r="N4" s="29" t="s">
        <v>14</v>
      </c>
      <c r="O4" s="29" t="s">
        <v>17</v>
      </c>
      <c r="P4" s="9" t="s">
        <v>16</v>
      </c>
      <c r="Q4" s="30" t="s">
        <v>15</v>
      </c>
    </row>
    <row r="5" ht="12.0" customHeight="1">
      <c r="A5" s="39" t="s">
        <v>74</v>
      </c>
      <c r="B5" s="39" t="s">
        <v>75</v>
      </c>
      <c r="C5" s="6" t="str">
        <f>IFERROR(__xludf.DUMMYFUNCTION("GOOGLETRANSLATE(B5,""EN"",""FR"")"),"S'assurer que les données du programme sont complètes dans votre système d'information sur la santé nationale (par exemple, DHIS2)")</f>
        <v>S'assurer que les données du programme sont complètes dans votre système d'information sur la santé nationale (par exemple, DHIS2)</v>
      </c>
      <c r="D5" s="6" t="str">
        <f>IFERROR(__xludf.DUMMYFUNCTION("GOOGLETRANSLATE(B5,""EN"",""PT"")"),"Garantir que os dados do programa sejam concluídos em seu sistema nacional de informações de saúde (por exemplo, DHIS2)")</f>
        <v>Garantir que os dados do programa sejam concluídos em seu sistema nacional de informações de saúde (por exemplo, DHIS2)</v>
      </c>
      <c r="E5" s="40" t="s">
        <v>76</v>
      </c>
      <c r="F5" s="6" t="str">
        <f>IFERROR(__xludf.DUMMYFUNCTION("GOOGLETRANSLATE(E5,""EN"",""FR"")"),"Toutes les données de programme requises pour les estimations sont-elles complétées et sont-elles disponibles dans le système d'information sur la santé nationale?")</f>
        <v>Toutes les données de programme requises pour les estimations sont-elles complétées et sont-elles disponibles dans le système d'information sur la santé nationale?</v>
      </c>
      <c r="G5" s="6" t="str">
        <f>IFERROR(__xludf.DUMMYFUNCTION("GOOGLETRANSLATE(E5,""EN"",""PT"")"),"Todos os dados do programa necessários para estimativas foram concluídos e estão disponíveis no sistema nacional de informações de saúde?")</f>
        <v>Todos os dados do programa necessários para estimativas foram concluídos e estão disponíveis no sistema nacional de informações de saúde?</v>
      </c>
      <c r="H5" s="40" t="s">
        <v>77</v>
      </c>
      <c r="I5" s="6" t="str">
        <f>IFERROR(__xludf.DUMMYFUNCTION("GOOGLETRANSLATE(H5,""EN"",""FR"")"),"La majorité des retards et des défis avec le processus d'estimation sont liés à la préparation des intrants de données. Les meilleures pratiques suggèrent que des entrées de données de haute qualité doivent être préparées avant de commencer vos estimation"&amp;"s. S'assurer que toutes les données du programme sont disponibles dans le système national de gestion de la santé de votre pays (par exemple, DHIS2), examinés pour la qualité, validés par les autorités compétentes et prêt à être utilisés dans le processus"&amp;" d'estimation de cette année. Pour en savoir plus sur les données de programme requises, voir Guide 8, Qualité des données, Matrice d'élément d'indicateur.")</f>
        <v>La majorité des retards et des défis avec le processus d'estimation sont liés à la préparation des intrants de données. Les meilleures pratiques suggèrent que des entrées de données de haute qualité doivent être préparées avant de commencer vos estimations. S'assurer que toutes les données du programme sont disponibles dans le système national de gestion de la santé de votre pays (par exemple, DHIS2), examinés pour la qualité, validés par les autorités compétentes et prêt à être utilisés dans le processus d'estimation de cette année. Pour en savoir plus sur les données de programme requises, voir Guide 8, Qualité des données, Matrice d'élément d'indicateur.</v>
      </c>
      <c r="J5" s="6" t="str">
        <f>IFERROR(__xludf.DUMMYFUNCTION("GOOGLETRANSLATE(H5,""EN"",""PT"")"),"A maioria dos atrasos e desafios com o processo de estimativas estão relacionados à preparação de insumos de dados. A melhor prática sugere que as entradas de dados de alta qualidade devem ser preparadas antes de iniciar suas estimativas. Assegure-se de q"&amp;"ue todos os dados do programa estejam disponíveis no sistema nacional de informação de gerenciamento de saúde do seu país (por exemplo, DHIS2), revisado pela qualidade, validados pelas autoridades relevantes e prontos para uso no processo de estimativas d"&amp;"este ano. Para saber mais sobre os dados do programa necessários, consulte o guia 8, a qualidade dos dados, a matriz do elemento indicador.")</f>
        <v>A maioria dos atrasos e desafios com o processo de estimativas estão relacionados à preparação de insumos de dados. A melhor prática sugere que as entradas de dados de alta qualidade devem ser preparadas antes de iniciar suas estimativas. Assegure-se de que todos os dados do programa estejam disponíveis no sistema nacional de informação de gerenciamento de saúde do seu país (por exemplo, DHIS2), revisado pela qualidade, validados pelas autoridades relevantes e prontos para uso no processo de estimativas deste ano. Para saber mais sobre os dados do programa necessários, consulte o guia 8, a qualidade dos dados, a matriz do elemento indicador.</v>
      </c>
      <c r="K5" s="41" t="s">
        <v>78</v>
      </c>
      <c r="L5" s="6" t="str">
        <f>IFERROR(__xludf.DUMMYFUNCTION("IF(ISBLANK(K5),"""",GOOGLETRANSLATE(K5,""EN"",""FR""))"),"Guide 8, qualité des données, élément indicateur Matrix https://hivtools.unaids.org/hiv-estimates-training-Material-fr/")</f>
        <v>Guide 8, qualité des données, élément indicateur Matrix https://hivtools.unaids.org/hiv-estimates-training-Material-fr/</v>
      </c>
      <c r="M5" s="6" t="str">
        <f>IFERROR(__xludf.DUMMYFUNCTION("IF(ISBLANK(K5),"""",GOOGLETRANSLATE(K5,""EN"",""PT""))"),"Guia 8, Qualidade de Dados, Indicador Element Matrix https://hivtools.unaids.org/hiv-estimates-training-material-en/")</f>
        <v>Guia 8, Qualidade de Dados, Indicador Element Matrix https://hivtools.unaids.org/hiv-estimates-training-material-en/</v>
      </c>
      <c r="N5" s="42"/>
      <c r="O5" s="40" t="s">
        <v>79</v>
      </c>
      <c r="P5" s="31"/>
      <c r="Q5" s="31" t="s">
        <v>80</v>
      </c>
      <c r="S5" s="37"/>
      <c r="T5" s="37"/>
      <c r="U5" s="37"/>
      <c r="V5" s="37"/>
      <c r="W5" s="37"/>
      <c r="X5" s="37"/>
      <c r="Y5" s="37"/>
      <c r="Z5" s="37"/>
      <c r="AA5" s="37"/>
      <c r="AB5" s="37"/>
      <c r="AC5" s="37"/>
      <c r="AD5" s="37"/>
      <c r="AE5" s="37"/>
      <c r="AF5" s="37"/>
      <c r="AG5" s="37"/>
      <c r="AH5" s="37"/>
    </row>
    <row r="6" ht="12.0" customHeight="1">
      <c r="A6" s="43" t="s">
        <v>81</v>
      </c>
      <c r="B6" s="39" t="s">
        <v>82</v>
      </c>
      <c r="C6" s="6" t="str">
        <f>IFERROR(__xludf.DUMMYFUNCTION("GOOGLETRANSLATE(B6,""EN"",""FR"")"),"Examinez la qualité et validez vos données de programme à l'aide du Guide de l'ONUSIDA 6, des normes de pratique de la qualité des données.")</f>
        <v>Examinez la qualité et validez vos données de programme à l'aide du Guide de l'ONUSIDA 6, des normes de pratique de la qualité des données.</v>
      </c>
      <c r="D6" s="6" t="str">
        <f>IFERROR(__xludf.DUMMYFUNCTION("GOOGLETRANSLATE(B6,""EN"",""PT"")"),"Revise a qualidade e valide seus dados do programa usando o Guia da UNAIDS 6, padrões de qualidade de dados de prática.")</f>
        <v>Revise a qualidade e valide seus dados do programa usando o Guia da UNAIDS 6, padrões de qualidade de dados de prática.</v>
      </c>
      <c r="E6" s="40" t="s">
        <v>83</v>
      </c>
      <c r="F6" s="6" t="str">
        <f>IFERROR(__xludf.DUMMYFUNCTION("GOOGLETRANSLATE(E6,""EN"",""FR"")"),"L'équipe de pays a-t-elle mené des procédures de qualité des données sur chacune des entrées de données requises à l'aide de Guide 6, des normes de qualité des données?")</f>
        <v>L'équipe de pays a-t-elle mené des procédures de qualité des données sur chacune des entrées de données requises à l'aide de Guide 6, des normes de qualité des données?</v>
      </c>
      <c r="G6" s="6" t="str">
        <f>IFERROR(__xludf.DUMMYFUNCTION("GOOGLETRANSLATE(E6,""EN"",""PT"")"),"A equipe do país conduziu procedimentos de qualidade de dados em cada uma das entradas de dados necessárias usando o Guia 6, os padrões de qualidade de dados de prática?")</f>
        <v>A equipe do país conduziu procedimentos de qualidade de dados em cada uma das entradas de dados necessárias usando o Guia 6, os padrões de qualidade de dados de prática?</v>
      </c>
      <c r="H6" s="40" t="s">
        <v>84</v>
      </c>
      <c r="I6" s="6" t="str">
        <f>IFERROR(__xludf.DUMMYFUNCTION("GOOGLETRANSLATE(H6,""EN"",""FR"")"),"Le plus grand obstacle à un processus d'estimations réussi est des données de programme de mauvaise qualité. La chose la plus importante que vous puissiez faire avant de commencer est d'examiner la qualité de vos données de programme. Il existe des analys"&amp;"es spécifiques recommandées pour évaluer la qualité de vos données de programme. Ces analyses sont disponibles dans Guide 6, des normes de pratique de la qualité des données. Le tableau 2 fournit des analyses spécifiques pour les différentes entrées de pr"&amp;"ogramme pour vous assurer de démarrer le processus d'estimation avec des entrées de haute qualité. La fonction des intrants de la revue de Naomi est un autre outil disponible pour les utilisateurs pour évaluer la qualité des données. Cette étape sera term"&amp;"inée après la chargement des données vers ADR.")</f>
        <v>Le plus grand obstacle à un processus d'estimations réussi est des données de programme de mauvaise qualité. La chose la plus importante que vous puissiez faire avant de commencer est d'examiner la qualité de vos données de programme. Il existe des analyses spécifiques recommandées pour évaluer la qualité de vos données de programme. Ces analyses sont disponibles dans Guide 6, des normes de pratique de la qualité des données. Le tableau 2 fournit des analyses spécifiques pour les différentes entrées de programme pour vous assurer de démarrer le processus d'estimation avec des entrées de haute qualité. La fonction des intrants de la revue de Naomi est un autre outil disponible pour les utilisateurs pour évaluer la qualité des données. Cette étape sera terminée après la chargement des données vers ADR.</v>
      </c>
      <c r="J6" s="6" t="str">
        <f>IFERROR(__xludf.DUMMYFUNCTION("GOOGLETRANSLATE(H6,""EN"",""PT"")"),"O maior impedimento para um processo de estimativa bem-sucedido é os dados do programa de baixa qualidade. A coisa mais importante que você pode fazer antes de começar é revisar a qualidade dos dados do seu programa. Existem análises específicas recomenda"&amp;"das para avaliar a qualidade dos dados do seu programa. Essas análises estão disponíveis no Guia 6, padrões de qualidade de dados de prática. A Tabela 2 fornece análises específicas para as diferentes entradas do programa para garantir que você inicie o p"&amp;"rocesso de estimativas com insumos de alta qualidade. A função de insumos de revisão de Naomi é outra ferramenta disponível para os usuários para avaliar a qualidade dos dados. Esta etapa será concluída após os dados serem carregados para ADR.")</f>
        <v>O maior impedimento para um processo de estimativa bem-sucedido é os dados do programa de baixa qualidade. A coisa mais importante que você pode fazer antes de começar é revisar a qualidade dos dados do seu programa. Existem análises específicas recomendadas para avaliar a qualidade dos dados do seu programa. Essas análises estão disponíveis no Guia 6, padrões de qualidade de dados de prática. A Tabela 2 fornece análises específicas para as diferentes entradas do programa para garantir que você inicie o processo de estimativas com insumos de alta qualidade. A função de insumos de revisão de Naomi é outra ferramenta disponível para os usuários para avaliar a qualidade dos dados. Esta etapa será concluída após os dados serem carregados para ADR.</v>
      </c>
      <c r="K6" s="41" t="s">
        <v>85</v>
      </c>
      <c r="L6" s="6" t="str">
        <f>IFERROR(__xludf.DUMMYFUNCTION("IF(ISBLANK(K6),"""",GOOGLETRANSLATE(K6,""EN"",""FR""))"),"Guide 6, Normes de qualité des données HTTPS://hivtools.unaids.org/hiv-estimates-training-Material-fr/")</f>
        <v>Guide 6, Normes de qualité des données HTTPS://hivtools.unaids.org/hiv-estimates-training-Material-fr/</v>
      </c>
      <c r="M6" s="6" t="str">
        <f>IFERROR(__xludf.DUMMYFUNCTION("IF(ISBLANK(K6),"""",GOOGLETRANSLATE(K6,""EN"",""PT""))"),"Guia 6, padrões de qualidade de dados de prática https://hivtools.onaids.org/hiv-estimates-training-material-en/")</f>
        <v>Guia 6, padrões de qualidade de dados de prática https://hivtools.onaids.org/hiv-estimates-training-material-en/</v>
      </c>
      <c r="N6" s="40"/>
      <c r="O6" s="40" t="s">
        <v>86</v>
      </c>
      <c r="P6" s="31"/>
      <c r="Q6" s="31" t="s">
        <v>87</v>
      </c>
      <c r="S6" s="37"/>
      <c r="T6" s="37"/>
      <c r="U6" s="37"/>
      <c r="V6" s="37"/>
      <c r="W6" s="37"/>
      <c r="X6" s="37"/>
      <c r="Y6" s="37"/>
      <c r="Z6" s="37"/>
      <c r="AA6" s="37"/>
      <c r="AB6" s="37"/>
      <c r="AC6" s="37"/>
      <c r="AD6" s="37"/>
      <c r="AE6" s="37"/>
      <c r="AF6" s="37"/>
      <c r="AG6" s="37"/>
      <c r="AH6" s="37"/>
    </row>
    <row r="7" ht="12.0" customHeight="1">
      <c r="A7" s="39" t="s">
        <v>88</v>
      </c>
      <c r="B7" s="39" t="s">
        <v>89</v>
      </c>
      <c r="C7" s="6" t="str">
        <f>IFERROR(__xludf.DUMMYFUNCTION("GOOGLETRANSLATE(B7,""EN"",""FR"")"),"Mettez à jour votre fichier de données de programme d'ANC avec des données de la période de rapport en cours")</f>
        <v>Mettez à jour votre fichier de données de programme d'ANC avec des données de la période de rapport en cours</v>
      </c>
      <c r="D7" s="6" t="str">
        <f>IFERROR(__xludf.DUMMYFUNCTION("GOOGLETRANSLATE(B7,""EN"",""PT"")"),"Atualize seu arquivo de dados do programa ANC com dados do período atual de relatórios")</f>
        <v>Atualize seu arquivo de dados do programa ANC com dados do período atual de relatórios</v>
      </c>
      <c r="E7" s="40" t="s">
        <v>90</v>
      </c>
      <c r="F7" s="6" t="str">
        <f>IFERROR(__xludf.DUMMYFUNCTION("GOOGLETRANSLATE(E7,""EN"",""FR"")"),"L'utilisateur a mis à jour le fichier de données ANC?")</f>
        <v>L'utilisateur a mis à jour le fichier de données ANC?</v>
      </c>
      <c r="G7" s="6" t="str">
        <f>IFERROR(__xludf.DUMMYFUNCTION("GOOGLETRANSLATE(E7,""EN"",""PT"")"),"O usuário atualizou o usuário do ANC Data?")</f>
        <v>O usuário atualizou o usuário do ANC Data?</v>
      </c>
      <c r="H7" s="40" t="s">
        <v>91</v>
      </c>
      <c r="I7" s="6" t="str">
        <f>IFERROR(__xludf.DUMMYFUNCTION("GOOGLETRANSLATE(H7,""EN"",""FR"")"),"Avant de télécharger des fichiers de données sur votre jeu de données vers ADR, assurez-vous que vous les avez mis à jour pour la période de rapport en cours. ** Mise à jour ** Vos fichiers de données de programme pour ANC. L'ONUSIDA a placé le fichier AN"&amp;"C final de l'année dernière dans le jeu de données de cette année pour votre commodité. L'ONUSIDA recommande de commencer par le jeu de données final de l'année dernière et ne mettant que mettre à jour les fichiers de la période de reporting actuelle. Vou"&amp;"s pouvez en apprendre davantage sur les éléments de données requis dans la qualité des données Guide 8, la matrice des éléments indicateurs.")</f>
        <v>Avant de télécharger des fichiers de données sur votre jeu de données vers ADR, assurez-vous que vous les avez mis à jour pour la période de rapport en cours. ** Mise à jour ** Vos fichiers de données de programme pour ANC. L'ONUSIDA a placé le fichier ANC final de l'année dernière dans le jeu de données de cette année pour votre commodité. L'ONUSIDA recommande de commencer par le jeu de données final de l'année dernière et ne mettant que mettre à jour les fichiers de la période de reporting actuelle. Vous pouvez en apprendre davantage sur les éléments de données requis dans la qualité des données Guide 8, la matrice des éléments indicateurs.</v>
      </c>
      <c r="J7" s="6" t="str">
        <f>IFERROR(__xludf.DUMMYFUNCTION("GOOGLETRANSLATE(H7,""EN"",""PT"")"),"Antes de fazer upload de arquivos de dados no seu conjunto de dados para ADR, verifique se você atualizou para o período de relatório atual. ** UPDATE ** Seus arquivos de dados do programa para ANC. A UNAIDS colocou o arquivo ANC final do ano passado no c"&amp;"onjunto de dados deste ano para sua conveniência. A UNAIDS recomenda a partir do DataSet final do ano passado e atualizando apenas os arquivos para o período atual de relatórios. Você pode aprender mais sobre os elementos de dados necessários no guia 8 Qu"&amp;"alidade de dados, matriz de elementos indicadores.")</f>
        <v>Antes de fazer upload de arquivos de dados no seu conjunto de dados para ADR, verifique se você atualizou para o período de relatório atual. ** UPDATE ** Seus arquivos de dados do programa para ANC. A UNAIDS colocou o arquivo ANC final do ano passado no conjunto de dados deste ano para sua conveniência. A UNAIDS recomenda a partir do DataSet final do ano passado e atualizando apenas os arquivos para o período atual de relatórios. Você pode aprender mais sobre os elementos de dados necessários no guia 8 Qualidade de dados, matriz de elementos indicadores.</v>
      </c>
      <c r="K7" s="40" t="s">
        <v>92</v>
      </c>
      <c r="L7" s="6" t="str">
        <f>IFERROR(__xludf.DUMMYFUNCTION("IF(ISBLANK(K7),"""",GOOGLETRANSLATE(K7,""EN"",""FR""))"),"Repositoire de données SIDA https://adr.unaids.org/
Guide 8, qualité des données, élément indicateur Matrix https://hivtools.unaids.org/hiv-estimates-training-Material-fr/")</f>
        <v>Repositoire de données SIDA https://adr.unaids.org/
Guide 8, qualité des données, élément indicateur Matrix https://hivtools.unaids.org/hiv-estimates-training-Material-fr/</v>
      </c>
      <c r="M7" s="6" t="str">
        <f>IFERROR(__xludf.DUMMYFUNCTION("IF(ISBLANK(K7),"""",GOOGLETRANSLATE(K7,""EN"",""PT""))"),"Repositório de dados de AIDS https://adr.unaids.org/
Guia 8, Qualidade de Dados, Indicador Element Matrix https://hivtools.unaids.org/hiv-estimates-training-material-en/")</f>
        <v>Repositório de dados de AIDS https://adr.unaids.org/
Guia 8, Qualidade de Dados, Indicador Element Matrix https://hivtools.unaids.org/hiv-estimates-training-material-en/</v>
      </c>
      <c r="N7" s="44"/>
      <c r="O7" s="45" t="s">
        <v>93</v>
      </c>
      <c r="P7" s="31"/>
      <c r="Q7" s="31" t="s">
        <v>94</v>
      </c>
      <c r="S7" s="37"/>
      <c r="T7" s="37"/>
      <c r="U7" s="37"/>
      <c r="V7" s="37"/>
      <c r="W7" s="37"/>
      <c r="X7" s="37"/>
      <c r="Y7" s="37"/>
      <c r="Z7" s="37"/>
      <c r="AA7" s="37"/>
      <c r="AB7" s="37"/>
      <c r="AC7" s="37"/>
      <c r="AD7" s="37"/>
      <c r="AE7" s="37"/>
      <c r="AF7" s="37"/>
      <c r="AG7" s="37"/>
      <c r="AH7" s="37"/>
    </row>
    <row r="8" ht="12.0" customHeight="1">
      <c r="A8" s="39" t="s">
        <v>95</v>
      </c>
      <c r="B8" s="39" t="s">
        <v>96</v>
      </c>
      <c r="C8" s="6" t="str">
        <f>IFERROR(__xludf.DUMMYFUNCTION("GOOGLETRANSLATE(B8,""EN"",""FR"")"),"Mettre à jour votre fichier de données de programme d'art avec des données de la période de rapport en cours")</f>
        <v>Mettre à jour votre fichier de données de programme d'art avec des données de la période de rapport en cours</v>
      </c>
      <c r="D8" s="6" t="str">
        <f>IFERROR(__xludf.DUMMYFUNCTION("GOOGLETRANSLATE(B8,""EN"",""PT"")"),"Atualize seu arquivo de dados do programa de arte com dados do período atual de relatórios")</f>
        <v>Atualize seu arquivo de dados do programa de arte com dados do período atual de relatórios</v>
      </c>
      <c r="E8" s="40" t="s">
        <v>97</v>
      </c>
      <c r="F8" s="6" t="str">
        <f>IFERROR(__xludf.DUMMYFUNCTION("GOOGLETRANSLATE(E8,""EN"",""FR"")"),"L'utilisateur a mis à jour le fichier de données d'art?")</f>
        <v>L'utilisateur a mis à jour le fichier de données d'art?</v>
      </c>
      <c r="G8" s="6" t="str">
        <f>IFERROR(__xludf.DUMMYFUNCTION("GOOGLETRANSLATE(E8,""EN"",""PT"")"),"Tem um arquivo de dados de arte atualizado pelo usuário?")</f>
        <v>Tem um arquivo de dados de arte atualizado pelo usuário?</v>
      </c>
      <c r="H8" s="40" t="s">
        <v>98</v>
      </c>
      <c r="I8" s="6" t="str">
        <f>IFERROR(__xludf.DUMMYFUNCTION("GOOGLETRANSLATE(H8,""EN"",""FR"")"),"Avant de télécharger des fichiers de données sur votre jeu de données vers ADR, assurez-vous que vous avez mis à jour les fichiers de données de la période de rapport en cours. ** Mise à jour ** Vos fichiers de données de programme pour l'art. L'ONUSIDA a"&amp;" placé le fichier d'art final de l'année dernière dans le jeu de données de cette année pour votre commodité. L'ONUSIDA recommande de commencer par le jeu de données final de l'année dernière et ne mettant que mettre à jour les fichiers de la période de r"&amp;"eporting actuelle. Vous pouvez en apprendre davantage sur les éléments de données requis dans la qualité des données Guide 8, la matrice des éléments indicateurs.")</f>
        <v>Avant de télécharger des fichiers de données sur votre jeu de données vers ADR, assurez-vous que vous avez mis à jour les fichiers de données de la période de rapport en cours. ** Mise à jour ** Vos fichiers de données de programme pour l'art. L'ONUSIDA a placé le fichier d'art final de l'année dernière dans le jeu de données de cette année pour votre commodité. L'ONUSIDA recommande de commencer par le jeu de données final de l'année dernière et ne mettant que mettre à jour les fichiers de la période de reporting actuelle. Vous pouvez en apprendre davantage sur les éléments de données requis dans la qualité des données Guide 8, la matrice des éléments indicateurs.</v>
      </c>
      <c r="J8" s="6" t="str">
        <f>IFERROR(__xludf.DUMMYFUNCTION("GOOGLETRANSLATE(H8,""EN"",""PT"")"),"Antes de fazer upload de arquivos de dados no seu conjunto de dados para ADR, verifique se atualizou os arquivos de dados para o período de relatório atual. ** UPDATE ** Seus arquivos de dados do programa para arte. A UNAIDS colocou o arquivo de arte fina"&amp;"l do ano passado no conjunto de dados deste ano para sua conveniência. A UNAIDS recomenda a partir do DataSet final do ano passado e atualizando apenas os arquivos para o período atual de relatórios. Você pode aprender mais sobre os elementos de dados nec"&amp;"essários no guia 8 Qualidade de dados, matriz de elementos indicadores.")</f>
        <v>Antes de fazer upload de arquivos de dados no seu conjunto de dados para ADR, verifique se atualizou os arquivos de dados para o período de relatório atual. ** UPDATE ** Seus arquivos de dados do programa para arte. A UNAIDS colocou o arquivo de arte final do ano passado no conjunto de dados deste ano para sua conveniência. A UNAIDS recomenda a partir do DataSet final do ano passado e atualizando apenas os arquivos para o período atual de relatórios. Você pode aprender mais sobre os elementos de dados necessários no guia 8 Qualidade de dados, matriz de elementos indicadores.</v>
      </c>
      <c r="K8" s="40" t="s">
        <v>92</v>
      </c>
      <c r="L8" s="6" t="str">
        <f>IFERROR(__xludf.DUMMYFUNCTION("IF(ISBLANK(K8),"""",GOOGLETRANSLATE(K8,""EN"",""FR""))"),"Repositoire de données SIDA https://adr.unaids.org/
Guide 8, qualité des données, élément indicateur Matrix https://hivtools.unaids.org/hiv-estimates-training-Material-fr/")</f>
        <v>Repositoire de données SIDA https://adr.unaids.org/
Guide 8, qualité des données, élément indicateur Matrix https://hivtools.unaids.org/hiv-estimates-training-Material-fr/</v>
      </c>
      <c r="M8" s="6" t="str">
        <f>IFERROR(__xludf.DUMMYFUNCTION("IF(ISBLANK(K8),"""",GOOGLETRANSLATE(K8,""EN"",""PT""))"),"Repositório de dados de AIDS https://adr.unaids.org/
Guia 8, Qualidade de Dados, Indicador Element Matrix https://hivtools.unaids.org/hiv-estimates-training-material-en/")</f>
        <v>Repositório de dados de AIDS https://adr.unaids.org/
Guia 8, Qualidade de Dados, Indicador Element Matrix https://hivtools.unaids.org/hiv-estimates-training-material-en/</v>
      </c>
      <c r="N8" s="44"/>
      <c r="O8" s="25"/>
      <c r="P8" s="31"/>
      <c r="Q8" s="31" t="s">
        <v>99</v>
      </c>
      <c r="S8" s="37"/>
      <c r="T8" s="37"/>
      <c r="U8" s="37"/>
      <c r="V8" s="37"/>
      <c r="W8" s="37"/>
      <c r="X8" s="37"/>
      <c r="Y8" s="37"/>
      <c r="Z8" s="37"/>
      <c r="AA8" s="37"/>
      <c r="AB8" s="37"/>
      <c r="AC8" s="37"/>
      <c r="AD8" s="37"/>
      <c r="AE8" s="37"/>
      <c r="AF8" s="37"/>
      <c r="AG8" s="37"/>
      <c r="AH8" s="37"/>
    </row>
    <row r="9" ht="12.0" customHeight="1">
      <c r="A9" s="39" t="s">
        <v>100</v>
      </c>
      <c r="B9" s="39" t="s">
        <v>101</v>
      </c>
      <c r="C9" s="6" t="str">
        <f>IFERROR(__xludf.DUMMYFUNCTION("GOOGLETRANSLATE(B9,""EN"",""FR"")"),"Si vous pertinentes, mettez à jour votre fichier de données de programme volontaire de circoncision médicale masculine (VMMC) avec des données de la période de rapport en cours")</f>
        <v>Si vous pertinentes, mettez à jour votre fichier de données de programme volontaire de circoncision médicale masculine (VMMC) avec des données de la période de rapport en cours</v>
      </c>
      <c r="D9" s="6" t="str">
        <f>IFERROR(__xludf.DUMMYFUNCTION("GOOGLETRANSLATE(B9,""EN"",""PT"")"),"Se relevante, atualize o arquivo de dados do programa Voluntionary Masculino Medical Medical Cumcision (VMMC) com dados do período atual de relatórios")</f>
        <v>Se relevante, atualize o arquivo de dados do programa Voluntionary Masculino Medical Medical Cumcision (VMMC) com dados do período atual de relatórios</v>
      </c>
      <c r="E9" s="40" t="s">
        <v>102</v>
      </c>
      <c r="F9" s="6" t="str">
        <f>IFERROR(__xludf.DUMMYFUNCTION("GOOGLETRANSLATE(E9,""EN"",""FR"")"),"A mis à jour le fichier de données VMMC mis à jour?")</f>
        <v>A mis à jour le fichier de données VMMC mis à jour?</v>
      </c>
      <c r="G9" s="6" t="str">
        <f>IFERROR(__xludf.DUMMYFUNCTION("GOOGLETRANSLATE(E9,""EN"",""PT"")"),"Tem um arquivo de dados VMMC atualizado pelo usuário?")</f>
        <v>Tem um arquivo de dados VMMC atualizado pelo usuário?</v>
      </c>
      <c r="H9" s="40" t="s">
        <v>103</v>
      </c>
      <c r="I9" s="6" t="str">
        <f>IFERROR(__xludf.DUMMYFUNCTION("GOOGLETRANSLATE(H9,""EN"",""FR"")"),"* Cette tâche n'est que pour les pays prioritaires VMMC (voir ci-dessous). Si vous n'êtes pas à partir de l'un des pays de la VMMC prioritaire, marquez cette tâche terminée et cliquez sur ""Quoi de neuf"". * Avant de télécharger des fichiers de données su"&amp;"r votre jeu de données vers ADR, assurez-vous que vous avez mis à jour les fichiers de données de la période de référence actuelle. ** Mise à jour ** Vos fichiers de données de programme pour VMMC (le cas échéant). L'ONUSIDA recommande de commencer par le"&amp;"s données de l'année dernière et ne mettant à jour que nécessaire pour la période de rapport en cours. Si vous n'utilisez pas de données VMMC pour vos estimations, vous pouvez commercialiser cette tâche aussi complète et cliquez sur la prochaine étape? Bo"&amp;"uton .. Vous pouvez en apprendre davantage sur les éléments de données requis dans Guide 8 Qualité des données, éléments d'indicateur Matrix.
VMMC Pays prioritaires: Botswana, Eswatina, Éthiopie, Kenya, Lesotho, Malawi, Mozambique, Namibie, Rwanda, Afriq"&amp;"ue du Sud, Ouganda, République-Unie de Tanzanie, Zambie, Zimbabwe.")</f>
        <v>* Cette tâche n'est que pour les pays prioritaires VMMC (voir ci-dessous). Si vous n'êtes pas à partir de l'un des pays de la VMMC prioritaire, marquez cette tâche terminée et cliquez sur "Quoi de neuf". * Avant de télécharger des fichiers de données sur votre jeu de données vers ADR, assurez-vous que vous avez mis à jour les fichiers de données de la période de référence actuelle. ** Mise à jour ** Vos fichiers de données de programme pour VMMC (le cas échéant). L'ONUSIDA recommande de commencer par les données de l'année dernière et ne mettant à jour que nécessaire pour la période de rapport en cours. Si vous n'utilisez pas de données VMMC pour vos estimations, vous pouvez commercialiser cette tâche aussi complète et cliquez sur la prochaine étape? Bouton .. Vous pouvez en apprendre davantage sur les éléments de données requis dans Guide 8 Qualité des données, éléments d'indicateur Matrix.
VMMC Pays prioritaires: Botswana, Eswatina, Éthiopie, Kenya, Lesotho, Malawi, Mozambique, Namibie, Rwanda, Afrique du Sud, Ouganda, République-Unie de Tanzanie, Zambie, Zimbabwe.</v>
      </c>
      <c r="J9" s="6" t="str">
        <f>IFERROR(__xludf.DUMMYFUNCTION("GOOGLETRANSLATE(H9,""EN"",""PT"")"),"* Esta tarefa é apenas para os países prioritários da VMMC (veja abaixo). Se você não é de um dos países VMMC prioritários, marque esta tarefa completa e clique em ""O que é o próximo"". * Antes de fazer upload de arquivos de dados para o seu conjunto de "&amp;"dados para ADR, verifique se atualizou os arquivos de dados do período de relatório atual. ** UPDATE ** Seus arquivos de dados do programa para VMMC (se relevante). A UNAIDS recomenda começar com os dados do ano passado e apenas a atualização conforme nec"&amp;"essário para o período atual de relatórios. Se você não estiver usando dados VMMC para suas estimativas, você pode comercializar essa tarefa como completa e clicar no que vem a seguir? Botão .. Você pode aprender mais sobre os elementos de dados necessári"&amp;"os no guia 8 Qualidade de dados, matriz de elementos indicadores.
VMMC Priority Países: Botsuana, Eswatini, Etiópia, Quênia, Lesoto, Malawi, Moçambique, Namíbia, Ruanda, África do Sul, Uganda, República Unida da Tanzânia, Zâmbia, Zimbábue.")</f>
        <v>* Esta tarefa é apenas para os países prioritários da VMMC (veja abaixo). Se você não é de um dos países VMMC prioritários, marque esta tarefa completa e clique em "O que é o próximo". * Antes de fazer upload de arquivos de dados para o seu conjunto de dados para ADR, verifique se atualizou os arquivos de dados do período de relatório atual. ** UPDATE ** Seus arquivos de dados do programa para VMMC (se relevante). A UNAIDS recomenda começar com os dados do ano passado e apenas a atualização conforme necessário para o período atual de relatórios. Se você não estiver usando dados VMMC para suas estimativas, você pode comercializar essa tarefa como completa e clicar no que vem a seguir? Botão .. Você pode aprender mais sobre os elementos de dados necessários no guia 8 Qualidade de dados, matriz de elementos indicadores.
VMMC Priority Países: Botsuana, Eswatini, Etiópia, Quênia, Lesoto, Malawi, Moçambique, Namíbia, Ruanda, África do Sul, Uganda, República Unida da Tanzânia, Zâmbia, Zimbábue.</v>
      </c>
      <c r="K9" s="40" t="s">
        <v>92</v>
      </c>
      <c r="L9" s="6" t="str">
        <f>IFERROR(__xludf.DUMMYFUNCTION("IF(ISBLANK(K9),"""",GOOGLETRANSLATE(K9,""EN"",""FR""))"),"Repositoire de données SIDA https://adr.unaids.org/
Guide 8, qualité des données, élément indicateur Matrix https://hivtools.unaids.org/hiv-estimates-training-Material-fr/")</f>
        <v>Repositoire de données SIDA https://adr.unaids.org/
Guide 8, qualité des données, élément indicateur Matrix https://hivtools.unaids.org/hiv-estimates-training-Material-fr/</v>
      </c>
      <c r="M9" s="6" t="str">
        <f>IFERROR(__xludf.DUMMYFUNCTION("IF(ISBLANK(K9),"""",GOOGLETRANSLATE(K9,""EN"",""PT""))"),"Repositório de dados de AIDS https://adr.unaids.org/
Guia 8, Qualidade de Dados, Indicador Element Matrix https://hivtools.unaids.org/hiv-estimates-training-material-en/")</f>
        <v>Repositório de dados de AIDS https://adr.unaids.org/
Guia 8, Qualidade de Dados, Indicador Element Matrix https://hivtools.unaids.org/hiv-estimates-training-material-en/</v>
      </c>
      <c r="N9" s="44"/>
      <c r="O9" s="25"/>
      <c r="P9" s="18"/>
      <c r="Q9" s="31" t="s">
        <v>104</v>
      </c>
      <c r="S9" s="37"/>
      <c r="T9" s="37"/>
      <c r="U9" s="37"/>
      <c r="V9" s="37"/>
      <c r="W9" s="37"/>
      <c r="X9" s="37"/>
      <c r="Y9" s="37"/>
      <c r="Z9" s="37"/>
      <c r="AA9" s="37"/>
      <c r="AB9" s="37"/>
      <c r="AC9" s="37"/>
      <c r="AD9" s="37"/>
      <c r="AE9" s="37"/>
      <c r="AF9" s="37"/>
      <c r="AG9" s="37"/>
      <c r="AH9" s="37"/>
    </row>
    <row r="10" ht="12.0" customHeight="1">
      <c r="A10" s="39" t="s">
        <v>105</v>
      </c>
      <c r="B10" s="39" t="s">
        <v>106</v>
      </c>
      <c r="C10" s="6" t="str">
        <f>IFERROR(__xludf.DUMMYFUNCTION("GOOGLETRANSLATE(B10,""EN"",""FR"")"),"Mettez à jour votre fichier de données de programme Shiny 90 VIH avec des données de la période de reporting actuelle")</f>
        <v>Mettez à jour votre fichier de données de programme Shiny 90 VIH avec des données de la période de reporting actuelle</v>
      </c>
      <c r="D10" s="6" t="str">
        <f>IFERROR(__xludf.DUMMYFUNCTION("GOOGLETRANSLATE(B10,""EN"",""PT"")"),"Atualize seu arquivo de dados do Programa de Teste de 90 HIV brilhante com dados do período atual de relatórios")</f>
        <v>Atualize seu arquivo de dados do Programa de Teste de 90 HIV brilhante com dados do período atual de relatórios</v>
      </c>
      <c r="E10" s="40" t="s">
        <v>107</v>
      </c>
      <c r="F10" s="6" t="str">
        <f>IFERROR(__xludf.DUMMYFUNCTION("GOOGLETRANSLATE(E10,""EN"",""FR"")"),"L'utilisateur a-t-il mis à jour le fichier de données de test Shiny 90 Shiny 90?")</f>
        <v>L'utilisateur a-t-il mis à jour le fichier de données de test Shiny 90 Shiny 90?</v>
      </c>
      <c r="G10" s="6" t="str">
        <f>IFERROR(__xludf.DUMMYFUNCTION("GOOGLETRANSLATE(E10,""EN"",""PT"")"),"O usuário atualizou o arquivo de dados de teste de US $ 30 HIV?")</f>
        <v>O usuário atualizou o arquivo de dados de teste de US $ 30 HIV?</v>
      </c>
      <c r="H10" s="40" t="s">
        <v>108</v>
      </c>
      <c r="I10" s="6" t="str">
        <f>IFERROR(__xludf.DUMMYFUNCTION("GOOGLETRANSLATE(H10,""EN"",""FR"")"),"Avant de télécharger votre jeu de données sur ADR, assurez-vous que vous avez mis à jour les fichiers de données de la période de rapport en cours. ** Mise à jour ** Vos fichiers de données de programme pour le test de VIH dans le fichier de données Shiny"&amp;" 90. L'ONUSIDA a placé le fichier de test final de 90 90 hivers de l'année dernière dans le jeu de données de cette année pour votre commodité. L'ONUSIDA recommande de commencer par le jeu de données final de l'année dernière et ne mettant à jour que les "&amp;"fichiers de la période de rapport en cours. Vous pouvez en apprendre davantage sur les éléments de données requis dans la qualité de données de guidage 8, la matrice d'éléments indicateurs. Si vous ne prévoyez pas d'utiliser Shiny 90 pour estimer votre co"&amp;"nnaissance des chiffres d'état, marquez cette tâche terminée dans Navigator.")</f>
        <v>Avant de télécharger votre jeu de données sur ADR, assurez-vous que vous avez mis à jour les fichiers de données de la période de rapport en cours. ** Mise à jour ** Vos fichiers de données de programme pour le test de VIH dans le fichier de données Shiny 90. L'ONUSIDA a placé le fichier de test final de 90 90 hivers de l'année dernière dans le jeu de données de cette année pour votre commodité. L'ONUSIDA recommande de commencer par le jeu de données final de l'année dernière et ne mettant à jour que les fichiers de la période de rapport en cours. Vous pouvez en apprendre davantage sur les éléments de données requis dans la qualité de données de guidage 8, la matrice d'éléments indicateurs. Si vous ne prévoyez pas d'utiliser Shiny 90 pour estimer votre connaissance des chiffres d'état, marquez cette tâche terminée dans Navigator.</v>
      </c>
      <c r="J10" s="6" t="str">
        <f>IFERROR(__xludf.DUMMYFUNCTION("GOOGLETRANSLATE(H10,""EN"",""PT"")"),"Antes de fazer o upload do seu conjunto de dados para ADR, verifique se atualizou os arquivos de dados para o período atual de relatórios. ** UPDATE ** Seus arquivos de dados do programa para teste de HIV no arquivo de dados brilhante de 90. A UNAIDS colo"&amp;"cou o último arquivo de teste de 90 HIV final do ano passado no conjunto de dados deste ano para sua conveniência. A UNAIDS recomenda começar com o DataSet final do ano passado e atualizar apenas os arquivos para o período de relatório atual. Você pode ap"&amp;"render mais sobre os elementos de dados necessários no guia 8 Qualidade de dados, matriz de elementos indicadores. Se você não está planejando usar 90 brilhante para estimar seu conhecimento de figuras de status, marque esta tarefa completa no Navegador.")</f>
        <v>Antes de fazer o upload do seu conjunto de dados para ADR, verifique se atualizou os arquivos de dados para o período atual de relatórios. ** UPDATE ** Seus arquivos de dados do programa para teste de HIV no arquivo de dados brilhante de 90. A UNAIDS colocou o último arquivo de teste de 90 HIV final do ano passado no conjunto de dados deste ano para sua conveniência. A UNAIDS recomenda começar com o DataSet final do ano passado e atualizar apenas os arquivos para o período de relatório atual. Você pode aprender mais sobre os elementos de dados necessários no guia 8 Qualidade de dados, matriz de elementos indicadores. Se você não está planejando usar 90 brilhante para estimar seu conhecimento de figuras de status, marque esta tarefa completa no Navegador.</v>
      </c>
      <c r="K10" s="40" t="s">
        <v>109</v>
      </c>
      <c r="L10" s="6" t="str">
        <f>IFERROR(__xludf.DUMMYFUNCTION("IF(ISBLANK(K10),"""",GOOGLETRANSLATE(K10,""EN"",""FR""))"),"Repositoire de données SIDA https://adr.unaids.org/
Guide 8, Qualité des données, élément d'indicateur Matrix HTTPS //HIVTOOLS.UNAIDS.ORG/HIV-ESTIMES-RONNAINE-Material-fen/")</f>
        <v>Repositoire de données SIDA https://adr.unaids.org/
Guide 8, Qualité des données, élément d'indicateur Matrix HTTPS //HIVTOOLS.UNAIDS.ORG/HIV-ESTIMES-RONNAINE-Material-fen/</v>
      </c>
      <c r="M10" s="6" t="str">
        <f>IFERROR(__xludf.DUMMYFUNCTION("IF(ISBLANK(K10),"""",GOOGLETRANSLATE(K10,""EN"",""PT""))"),"Repositório de dados de AIDS https://adr.unaids.org/
Guia 8, qualidade de dados, elemento indicador matrix https //hivtools.unaids.org/hiv-estimates-training-material-en/")</f>
        <v>Repositório de dados de AIDS https://adr.unaids.org/
Guia 8, qualidade de dados, elemento indicador matrix https //hivtools.unaids.org/hiv-estimates-training-material-en/</v>
      </c>
      <c r="N10" s="44"/>
      <c r="O10" s="25"/>
      <c r="P10" s="18"/>
      <c r="Q10" s="31" t="s">
        <v>110</v>
      </c>
      <c r="S10" s="37"/>
      <c r="T10" s="37"/>
      <c r="U10" s="37"/>
      <c r="V10" s="37"/>
      <c r="W10" s="37"/>
      <c r="X10" s="37"/>
      <c r="Y10" s="37"/>
      <c r="Z10" s="37"/>
      <c r="AA10" s="37"/>
      <c r="AB10" s="37"/>
      <c r="AC10" s="37"/>
      <c r="AD10" s="37"/>
      <c r="AE10" s="37"/>
      <c r="AF10" s="37"/>
      <c r="AG10" s="37"/>
      <c r="AH10" s="37"/>
    </row>
    <row r="11" ht="12.0" customHeight="1">
      <c r="A11" s="39" t="s">
        <v>111</v>
      </c>
      <c r="B11" s="39" t="s">
        <v>112</v>
      </c>
      <c r="C11" s="6" t="str">
        <f>IFERROR(__xludf.DUMMYFUNCTION("GOOGLETRANSLATE(B11,""EN"",""FR"")"),"Passez en revue votre fichier de données Shiny 90 de l'enquête dans votre jeu de données")</f>
        <v>Passez en revue votre fichier de données Shiny 90 de l'enquête dans votre jeu de données</v>
      </c>
      <c r="D11" s="6" t="str">
        <f>IFERROR(__xludf.DUMMYFUNCTION("GOOGLETRANSLATE(B11,""EN"",""PT"")"),"Revise seu arquivo de dados de pesquisa brilhante 90 no seu conjunto de dados")</f>
        <v>Revise seu arquivo de dados de pesquisa brilhante 90 no seu conjunto de dados</v>
      </c>
      <c r="E11" s="40" t="s">
        <v>113</v>
      </c>
      <c r="F11" s="6" t="str">
        <f>IFERROR(__xludf.DUMMYFUNCTION("GOOGLETRANSLATE(E11,""EN"",""FR"")"),"L'utilisateur a-t-il examiné son fichier de données Shiny 90 d'enquête?")</f>
        <v>L'utilisateur a-t-il examiné son fichier de données Shiny 90 d'enquête?</v>
      </c>
      <c r="G11" s="6" t="str">
        <f>IFERROR(__xludf.DUMMYFUNCTION("GOOGLETRANSLATE(E11,""EN"",""PT"")"),"O usuário revisou seu arquivo de dados de pesquisa de 90 shiny 90?")</f>
        <v>O usuário revisou seu arquivo de dados de pesquisa de 90 shiny 90?</v>
      </c>
      <c r="H11" s="40" t="s">
        <v>114</v>
      </c>
      <c r="I11" s="6" t="str">
        <f>IFERROR(__xludf.DUMMYFUNCTION("GOOGLETRANSLATE(H11,""EN"",""FR"")"),"L'ONUSIDA a placé un fichier * Shiny 90 Sondage * dans votre ensemble de données dans le référentiel de données AIDS (ADR). Avant de commencer le processus d'estimations, veuillez consulter ce fichier. Si vous êtes satisfait des données dans ce fichier, i"&amp;"ndiquez cette tâche terminée. Si vous voyez des problèmes avec ce fichier, contactez l'ONUSIDA ou l'un de ses partenaires pour le faire corriger. Si vous ne prévoyez pas d'utiliser Shiny 90 pour estimer votre connaissance des figurines d'état, marquez cet"&amp;"te tâche terminée dans Navigator et cliquez sur «Quelle est la prochaine fois?».")</f>
        <v>L'ONUSIDA a placé un fichier * Shiny 90 Sondage * dans votre ensemble de données dans le référentiel de données AIDS (ADR). Avant de commencer le processus d'estimations, veuillez consulter ce fichier. Si vous êtes satisfait des données dans ce fichier, indiquez cette tâche terminée. Si vous voyez des problèmes avec ce fichier, contactez l'ONUSIDA ou l'un de ses partenaires pour le faire corriger. Si vous ne prévoyez pas d'utiliser Shiny 90 pour estimer votre connaissance des figurines d'état, marquez cette tâche terminée dans Navigator et cliquez sur «Quelle est la prochaine fois?».</v>
      </c>
      <c r="J11" s="6" t="str">
        <f>IFERROR(__xludf.DUMMYFUNCTION("GOOGLETRANSLATE(H11,""EN"",""PT"")"),"A UNAIDS colocou um arquivo * Shiny 90 Survey * no seu conjunto de dados no repositório de dados de AIDS (ADR). Antes de começarmos o processo de estimativas, por favor, revise este arquivo. Se você estiver satisfeito com os dados nesse arquivo, marque es"&amp;"ta tarefa completa. Se você ver problemas com este arquivo, entre em contato com a UNAIDS ou um de seus parceiros para que ele tenha corrigido. Se você não estiver planejando usar 90 brilhante para estimar seu conhecimento de figuras de status, marque est"&amp;"a tarefa completa no Navegador e clique em ""O que vem a seguir?""")</f>
        <v>A UNAIDS colocou um arquivo * Shiny 90 Survey * no seu conjunto de dados no repositório de dados de AIDS (ADR). Antes de começarmos o processo de estimativas, por favor, revise este arquivo. Se você estiver satisfeito com os dados nesse arquivo, marque esta tarefa completa. Se você ver problemas com este arquivo, entre em contato com a UNAIDS ou um de seus parceiros para que ele tenha corrigido. Se você não estiver planejando usar 90 brilhante para estimar seu conhecimento de figuras de status, marque esta tarefa completa no Navegador e clique em "O que vem a seguir?"</v>
      </c>
      <c r="K11" s="40" t="s">
        <v>115</v>
      </c>
      <c r="L11" s="6" t="str">
        <f>IFERROR(__xludf.DUMMYFUNCTION("IF(ISBLANK(K11),"""",GOOGLETRANSLATE(K11,""EN"",""FR""))"),"Repositoire de données SIDA https://adr.unaids.org/")</f>
        <v>Repositoire de données SIDA https://adr.unaids.org/</v>
      </c>
      <c r="M11" s="6" t="str">
        <f>IFERROR(__xludf.DUMMYFUNCTION("IF(ISBLANK(K11),"""",GOOGLETRANSLATE(K11,""EN"",""PT""))"),"Repositório de dados de AIDS https://adr.unaids.org/")</f>
        <v>Repositório de dados de AIDS https://adr.unaids.org/</v>
      </c>
      <c r="N11" s="44"/>
      <c r="O11" s="25"/>
      <c r="P11" s="18"/>
      <c r="Q11" s="31" t="s">
        <v>116</v>
      </c>
      <c r="S11" s="37"/>
      <c r="T11" s="37"/>
      <c r="U11" s="37"/>
      <c r="V11" s="37"/>
      <c r="W11" s="37"/>
      <c r="X11" s="37"/>
      <c r="Y11" s="37"/>
      <c r="Z11" s="37"/>
      <c r="AA11" s="37"/>
      <c r="AB11" s="37"/>
      <c r="AC11" s="37"/>
      <c r="AD11" s="37"/>
      <c r="AE11" s="37"/>
      <c r="AF11" s="37"/>
      <c r="AG11" s="37"/>
      <c r="AH11" s="37"/>
    </row>
    <row r="12" ht="12.0" customHeight="1">
      <c r="A12" s="39" t="s">
        <v>117</v>
      </c>
      <c r="B12" s="39" t="s">
        <v>118</v>
      </c>
      <c r="C12" s="6" t="str">
        <f>IFERROR(__xludf.DUMMYFUNCTION("GOOGLETRANSLATE(B12,""EN"",""FR"")"),"Examinez votre fichier de données de l'enquête Naomi dans votre jeu de données")</f>
        <v>Examinez votre fichier de données de l'enquête Naomi dans votre jeu de données</v>
      </c>
      <c r="D12" s="6" t="str">
        <f>IFERROR(__xludf.DUMMYFUNCTION("GOOGLETRANSLATE(B12,""EN"",""PT"")"),"Revise seu arquivo de dados de pesquisa Naomi no seu conjunto de dados")</f>
        <v>Revise seu arquivo de dados de pesquisa Naomi no seu conjunto de dados</v>
      </c>
      <c r="E12" s="40" t="s">
        <v>119</v>
      </c>
      <c r="F12" s="6" t="str">
        <f>IFERROR(__xludf.DUMMYFUNCTION("GOOGLETRANSLATE(E12,""EN"",""FR"")"),"L'utilisateur a-t-il examiné son fichier de données de l'enquête Naomi?")</f>
        <v>L'utilisateur a-t-il examiné son fichier de données de l'enquête Naomi?</v>
      </c>
      <c r="G12" s="6" t="str">
        <f>IFERROR(__xludf.DUMMYFUNCTION("GOOGLETRANSLATE(E12,""EN"",""PT"")"),"O usuário revisou seu arquivo de dados de pesquisa Naomi?")</f>
        <v>O usuário revisou seu arquivo de dados de pesquisa Naomi?</v>
      </c>
      <c r="H12" s="40" t="s">
        <v>120</v>
      </c>
      <c r="I12" s="6" t="str">
        <f>IFERROR(__xludf.DUMMYFUNCTION("GOOGLETRANSLATE(H12,""EN"",""FR"")"),"L'ONUSIDA a placé une enquête * Naomi * Fichier dans votre jeu de données dans le référentiel de données AIDS (ADR). Avant de commencer le processus d'estimations, veuillez consulter ce fichier. Si vous êtes satisfait des données dans ce fichier, indiquez"&amp;" cette tâche terminée. Si vous voyez des problèmes avec ce fichier, contactez l'ONUSIDA ou l'un de ses partenaires pour le faire corriger.Si vous ne prévoyez pas d'utiliser Naomi pour produire des estimations du VIH au niveau du district, marquez cette tâ"&amp;"che complète dans Navigator et cliquez sur ""Quelle est la prochaine fois?"" au dessous de.")</f>
        <v>L'ONUSIDA a placé une enquête * Naomi * Fichier dans votre jeu de données dans le référentiel de données AIDS (ADR). Avant de commencer le processus d'estimations, veuillez consulter ce fichier. Si vous êtes satisfait des données dans ce fichier, indiquez cette tâche terminée. Si vous voyez des problèmes avec ce fichier, contactez l'ONUSIDA ou l'un de ses partenaires pour le faire corriger.Si vous ne prévoyez pas d'utiliser Naomi pour produire des estimations du VIH au niveau du district, marquez cette tâche complète dans Navigator et cliquez sur "Quelle est la prochaine fois?" au dessous de.</v>
      </c>
      <c r="J12" s="6" t="str">
        <f>IFERROR(__xludf.DUMMYFUNCTION("GOOGLETRANSLATE(H12,""EN"",""PT"")"),"O UNAIDS colocou um arquivo * Naomi Survey * em seu conjunto de dados no repositório de dados de AIDS (ADR). Antes de começarmos o processo de estimativas, por favor, revise este arquivo. Se você estiver satisfeito com os dados nesse arquivo, marque esta "&amp;"tarefa completa. Se você vir problemas com este arquivo, entre em contato com a UNAIDS ou um de seus parceiros para que ele tenha corrigido. Se você não estiver planejando usar Naomi para produzir estimativas de HIV no nível do distrito, marque esta taref"&amp;"a completa no Navegador e clique em ""O que vem a seguir?"" abaixo.")</f>
        <v>O UNAIDS colocou um arquivo * Naomi Survey * em seu conjunto de dados no repositório de dados de AIDS (ADR). Antes de começarmos o processo de estimativas, por favor, revise este arquivo. Se você estiver satisfeito com os dados nesse arquivo, marque esta tarefa completa. Se você vir problemas com este arquivo, entre em contato com a UNAIDS ou um de seus parceiros para que ele tenha corrigido. Se você não estiver planejando usar Naomi para produzir estimativas de HIV no nível do distrito, marque esta tarefa completa no Navegador e clique em "O que vem a seguir?" abaixo.</v>
      </c>
      <c r="K12" s="40" t="s">
        <v>115</v>
      </c>
      <c r="L12" s="6" t="str">
        <f>IFERROR(__xludf.DUMMYFUNCTION("IF(ISBLANK(K12),"""",GOOGLETRANSLATE(K12,""EN"",""FR""))"),"Repositoire de données SIDA https://adr.unaids.org/")</f>
        <v>Repositoire de données SIDA https://adr.unaids.org/</v>
      </c>
      <c r="M12" s="6" t="str">
        <f>IFERROR(__xludf.DUMMYFUNCTION("IF(ISBLANK(K12),"""",GOOGLETRANSLATE(K12,""EN"",""PT""))"),"Repositório de dados de AIDS https://adr.unaids.org/")</f>
        <v>Repositório de dados de AIDS https://adr.unaids.org/</v>
      </c>
      <c r="N12" s="44"/>
      <c r="O12" s="25"/>
      <c r="P12" s="18"/>
      <c r="Q12" s="31" t="s">
        <v>121</v>
      </c>
      <c r="S12" s="37"/>
      <c r="T12" s="37"/>
      <c r="U12" s="37"/>
      <c r="V12" s="37"/>
      <c r="W12" s="37"/>
      <c r="X12" s="37"/>
      <c r="Y12" s="37"/>
      <c r="Z12" s="37"/>
      <c r="AA12" s="37"/>
      <c r="AB12" s="37"/>
      <c r="AC12" s="37"/>
      <c r="AD12" s="37"/>
      <c r="AE12" s="37"/>
      <c r="AF12" s="37"/>
      <c r="AG12" s="37"/>
      <c r="AH12" s="37"/>
    </row>
    <row r="13" ht="12.0" customHeight="1">
      <c r="A13" s="39" t="s">
        <v>122</v>
      </c>
      <c r="B13" s="39" t="s">
        <v>123</v>
      </c>
      <c r="C13" s="6" t="str">
        <f>IFERROR(__xludf.DUMMYFUNCTION("GOOGLETRANSLATE(B13,""EN"",""FR"")"),"Examinez votre fichier de limite de zone dans votre jeu de données")</f>
        <v>Examinez votre fichier de limite de zone dans votre jeu de données</v>
      </c>
      <c r="D13" s="6" t="str">
        <f>IFERROR(__xludf.DUMMYFUNCTION("GOOGLETRANSLATE(B13,""EN"",""PT"")"),"Revise seu arquivo de limite da sua área no seu conjunto de dados")</f>
        <v>Revise seu arquivo de limite da sua área no seu conjunto de dados</v>
      </c>
      <c r="E13" s="40" t="s">
        <v>124</v>
      </c>
      <c r="F13" s="6" t="str">
        <f>IFERROR(__xludf.DUMMYFUNCTION("GOOGLETRANSLATE(E13,""EN"",""FR"")"),"L'utilisateur a-t-il examiné le fichier de données de limite de zone?")</f>
        <v>L'utilisateur a-t-il examiné le fichier de données de limite de zone?</v>
      </c>
      <c r="G13" s="6" t="str">
        <f>IFERROR(__xludf.DUMMYFUNCTION("GOOGLETRANSLATE(E13,""EN"",""PT"")"),"O usuário revisou seu arquivo de dados de limite de área?")</f>
        <v>O usuário revisou seu arquivo de dados de limite de área?</v>
      </c>
      <c r="H13" s="40" t="s">
        <v>125</v>
      </c>
      <c r="I13" s="6" t="str">
        <f>IFERROR(__xludf.DUMMYFUNCTION("GOOGLETRANSLATE(H13,""EN"",""FR"")"),"L'ONUSIDA a placé une * limite de zone * Fichier de données (alias ""Données géographiques"") dans votre jeu de données dans le référentiel de données AIDS (ADR). Avant de commencer le processus d'estimations, veuillez consulter ce fichier. Si vous êtes s"&amp;"atisfait des données dans ce fichier, indiquez cette tâche terminée. Si vous voyez des problèmes avec ce fichier, contactez l'ONUSIDA ou l'un de ses partenaires pour le faire corriger.")</f>
        <v>L'ONUSIDA a placé une * limite de zone * Fichier de données (alias "Données géographiques") dans votre jeu de données dans le référentiel de données AIDS (ADR). Avant de commencer le processus d'estimations, veuillez consulter ce fichier. Si vous êtes satisfait des données dans ce fichier, indiquez cette tâche terminée. Si vous voyez des problèmes avec ce fichier, contactez l'ONUSIDA ou l'un de ses partenaires pour le faire corriger.</v>
      </c>
      <c r="J13" s="6" t="str">
        <f>IFERROR(__xludf.DUMMYFUNCTION("GOOGLETRANSLATE(H13,""EN"",""PT"")"),"A UNAIDS colocou um arquivo de dados * da área * (aka ""dados geográficos"") no seu conjunto de dados no repositório de dados de AIDS (ADR). Antes de começarmos o processo de estimativas, por favor, revise este arquivo. Se você estiver satisfeito com os d"&amp;"ados nesse arquivo, marque esta tarefa completa. Se você ver problemas com este arquivo, entre em contato com a UNAIDS ou um de seus parceiros para que ele tenha corrigido.")</f>
        <v>A UNAIDS colocou um arquivo de dados * da área * (aka "dados geográficos") no seu conjunto de dados no repositório de dados de AIDS (ADR). Antes de começarmos o processo de estimativas, por favor, revise este arquivo. Se você estiver satisfeito com os dados nesse arquivo, marque esta tarefa completa. Se você ver problemas com este arquivo, entre em contato com a UNAIDS ou um de seus parceiros para que ele tenha corrigido.</v>
      </c>
      <c r="K13" s="40" t="s">
        <v>115</v>
      </c>
      <c r="L13" s="6" t="str">
        <f>IFERROR(__xludf.DUMMYFUNCTION("IF(ISBLANK(K13),"""",GOOGLETRANSLATE(K13,""EN"",""FR""))"),"Repositoire de données SIDA https://adr.unaids.org/")</f>
        <v>Repositoire de données SIDA https://adr.unaids.org/</v>
      </c>
      <c r="M13" s="6" t="str">
        <f>IFERROR(__xludf.DUMMYFUNCTION("IF(ISBLANK(K13),"""",GOOGLETRANSLATE(K13,""EN"",""PT""))"),"Repositório de dados de AIDS https://adr.unaids.org/")</f>
        <v>Repositório de dados de AIDS https://adr.unaids.org/</v>
      </c>
      <c r="N13" s="44"/>
      <c r="O13" s="25"/>
      <c r="P13" s="18"/>
      <c r="Q13" s="31" t="s">
        <v>126</v>
      </c>
      <c r="S13" s="37"/>
      <c r="T13" s="37"/>
      <c r="U13" s="37"/>
      <c r="V13" s="37"/>
      <c r="W13" s="37"/>
      <c r="X13" s="37"/>
      <c r="Y13" s="37"/>
      <c r="Z13" s="37"/>
      <c r="AA13" s="37"/>
      <c r="AB13" s="37"/>
      <c r="AC13" s="37"/>
      <c r="AD13" s="37"/>
      <c r="AE13" s="37"/>
      <c r="AF13" s="37"/>
      <c r="AG13" s="37"/>
      <c r="AH13" s="37"/>
    </row>
    <row r="14" ht="12.0" customHeight="1">
      <c r="A14" s="39" t="s">
        <v>127</v>
      </c>
      <c r="B14" s="39" t="s">
        <v>128</v>
      </c>
      <c r="C14" s="6" t="str">
        <f>IFERROR(__xludf.DUMMYFUNCTION("GOOGLETRANSLATE(B14,""EN"",""FR"")"),"Examinez votre fichier de population dans votre jeu de données")</f>
        <v>Examinez votre fichier de population dans votre jeu de données</v>
      </c>
      <c r="D14" s="6" t="str">
        <f>IFERROR(__xludf.DUMMYFUNCTION("GOOGLETRANSLATE(B14,""EN"",""PT"")"),"Revise seu arquivo de população no seu conjunto de dados")</f>
        <v>Revise seu arquivo de população no seu conjunto de dados</v>
      </c>
      <c r="E14" s="40" t="s">
        <v>129</v>
      </c>
      <c r="F14" s="6" t="str">
        <f>IFERROR(__xludf.DUMMYFUNCTION("GOOGLETRANSLATE(E14,""EN"",""FR"")"),"L'utilisateur a-t-il examiné son fichier de données de population?")</f>
        <v>L'utilisateur a-t-il examiné son fichier de données de population?</v>
      </c>
      <c r="G14" s="6" t="str">
        <f>IFERROR(__xludf.DUMMYFUNCTION("GOOGLETRANSLATE(E14,""EN"",""PT"")"),"O usuário revisou seu arquivo de dados da população?")</f>
        <v>O usuário revisou seu arquivo de dados da população?</v>
      </c>
      <c r="H14" s="40" t="s">
        <v>130</v>
      </c>
      <c r="I14" s="6" t="str">
        <f>IFERROR(__xludf.DUMMYFUNCTION("GOOGLETRANSLATE(H14,""EN"",""FR"")"),"L'ONUSIDA a placé un fichier de données * population * dans votre jeu de données dans le référentiel de données d'AIDS (ADR). Avant de commencer le processus d'estimations, veuillez consulter ce fichier. Si vous êtes satisfait des données dans ce fichier,"&amp;" indiquez cette tâche terminée. Si vous voyez des problèmes avec ce fichier, contactez l'ONUSIDA ou l'un de ses partenaires pour le faire corriger.")</f>
        <v>L'ONUSIDA a placé un fichier de données * population * dans votre jeu de données dans le référentiel de données d'AIDS (ADR). Avant de commencer le processus d'estimations, veuillez consulter ce fichier. Si vous êtes satisfait des données dans ce fichier, indiquez cette tâche terminée. Si vous voyez des problèmes avec ce fichier, contactez l'ONUSIDA ou l'un de ses partenaires pour le faire corriger.</v>
      </c>
      <c r="J14" s="6" t="str">
        <f>IFERROR(__xludf.DUMMYFUNCTION("GOOGLETRANSLATE(H14,""EN"",""PT"")"),"A UNAIDS colocou um arquivo de dados * Population * no seu conjunto de dados no repositório de dados de AIDS (ADR). Antes de começarmos o processo de estimativas, por favor, revise este arquivo. Se você estiver satisfeito com os dados nesse arquivo, marqu"&amp;"e esta tarefa completa. Se você ver problemas com este arquivo, entre em contato com a UNAIDS ou um de seus parceiros para que ele tenha corrigido.")</f>
        <v>A UNAIDS colocou um arquivo de dados * Population * no seu conjunto de dados no repositório de dados de AIDS (ADR). Antes de começarmos o processo de estimativas, por favor, revise este arquivo. Se você estiver satisfeito com os dados nesse arquivo, marque esta tarefa completa. Se você ver problemas com este arquivo, entre em contato com a UNAIDS ou um de seus parceiros para que ele tenha corrigido.</v>
      </c>
      <c r="K14" s="40" t="s">
        <v>115</v>
      </c>
      <c r="L14" s="6" t="str">
        <f>IFERROR(__xludf.DUMMYFUNCTION("IF(ISBLANK(K14),"""",GOOGLETRANSLATE(K14,""EN"",""FR""))"),"Repositoire de données SIDA https://adr.unaids.org/")</f>
        <v>Repositoire de données SIDA https://adr.unaids.org/</v>
      </c>
      <c r="M14" s="6" t="str">
        <f>IFERROR(__xludf.DUMMYFUNCTION("IF(ISBLANK(K14),"""",GOOGLETRANSLATE(K14,""EN"",""PT""))"),"Repositório de dados de AIDS https://adr.unaids.org/")</f>
        <v>Repositório de dados de AIDS https://adr.unaids.org/</v>
      </c>
      <c r="N14" s="44"/>
      <c r="O14" s="25"/>
      <c r="P14" s="18"/>
      <c r="Q14" s="31" t="s">
        <v>131</v>
      </c>
      <c r="S14" s="37"/>
      <c r="T14" s="37"/>
      <c r="U14" s="37"/>
      <c r="V14" s="37"/>
      <c r="W14" s="37"/>
      <c r="X14" s="37"/>
      <c r="Y14" s="37"/>
      <c r="Z14" s="37"/>
      <c r="AA14" s="37"/>
      <c r="AB14" s="37"/>
      <c r="AC14" s="37"/>
      <c r="AD14" s="37"/>
      <c r="AE14" s="37"/>
      <c r="AF14" s="37"/>
      <c r="AG14" s="37"/>
      <c r="AH14" s="37"/>
    </row>
    <row r="15" ht="12.0" customHeight="1">
      <c r="A15" s="37"/>
      <c r="B15" s="37"/>
      <c r="C15" s="38"/>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row>
    <row r="16" ht="12.0"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row>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sheetData>
  <mergeCells count="12">
    <mergeCell ref="D2:E2"/>
    <mergeCell ref="D1:E1"/>
    <mergeCell ref="J2:K2"/>
    <mergeCell ref="H1:I1"/>
    <mergeCell ref="F1:G1"/>
    <mergeCell ref="H2:I2"/>
    <mergeCell ref="F2:G2"/>
    <mergeCell ref="J1:K1"/>
    <mergeCell ref="N1:O1"/>
    <mergeCell ref="L1:M1"/>
    <mergeCell ref="N2:O2"/>
    <mergeCell ref="L2:M2"/>
  </mergeCells>
  <hyperlinks>
    <hyperlink r:id="rId2" ref="K5"/>
    <hyperlink r:id="rId3" ref="K6"/>
  </hyperlinks>
  <printOptions/>
  <pageMargins bottom="0.75" footer="0.0" header="0.0" left="0.7" right="0.7" top="0.75"/>
  <pageSetup orientation="portrait"/>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0.43"/>
    <col customWidth="1" min="2" max="2" width="24.29"/>
    <col customWidth="1" min="3" max="3" width="24.43"/>
    <col customWidth="1" min="4" max="4" width="56.0"/>
    <col customWidth="1" min="5" max="5" width="45.29"/>
    <col customWidth="1" min="6" max="6" width="22.0"/>
    <col customWidth="1" min="7" max="7" width="26.29"/>
    <col customWidth="1" min="8" max="8" width="44.14"/>
    <col customWidth="1" min="9" max="9" width="55.29"/>
    <col customWidth="1" min="10" max="10" width="37.29"/>
    <col customWidth="1" min="11" max="24" width="8.71"/>
  </cols>
  <sheetData>
    <row r="1" ht="12.0" customHeight="1">
      <c r="A1" s="1" t="s">
        <v>0</v>
      </c>
      <c r="B1" s="24"/>
      <c r="C1" s="24"/>
      <c r="D1" s="23" t="s">
        <v>1</v>
      </c>
      <c r="E1" s="4"/>
      <c r="F1" s="23" t="s">
        <v>2</v>
      </c>
      <c r="G1" s="46"/>
      <c r="H1" s="24" t="s">
        <v>3</v>
      </c>
    </row>
    <row r="2" ht="12.0" customHeight="1">
      <c r="A2" s="25" t="s">
        <v>132</v>
      </c>
      <c r="B2" s="25"/>
      <c r="C2" s="25"/>
      <c r="D2" s="26" t="s">
        <v>133</v>
      </c>
      <c r="E2" s="4"/>
      <c r="F2" s="26" t="s">
        <v>134</v>
      </c>
      <c r="G2" s="4"/>
      <c r="H2" s="25">
        <v>0.2</v>
      </c>
    </row>
    <row r="3" ht="12.0" customHeight="1">
      <c r="A3" s="47"/>
      <c r="B3" s="47"/>
      <c r="C3" s="48"/>
      <c r="D3" s="48"/>
      <c r="E3" s="48"/>
      <c r="F3" s="48"/>
      <c r="G3" s="48"/>
    </row>
    <row r="4" ht="11.25" customHeight="1">
      <c r="A4" s="49" t="s">
        <v>9</v>
      </c>
      <c r="B4" s="29" t="s">
        <v>10</v>
      </c>
      <c r="C4" s="29" t="s">
        <v>11</v>
      </c>
      <c r="D4" s="29" t="s">
        <v>12</v>
      </c>
      <c r="E4" s="29" t="s">
        <v>13</v>
      </c>
      <c r="F4" s="29" t="s">
        <v>14</v>
      </c>
      <c r="G4" s="29" t="s">
        <v>17</v>
      </c>
      <c r="H4" s="9" t="s">
        <v>16</v>
      </c>
      <c r="I4" s="30" t="s">
        <v>15</v>
      </c>
    </row>
    <row r="5" ht="12.0" customHeight="1">
      <c r="A5" s="50" t="s">
        <v>135</v>
      </c>
      <c r="B5" s="40" t="s">
        <v>136</v>
      </c>
      <c r="C5" s="40" t="s">
        <v>137</v>
      </c>
      <c r="D5" s="40" t="s">
        <v>138</v>
      </c>
      <c r="E5" s="40"/>
      <c r="F5" s="42"/>
      <c r="G5" s="51" t="s">
        <v>139</v>
      </c>
      <c r="H5" s="31"/>
      <c r="I5" s="31" t="s">
        <v>140</v>
      </c>
    </row>
    <row r="6" ht="168.0" customHeight="1">
      <c r="A6" s="50" t="s">
        <v>141</v>
      </c>
      <c r="B6" s="52" t="s">
        <v>142</v>
      </c>
      <c r="C6" s="52" t="s">
        <v>143</v>
      </c>
      <c r="D6" s="52" t="s">
        <v>144</v>
      </c>
      <c r="E6" s="40"/>
      <c r="F6" s="42"/>
      <c r="G6" s="51"/>
      <c r="H6" s="31"/>
      <c r="I6" s="53" t="s">
        <v>145</v>
      </c>
      <c r="J6" s="54"/>
      <c r="K6" s="54"/>
      <c r="L6" s="54"/>
      <c r="M6" s="54"/>
      <c r="N6" s="54"/>
      <c r="O6" s="54"/>
      <c r="P6" s="54"/>
      <c r="Q6" s="54"/>
      <c r="R6" s="54"/>
      <c r="S6" s="54"/>
      <c r="T6" s="54"/>
      <c r="U6" s="54"/>
      <c r="V6" s="54"/>
      <c r="W6" s="54"/>
      <c r="X6" s="54"/>
      <c r="Y6" s="54"/>
    </row>
    <row r="7" ht="12.0" customHeight="1">
      <c r="A7" s="50" t="s">
        <v>146</v>
      </c>
      <c r="B7" s="40" t="s">
        <v>147</v>
      </c>
      <c r="C7" s="40" t="s">
        <v>148</v>
      </c>
      <c r="D7" s="40" t="s">
        <v>149</v>
      </c>
      <c r="E7" s="40"/>
      <c r="F7" s="42"/>
      <c r="G7" s="51"/>
      <c r="H7" s="31"/>
      <c r="I7" s="31" t="s">
        <v>150</v>
      </c>
      <c r="J7" s="54"/>
      <c r="K7" s="54"/>
      <c r="L7" s="54"/>
      <c r="M7" s="54"/>
      <c r="N7" s="54"/>
      <c r="O7" s="54"/>
      <c r="P7" s="54"/>
      <c r="Q7" s="54"/>
      <c r="R7" s="54"/>
      <c r="S7" s="54"/>
      <c r="T7" s="54"/>
      <c r="U7" s="54"/>
      <c r="V7" s="54"/>
      <c r="W7" s="54"/>
      <c r="X7" s="54"/>
      <c r="Y7" s="54"/>
    </row>
    <row r="8" ht="128.25" customHeight="1">
      <c r="A8" s="50" t="s">
        <v>151</v>
      </c>
      <c r="B8" s="40" t="s">
        <v>152</v>
      </c>
      <c r="C8" s="40" t="s">
        <v>153</v>
      </c>
      <c r="D8" s="40" t="s">
        <v>154</v>
      </c>
      <c r="E8" s="41" t="s">
        <v>155</v>
      </c>
      <c r="F8" s="42"/>
      <c r="G8" s="40"/>
      <c r="H8" s="31"/>
      <c r="I8" s="31" t="s">
        <v>156</v>
      </c>
      <c r="J8" s="5"/>
      <c r="K8" s="5"/>
      <c r="L8" s="5"/>
      <c r="M8" s="5"/>
      <c r="N8" s="5"/>
      <c r="O8" s="5"/>
      <c r="P8" s="5"/>
      <c r="Q8" s="5"/>
      <c r="R8" s="5"/>
      <c r="S8" s="5"/>
      <c r="T8" s="5"/>
      <c r="U8" s="5"/>
      <c r="V8" s="5"/>
      <c r="W8" s="5"/>
      <c r="X8" s="5"/>
      <c r="Y8" s="5"/>
    </row>
    <row r="9" ht="99.75" customHeight="1">
      <c r="A9" s="50" t="s">
        <v>157</v>
      </c>
      <c r="B9" s="40" t="s">
        <v>158</v>
      </c>
      <c r="C9" s="40" t="s">
        <v>159</v>
      </c>
      <c r="D9" s="40" t="s">
        <v>160</v>
      </c>
      <c r="E9" s="41" t="s">
        <v>161</v>
      </c>
      <c r="F9" s="42"/>
      <c r="G9" s="40"/>
      <c r="H9" s="31"/>
      <c r="I9" s="31" t="s">
        <v>162</v>
      </c>
      <c r="J9" s="5"/>
      <c r="K9" s="5"/>
      <c r="L9" s="5"/>
      <c r="M9" s="5"/>
      <c r="N9" s="5"/>
      <c r="O9" s="5"/>
      <c r="P9" s="5"/>
      <c r="Q9" s="5"/>
      <c r="R9" s="5"/>
      <c r="S9" s="5"/>
      <c r="T9" s="5"/>
      <c r="U9" s="5"/>
      <c r="V9" s="5"/>
      <c r="W9" s="5"/>
      <c r="X9" s="5"/>
      <c r="Y9" s="5"/>
    </row>
    <row r="10" ht="12.0" customHeight="1">
      <c r="A10" s="55" t="s">
        <v>163</v>
      </c>
      <c r="B10" s="56" t="s">
        <v>164</v>
      </c>
      <c r="C10" s="56" t="s">
        <v>165</v>
      </c>
      <c r="D10" s="56" t="s">
        <v>166</v>
      </c>
      <c r="E10" s="57" t="s">
        <v>167</v>
      </c>
      <c r="F10" s="58"/>
      <c r="G10" s="59"/>
      <c r="H10" s="60"/>
      <c r="I10" s="60" t="s">
        <v>168</v>
      </c>
      <c r="J10" s="5"/>
      <c r="K10" s="5"/>
      <c r="L10" s="5"/>
      <c r="M10" s="5"/>
      <c r="N10" s="5"/>
      <c r="O10" s="5"/>
      <c r="P10" s="5"/>
      <c r="Q10" s="5"/>
      <c r="R10" s="5"/>
      <c r="S10" s="5"/>
      <c r="T10" s="5"/>
      <c r="U10" s="5"/>
      <c r="V10" s="5"/>
      <c r="W10" s="5"/>
      <c r="X10" s="5"/>
      <c r="Y10" s="5"/>
    </row>
    <row r="11" ht="12.0" customHeight="1">
      <c r="A11" s="50" t="s">
        <v>169</v>
      </c>
      <c r="B11" s="40" t="s">
        <v>170</v>
      </c>
      <c r="C11" s="40" t="s">
        <v>171</v>
      </c>
      <c r="D11" s="40" t="s">
        <v>172</v>
      </c>
      <c r="E11" s="41" t="s">
        <v>173</v>
      </c>
      <c r="F11" s="40"/>
      <c r="G11" s="40"/>
      <c r="H11" s="31"/>
      <c r="I11" s="31" t="s">
        <v>174</v>
      </c>
      <c r="J11" s="61"/>
      <c r="K11" s="61"/>
      <c r="L11" s="61"/>
      <c r="M11" s="61"/>
      <c r="N11" s="61"/>
      <c r="O11" s="61"/>
      <c r="P11" s="61"/>
      <c r="Q11" s="61"/>
      <c r="R11" s="61"/>
      <c r="S11" s="61"/>
      <c r="T11" s="61"/>
      <c r="U11" s="61"/>
      <c r="V11" s="61"/>
      <c r="W11" s="61"/>
      <c r="X11" s="61"/>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sheetData>
  <mergeCells count="3">
    <mergeCell ref="D1:E1"/>
    <mergeCell ref="D2:E2"/>
    <mergeCell ref="F2:G2"/>
  </mergeCells>
  <hyperlinks>
    <hyperlink r:id="rId2" ref="E8"/>
    <hyperlink r:id="rId3" ref="E9"/>
    <hyperlink r:id="rId4" ref="E10"/>
    <hyperlink r:id="rId5" ref="E11"/>
  </hyperlinks>
  <printOptions/>
  <pageMargins bottom="0.75" footer="0.0" header="0.0" left="0.7" right="0.7" top="0.75"/>
  <pageSetup orientation="landscape"/>
  <drawing r:id="rId6"/>
  <legacy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57"/>
    <col customWidth="1" min="2" max="2" width="9.0"/>
    <col customWidth="1" min="4" max="4" width="49.0"/>
    <col customWidth="1" min="5" max="5" width="35.43"/>
    <col customWidth="1" min="6" max="6" width="13.43"/>
    <col customWidth="1" min="7" max="7" width="7.29"/>
    <col customWidth="1" min="8" max="8" width="12.57"/>
    <col customWidth="1" min="9" max="9" width="21.86"/>
    <col customWidth="1" min="10" max="10" width="17.43"/>
  </cols>
  <sheetData>
    <row r="1" ht="15.75" customHeight="1">
      <c r="A1" s="62" t="s">
        <v>0</v>
      </c>
      <c r="B1" s="23" t="s">
        <v>1</v>
      </c>
      <c r="C1" s="4"/>
      <c r="D1" s="23" t="s">
        <v>2</v>
      </c>
      <c r="E1" s="46"/>
      <c r="F1" s="24" t="s">
        <v>3</v>
      </c>
    </row>
    <row r="2" ht="48.0" customHeight="1">
      <c r="A2" s="25" t="s">
        <v>175</v>
      </c>
      <c r="B2" s="26" t="s">
        <v>176</v>
      </c>
      <c r="C2" s="4"/>
      <c r="D2" s="26" t="s">
        <v>177</v>
      </c>
      <c r="E2" s="4"/>
      <c r="F2" s="25">
        <v>0.2</v>
      </c>
    </row>
    <row r="3" ht="14.25" customHeight="1">
      <c r="A3" s="27"/>
      <c r="B3" s="27"/>
      <c r="C3" s="28"/>
      <c r="D3" s="28"/>
      <c r="E3" s="28"/>
      <c r="F3" s="28"/>
      <c r="G3" s="28"/>
    </row>
    <row r="4" ht="15.75" customHeight="1">
      <c r="A4" s="29" t="s">
        <v>9</v>
      </c>
      <c r="B4" s="29" t="s">
        <v>10</v>
      </c>
      <c r="C4" s="29" t="s">
        <v>11</v>
      </c>
      <c r="D4" s="29" t="s">
        <v>12</v>
      </c>
      <c r="E4" s="29" t="s">
        <v>13</v>
      </c>
      <c r="F4" s="29" t="s">
        <v>14</v>
      </c>
      <c r="G4" s="29" t="s">
        <v>17</v>
      </c>
      <c r="H4" s="30" t="s">
        <v>16</v>
      </c>
      <c r="I4" s="30" t="s">
        <v>15</v>
      </c>
    </row>
    <row r="5" ht="15.75" customHeight="1">
      <c r="A5" s="63" t="s">
        <v>178</v>
      </c>
      <c r="B5" s="63"/>
      <c r="C5" s="63" t="s">
        <v>179</v>
      </c>
      <c r="D5" s="63"/>
      <c r="E5" s="63"/>
      <c r="F5" s="64">
        <v>1.0</v>
      </c>
      <c r="G5" s="65" t="s">
        <v>180</v>
      </c>
      <c r="H5" s="66"/>
      <c r="I5" s="66" t="s">
        <v>181</v>
      </c>
    </row>
    <row r="6" ht="15.75" customHeight="1">
      <c r="A6" s="40" t="s">
        <v>182</v>
      </c>
      <c r="B6" s="18" t="s">
        <v>183</v>
      </c>
      <c r="C6" s="18" t="s">
        <v>184</v>
      </c>
      <c r="D6" s="18" t="s">
        <v>185</v>
      </c>
      <c r="E6" s="18" t="s">
        <v>186</v>
      </c>
      <c r="F6" s="67">
        <v>1.0</v>
      </c>
      <c r="G6" s="68"/>
      <c r="H6" s="18"/>
      <c r="I6" s="18" t="s">
        <v>187</v>
      </c>
    </row>
    <row r="7" ht="15.75" customHeight="1">
      <c r="A7" s="40" t="s">
        <v>188</v>
      </c>
      <c r="B7" s="18" t="s">
        <v>189</v>
      </c>
      <c r="C7" s="18" t="s">
        <v>190</v>
      </c>
      <c r="D7" s="18" t="s">
        <v>191</v>
      </c>
      <c r="E7" s="69" t="s">
        <v>192</v>
      </c>
      <c r="F7" s="67">
        <v>1.0</v>
      </c>
      <c r="G7" s="68"/>
      <c r="H7" s="18"/>
      <c r="I7" s="18" t="s">
        <v>193</v>
      </c>
    </row>
    <row r="8" ht="15.75" customHeight="1">
      <c r="A8" s="40" t="s">
        <v>194</v>
      </c>
      <c r="B8" s="18" t="s">
        <v>195</v>
      </c>
      <c r="C8" s="18" t="s">
        <v>196</v>
      </c>
      <c r="D8" s="18" t="s">
        <v>197</v>
      </c>
      <c r="E8" s="18" t="s">
        <v>198</v>
      </c>
      <c r="F8" s="67">
        <v>1.0</v>
      </c>
      <c r="G8" s="68"/>
      <c r="H8" s="18"/>
      <c r="I8" s="18" t="s">
        <v>199</v>
      </c>
    </row>
    <row r="9" ht="15.75" customHeight="1">
      <c r="A9" s="40" t="s">
        <v>200</v>
      </c>
      <c r="B9" s="40" t="s">
        <v>201</v>
      </c>
      <c r="C9" s="40" t="s">
        <v>202</v>
      </c>
      <c r="D9" s="40" t="s">
        <v>203</v>
      </c>
      <c r="E9" s="18" t="s">
        <v>204</v>
      </c>
      <c r="F9" s="67">
        <v>1.0</v>
      </c>
      <c r="G9" s="68"/>
      <c r="H9" s="18"/>
      <c r="I9" s="18" t="s">
        <v>205</v>
      </c>
    </row>
    <row r="10" ht="15.75" customHeight="1">
      <c r="A10" s="40" t="s">
        <v>206</v>
      </c>
      <c r="B10" s="40" t="s">
        <v>207</v>
      </c>
      <c r="C10" s="40" t="s">
        <v>208</v>
      </c>
      <c r="D10" s="40" t="s">
        <v>209</v>
      </c>
      <c r="E10" s="18" t="s">
        <v>210</v>
      </c>
      <c r="F10" s="68">
        <v>1.0</v>
      </c>
      <c r="G10" s="70"/>
      <c r="H10" s="17"/>
      <c r="I10" s="18" t="s">
        <v>211</v>
      </c>
    </row>
    <row r="11" ht="14.25" customHeight="1">
      <c r="C11" s="22"/>
      <c r="D11" s="22"/>
      <c r="E11" s="22"/>
      <c r="F11" s="22"/>
      <c r="G11" s="22"/>
    </row>
    <row r="12" ht="14.25" customHeight="1">
      <c r="C12" s="22"/>
      <c r="D12" s="22"/>
      <c r="E12" s="22"/>
      <c r="F12" s="22"/>
      <c r="G12" s="22"/>
    </row>
    <row r="13" ht="14.25" customHeight="1">
      <c r="C13" s="22"/>
      <c r="D13" s="22"/>
      <c r="E13" s="22"/>
      <c r="F13" s="22"/>
      <c r="G13" s="22"/>
    </row>
    <row r="14" ht="14.25" customHeight="1">
      <c r="C14" s="22"/>
      <c r="D14" s="22"/>
      <c r="E14" s="22"/>
      <c r="F14" s="22"/>
      <c r="G14" s="22"/>
    </row>
    <row r="15" ht="14.25" customHeight="1">
      <c r="C15" s="22"/>
      <c r="D15" s="22"/>
      <c r="E15" s="22"/>
      <c r="F15" s="22"/>
      <c r="G15" s="22"/>
    </row>
    <row r="16" ht="14.25" customHeight="1">
      <c r="C16" s="22"/>
      <c r="D16" s="22"/>
      <c r="E16" s="22"/>
      <c r="F16" s="22"/>
      <c r="G16" s="22"/>
    </row>
    <row r="17" ht="14.25" customHeight="1">
      <c r="C17" s="22"/>
      <c r="D17" s="22"/>
      <c r="E17" s="22"/>
      <c r="F17" s="22"/>
      <c r="G17" s="22"/>
    </row>
    <row r="18" ht="14.25" customHeight="1">
      <c r="C18" s="22"/>
      <c r="D18" s="22"/>
      <c r="E18" s="22"/>
      <c r="F18" s="22"/>
      <c r="G18" s="22"/>
    </row>
    <row r="19" ht="14.25" customHeight="1">
      <c r="C19" s="22"/>
      <c r="D19" s="22"/>
      <c r="E19" s="22"/>
      <c r="F19" s="22"/>
      <c r="G19" s="22"/>
    </row>
    <row r="20" ht="14.25" customHeight="1">
      <c r="C20" s="22"/>
      <c r="D20" s="22"/>
      <c r="E20" s="22"/>
      <c r="F20" s="22"/>
      <c r="G20" s="22"/>
    </row>
    <row r="21" ht="14.25" customHeight="1">
      <c r="C21" s="22"/>
      <c r="D21" s="22"/>
      <c r="E21" s="22"/>
      <c r="F21" s="22"/>
      <c r="G21" s="22"/>
    </row>
    <row r="22" ht="14.25" customHeight="1">
      <c r="C22" s="22"/>
      <c r="D22" s="22"/>
      <c r="E22" s="22"/>
      <c r="F22" s="22"/>
      <c r="G22" s="22"/>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C1"/>
    <mergeCell ref="B2:C2"/>
    <mergeCell ref="D2:E2"/>
  </mergeCells>
  <hyperlinks>
    <hyperlink r:id="rId1" ref="E7"/>
  </hyperlinks>
  <printOptions/>
  <pageMargins bottom="0.75" footer="0.0" header="0.0" left="0.7" right="0.7" top="0.75"/>
  <pageSetup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4.0" topLeftCell="A5" activePane="bottomLeft" state="frozen"/>
      <selection activeCell="B6" sqref="B6" pane="bottomLeft"/>
    </sheetView>
  </sheetViews>
  <sheetFormatPr customHeight="1" defaultColWidth="14.43" defaultRowHeight="15.0"/>
  <cols>
    <col customWidth="1" min="1" max="1" width="9.29"/>
    <col customWidth="1" min="2" max="2" width="25.57"/>
    <col customWidth="1" min="3" max="3" width="14.57"/>
    <col customWidth="1" min="4" max="4" width="20.0"/>
    <col customWidth="1" min="5" max="5" width="70.43"/>
    <col customWidth="1" min="6" max="6" width="46.43"/>
    <col customWidth="1" min="7" max="8" width="13.86"/>
    <col customWidth="1" min="9" max="9" width="19.57"/>
    <col customWidth="1" min="10" max="10" width="35.14"/>
    <col customWidth="1" min="11" max="11" width="31.0"/>
  </cols>
  <sheetData>
    <row r="1" ht="12.0" customHeight="1">
      <c r="A1" s="62" t="s">
        <v>0</v>
      </c>
      <c r="B1" s="23" t="s">
        <v>1</v>
      </c>
      <c r="C1" s="4"/>
      <c r="D1" s="23" t="s">
        <v>2</v>
      </c>
      <c r="E1" s="46"/>
      <c r="F1" s="24" t="s">
        <v>3</v>
      </c>
    </row>
    <row r="2" ht="12.0" customHeight="1">
      <c r="A2" s="25" t="s">
        <v>212</v>
      </c>
      <c r="B2" s="26" t="s">
        <v>213</v>
      </c>
      <c r="C2" s="4"/>
      <c r="D2" s="26" t="s">
        <v>214</v>
      </c>
      <c r="E2" s="4"/>
      <c r="F2" s="25">
        <v>0.2</v>
      </c>
    </row>
    <row r="3" ht="12.0" customHeight="1"/>
    <row r="4" ht="12.0" customHeight="1">
      <c r="A4" s="71" t="s">
        <v>9</v>
      </c>
      <c r="B4" s="72" t="s">
        <v>215</v>
      </c>
      <c r="C4" s="71" t="s">
        <v>10</v>
      </c>
      <c r="D4" s="71" t="s">
        <v>11</v>
      </c>
      <c r="E4" s="73" t="s">
        <v>12</v>
      </c>
      <c r="F4" s="71" t="s">
        <v>13</v>
      </c>
      <c r="G4" s="71" t="s">
        <v>14</v>
      </c>
      <c r="H4" s="71" t="s">
        <v>17</v>
      </c>
      <c r="I4" s="74" t="s">
        <v>16</v>
      </c>
      <c r="J4" s="30" t="s">
        <v>15</v>
      </c>
    </row>
    <row r="5" ht="12.0" customHeight="1">
      <c r="A5" s="18" t="s">
        <v>216</v>
      </c>
      <c r="B5" s="75"/>
      <c r="C5" s="18" t="s">
        <v>217</v>
      </c>
      <c r="D5" s="18" t="s">
        <v>218</v>
      </c>
      <c r="E5" s="76" t="s">
        <v>219</v>
      </c>
      <c r="F5" s="69" t="s">
        <v>220</v>
      </c>
      <c r="G5" s="18"/>
      <c r="H5" s="18" t="s">
        <v>221</v>
      </c>
      <c r="I5" s="18"/>
      <c r="J5" s="18" t="s">
        <v>222</v>
      </c>
    </row>
    <row r="6" ht="12.0" customHeight="1">
      <c r="A6" s="18" t="s">
        <v>223</v>
      </c>
      <c r="B6" s="75"/>
      <c r="C6" s="18" t="s">
        <v>224</v>
      </c>
      <c r="D6" s="18" t="s">
        <v>225</v>
      </c>
      <c r="E6" s="76" t="s">
        <v>226</v>
      </c>
      <c r="F6" s="18" t="s">
        <v>227</v>
      </c>
      <c r="G6" s="18">
        <v>1.0</v>
      </c>
      <c r="H6" s="19"/>
      <c r="I6" s="18"/>
      <c r="J6" s="18" t="s">
        <v>228</v>
      </c>
    </row>
    <row r="7" ht="12.0" customHeight="1">
      <c r="A7" s="18" t="s">
        <v>229</v>
      </c>
      <c r="B7" s="77"/>
      <c r="C7" s="18" t="s">
        <v>230</v>
      </c>
      <c r="D7" s="18" t="s">
        <v>231</v>
      </c>
      <c r="E7" s="76" t="s">
        <v>232</v>
      </c>
      <c r="F7" s="18"/>
      <c r="G7" s="18">
        <v>1.0</v>
      </c>
      <c r="H7" s="18"/>
      <c r="I7" s="18"/>
      <c r="J7" s="18" t="s">
        <v>233</v>
      </c>
    </row>
    <row r="8" ht="12.0" customHeight="1">
      <c r="A8" s="18" t="s">
        <v>234</v>
      </c>
      <c r="B8" s="75"/>
      <c r="C8" s="18" t="s">
        <v>235</v>
      </c>
      <c r="D8" s="18" t="s">
        <v>236</v>
      </c>
      <c r="E8" s="76" t="s">
        <v>237</v>
      </c>
      <c r="F8" s="18"/>
      <c r="G8" s="18"/>
      <c r="H8" s="18" t="s">
        <v>238</v>
      </c>
      <c r="I8" s="18"/>
      <c r="J8" s="18" t="s">
        <v>239</v>
      </c>
    </row>
    <row r="9" ht="12.0" customHeight="1">
      <c r="A9" s="18" t="s">
        <v>240</v>
      </c>
      <c r="B9" s="77" t="s">
        <v>241</v>
      </c>
      <c r="C9" s="18" t="s">
        <v>242</v>
      </c>
      <c r="D9" s="18" t="s">
        <v>243</v>
      </c>
      <c r="E9" s="76" t="s">
        <v>244</v>
      </c>
      <c r="F9" s="69" t="s">
        <v>245</v>
      </c>
      <c r="G9" s="18"/>
      <c r="H9" s="18"/>
      <c r="I9" s="18"/>
      <c r="J9" s="18" t="s">
        <v>246</v>
      </c>
    </row>
    <row r="10" ht="12.0" customHeight="1">
      <c r="A10" s="18" t="s">
        <v>247</v>
      </c>
      <c r="B10" s="77"/>
      <c r="C10" s="18" t="s">
        <v>248</v>
      </c>
      <c r="D10" s="18" t="s">
        <v>249</v>
      </c>
      <c r="E10" s="76" t="s">
        <v>250</v>
      </c>
      <c r="F10" s="78"/>
      <c r="G10" s="18"/>
      <c r="H10" s="50" t="s">
        <v>251</v>
      </c>
      <c r="I10" s="17"/>
      <c r="J10" s="18" t="s">
        <v>252</v>
      </c>
    </row>
    <row r="11" ht="57.0" customHeight="1">
      <c r="A11" s="18" t="s">
        <v>253</v>
      </c>
      <c r="B11" s="77"/>
      <c r="C11" s="18" t="s">
        <v>254</v>
      </c>
      <c r="D11" s="18" t="s">
        <v>255</v>
      </c>
      <c r="E11" s="76" t="s">
        <v>256</v>
      </c>
      <c r="F11" s="18" t="s">
        <v>257</v>
      </c>
      <c r="G11" s="18"/>
      <c r="H11" s="79"/>
      <c r="I11" s="19"/>
      <c r="J11" s="18" t="s">
        <v>258</v>
      </c>
    </row>
    <row r="12" ht="12.0" customHeight="1">
      <c r="A12" s="18" t="s">
        <v>259</v>
      </c>
      <c r="B12" s="75" t="s">
        <v>260</v>
      </c>
      <c r="C12" s="18" t="s">
        <v>261</v>
      </c>
      <c r="D12" s="18" t="s">
        <v>262</v>
      </c>
      <c r="E12" s="76" t="s">
        <v>263</v>
      </c>
      <c r="F12" s="18" t="s">
        <v>257</v>
      </c>
      <c r="G12" s="18"/>
      <c r="H12" s="50"/>
      <c r="I12" s="18"/>
      <c r="J12" s="18" t="s">
        <v>264</v>
      </c>
    </row>
    <row r="13" ht="12.0" customHeight="1">
      <c r="A13" s="18" t="s">
        <v>265</v>
      </c>
      <c r="B13" s="80"/>
      <c r="C13" s="18" t="s">
        <v>266</v>
      </c>
      <c r="D13" s="18" t="s">
        <v>267</v>
      </c>
      <c r="E13" s="76" t="s">
        <v>268</v>
      </c>
      <c r="F13" s="18"/>
      <c r="G13" s="18"/>
      <c r="H13" s="50" t="s">
        <v>269</v>
      </c>
      <c r="I13" s="18"/>
      <c r="J13" s="18" t="s">
        <v>270</v>
      </c>
    </row>
    <row r="14" ht="12.0" customHeight="1">
      <c r="A14" s="18" t="s">
        <v>271</v>
      </c>
      <c r="B14" s="77" t="s">
        <v>272</v>
      </c>
      <c r="C14" s="18" t="s">
        <v>273</v>
      </c>
      <c r="D14" s="18" t="s">
        <v>274</v>
      </c>
      <c r="E14" s="76" t="s">
        <v>275</v>
      </c>
      <c r="F14" s="18" t="s">
        <v>257</v>
      </c>
      <c r="G14" s="18"/>
      <c r="H14" s="50"/>
      <c r="I14" s="18"/>
      <c r="J14" s="18" t="s">
        <v>276</v>
      </c>
    </row>
    <row r="15" ht="12.0" customHeight="1">
      <c r="A15" s="18" t="s">
        <v>277</v>
      </c>
      <c r="B15" s="77" t="s">
        <v>278</v>
      </c>
      <c r="C15" s="18" t="s">
        <v>279</v>
      </c>
      <c r="D15" s="18" t="s">
        <v>280</v>
      </c>
      <c r="E15" s="76" t="s">
        <v>281</v>
      </c>
      <c r="F15" s="18"/>
      <c r="G15" s="18"/>
      <c r="H15" s="18" t="s">
        <v>282</v>
      </c>
      <c r="I15" s="18"/>
      <c r="J15" s="18" t="s">
        <v>283</v>
      </c>
    </row>
    <row r="16" ht="12.0" customHeight="1">
      <c r="A16" s="66" t="s">
        <v>284</v>
      </c>
      <c r="B16" s="77"/>
      <c r="C16" s="66"/>
      <c r="D16" s="66" t="s">
        <v>285</v>
      </c>
      <c r="E16" s="81"/>
      <c r="F16" s="66"/>
      <c r="G16" s="66">
        <v>1.0</v>
      </c>
      <c r="H16" s="82" t="s">
        <v>286</v>
      </c>
      <c r="I16" s="17"/>
      <c r="J16" s="66" t="s">
        <v>287</v>
      </c>
    </row>
    <row r="17" ht="12.0" customHeight="1">
      <c r="A17" s="18" t="s">
        <v>288</v>
      </c>
      <c r="B17" s="77" t="s">
        <v>289</v>
      </c>
      <c r="C17" s="83" t="s">
        <v>290</v>
      </c>
      <c r="D17" s="83" t="s">
        <v>291</v>
      </c>
      <c r="E17" s="84" t="s">
        <v>292</v>
      </c>
      <c r="F17" s="85" t="s">
        <v>293</v>
      </c>
      <c r="G17" s="83"/>
      <c r="H17" s="86"/>
      <c r="I17" s="18"/>
      <c r="J17" s="18" t="s">
        <v>294</v>
      </c>
    </row>
    <row r="18" ht="12.0" customHeight="1">
      <c r="A18" s="18" t="s">
        <v>295</v>
      </c>
      <c r="B18" s="77" t="s">
        <v>296</v>
      </c>
      <c r="C18" s="83" t="s">
        <v>297</v>
      </c>
      <c r="D18" s="83" t="s">
        <v>298</v>
      </c>
      <c r="E18" s="84" t="s">
        <v>299</v>
      </c>
      <c r="F18" s="85" t="s">
        <v>293</v>
      </c>
      <c r="G18" s="83"/>
      <c r="H18" s="86"/>
      <c r="I18" s="18"/>
      <c r="J18" s="18" t="s">
        <v>300</v>
      </c>
    </row>
    <row r="19" ht="12.0" customHeight="1">
      <c r="A19" s="18" t="s">
        <v>301</v>
      </c>
      <c r="B19" s="77" t="s">
        <v>302</v>
      </c>
      <c r="C19" s="18" t="s">
        <v>303</v>
      </c>
      <c r="D19" s="18" t="s">
        <v>304</v>
      </c>
      <c r="E19" s="76" t="s">
        <v>305</v>
      </c>
      <c r="F19" s="87" t="s">
        <v>293</v>
      </c>
      <c r="G19" s="18"/>
      <c r="H19" s="79"/>
      <c r="I19" s="18"/>
      <c r="J19" s="18" t="s">
        <v>306</v>
      </c>
    </row>
    <row r="20" ht="12.0" customHeight="1">
      <c r="A20" s="18" t="s">
        <v>307</v>
      </c>
      <c r="B20" s="77" t="s">
        <v>308</v>
      </c>
      <c r="C20" s="18" t="s">
        <v>309</v>
      </c>
      <c r="D20" s="18" t="s">
        <v>310</v>
      </c>
      <c r="E20" s="76" t="s">
        <v>311</v>
      </c>
      <c r="F20" s="87" t="s">
        <v>312</v>
      </c>
      <c r="G20" s="18"/>
      <c r="H20" s="79"/>
      <c r="I20" s="18"/>
      <c r="J20" s="18" t="s">
        <v>313</v>
      </c>
    </row>
    <row r="21" ht="12.0" customHeight="1">
      <c r="A21" s="18" t="s">
        <v>314</v>
      </c>
      <c r="B21" s="77" t="s">
        <v>315</v>
      </c>
      <c r="C21" s="18" t="s">
        <v>316</v>
      </c>
      <c r="D21" s="18" t="s">
        <v>317</v>
      </c>
      <c r="E21" s="76" t="s">
        <v>318</v>
      </c>
      <c r="F21" s="87" t="s">
        <v>293</v>
      </c>
      <c r="G21" s="18"/>
      <c r="H21" s="79"/>
      <c r="I21" s="17"/>
      <c r="J21" s="18" t="s">
        <v>319</v>
      </c>
    </row>
    <row r="22" ht="12.0" customHeight="1">
      <c r="A22" s="66" t="s">
        <v>320</v>
      </c>
      <c r="B22" s="88"/>
      <c r="C22" s="66"/>
      <c r="D22" s="66" t="s">
        <v>321</v>
      </c>
      <c r="E22" s="81"/>
      <c r="F22" s="89"/>
      <c r="G22" s="90">
        <v>1.0</v>
      </c>
      <c r="H22" s="82" t="s">
        <v>322</v>
      </c>
      <c r="I22" s="18"/>
      <c r="J22" s="66" t="s">
        <v>323</v>
      </c>
    </row>
    <row r="23" ht="12.0" customHeight="1">
      <c r="D23" s="22"/>
      <c r="E23" s="22"/>
      <c r="F23" s="22"/>
      <c r="G23" s="22"/>
      <c r="H23" s="22"/>
    </row>
    <row r="24" ht="12.0" customHeight="1">
      <c r="D24" s="22"/>
      <c r="E24" s="22"/>
      <c r="F24" s="22"/>
      <c r="G24" s="22"/>
      <c r="H24" s="22"/>
    </row>
    <row r="25" ht="12.0" customHeight="1">
      <c r="D25" s="22"/>
      <c r="E25" s="22"/>
      <c r="F25" s="22"/>
      <c r="G25" s="22"/>
      <c r="H25" s="22"/>
    </row>
    <row r="26" ht="12.0" customHeight="1">
      <c r="D26" s="22"/>
      <c r="E26" s="22"/>
      <c r="F26" s="22"/>
      <c r="G26" s="22"/>
      <c r="H26" s="22"/>
    </row>
    <row r="27" ht="12.0" customHeight="1">
      <c r="D27" s="22"/>
      <c r="E27" s="22"/>
      <c r="F27" s="22"/>
      <c r="G27" s="22"/>
      <c r="H27" s="22"/>
    </row>
    <row r="28" ht="12.0" customHeight="1">
      <c r="D28" s="22"/>
      <c r="E28" s="22"/>
      <c r="F28" s="22"/>
      <c r="G28" s="22"/>
      <c r="H28" s="22"/>
    </row>
    <row r="29" ht="12.0" customHeight="1">
      <c r="D29" s="22"/>
      <c r="E29" s="22"/>
      <c r="F29" s="22"/>
      <c r="G29" s="22"/>
      <c r="H29" s="22"/>
    </row>
    <row r="30" ht="12.0" customHeight="1">
      <c r="D30" s="22"/>
      <c r="E30" s="22"/>
      <c r="F30" s="22"/>
      <c r="G30" s="22"/>
      <c r="H30" s="22"/>
    </row>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sheetData>
  <mergeCells count="3">
    <mergeCell ref="B1:C1"/>
    <mergeCell ref="B2:C2"/>
    <mergeCell ref="D2:E2"/>
  </mergeCells>
  <hyperlinks>
    <hyperlink r:id="rId2" ref="F5"/>
    <hyperlink r:id="rId3" ref="F9"/>
  </hyperlinks>
  <printOptions/>
  <pageMargins bottom="0.75" footer="0.0" header="0.0" left="0.7" right="0.7" top="0.75"/>
  <pageSetup orientation="portrait"/>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29"/>
    <col customWidth="1" min="2" max="2" width="14.0"/>
    <col customWidth="1" min="3" max="3" width="26.29"/>
    <col customWidth="1" min="4" max="4" width="66.0"/>
    <col customWidth="1" min="5" max="5" width="20.29"/>
    <col customWidth="1" min="6" max="6" width="11.29"/>
    <col customWidth="1" min="7" max="7" width="24.43"/>
    <col customWidth="1" min="8" max="8" width="23.57"/>
    <col customWidth="1" min="9" max="9" width="15.86"/>
    <col customWidth="1" min="10" max="10" width="32.57"/>
    <col customWidth="1" min="11" max="11" width="16.0"/>
    <col customWidth="1" min="12" max="26" width="8.71"/>
  </cols>
  <sheetData>
    <row r="1" ht="15.75" customHeight="1">
      <c r="A1" s="62" t="s">
        <v>0</v>
      </c>
      <c r="B1" s="23" t="s">
        <v>1</v>
      </c>
      <c r="C1" s="4"/>
      <c r="D1" s="23" t="s">
        <v>2</v>
      </c>
      <c r="E1" s="46"/>
      <c r="F1" s="24" t="s">
        <v>3</v>
      </c>
    </row>
    <row r="2" ht="15.75" customHeight="1">
      <c r="A2" s="91" t="s">
        <v>324</v>
      </c>
      <c r="B2" s="92" t="s">
        <v>325</v>
      </c>
      <c r="C2" s="4"/>
      <c r="D2" s="92" t="s">
        <v>326</v>
      </c>
      <c r="E2" s="4"/>
      <c r="F2" s="25">
        <v>0.2</v>
      </c>
    </row>
    <row r="3" ht="14.25" customHeight="1"/>
    <row r="4" ht="15.75" customHeight="1">
      <c r="A4" s="71" t="s">
        <v>9</v>
      </c>
      <c r="B4" s="71" t="s">
        <v>10</v>
      </c>
      <c r="C4" s="71" t="s">
        <v>11</v>
      </c>
      <c r="D4" s="71" t="s">
        <v>12</v>
      </c>
      <c r="E4" s="71" t="s">
        <v>13</v>
      </c>
      <c r="F4" s="71" t="s">
        <v>14</v>
      </c>
      <c r="G4" s="71" t="s">
        <v>327</v>
      </c>
      <c r="H4" s="49" t="s">
        <v>328</v>
      </c>
      <c r="I4" s="30" t="s">
        <v>16</v>
      </c>
      <c r="J4" s="30" t="s">
        <v>15</v>
      </c>
    </row>
    <row r="5" ht="15.75" customHeight="1">
      <c r="A5" s="18" t="s">
        <v>329</v>
      </c>
      <c r="B5" s="18" t="s">
        <v>330</v>
      </c>
      <c r="C5" s="18" t="s">
        <v>331</v>
      </c>
      <c r="D5" s="18" t="s">
        <v>332</v>
      </c>
      <c r="E5" s="18"/>
      <c r="F5" s="18"/>
      <c r="G5" s="76" t="s">
        <v>333</v>
      </c>
      <c r="H5" s="18"/>
      <c r="I5" s="18"/>
      <c r="J5" s="18" t="s">
        <v>334</v>
      </c>
    </row>
    <row r="6" ht="15.75" customHeight="1">
      <c r="A6" s="18" t="s">
        <v>335</v>
      </c>
      <c r="B6" s="18" t="s">
        <v>336</v>
      </c>
      <c r="C6" s="18" t="s">
        <v>337</v>
      </c>
      <c r="D6" s="18" t="s">
        <v>338</v>
      </c>
      <c r="E6" s="18"/>
      <c r="F6" s="18"/>
      <c r="G6" s="76" t="s">
        <v>333</v>
      </c>
      <c r="H6" s="18"/>
      <c r="I6" s="18"/>
      <c r="J6" s="18" t="s">
        <v>339</v>
      </c>
    </row>
    <row r="7" ht="15.75" customHeight="1">
      <c r="A7" s="18" t="s">
        <v>340</v>
      </c>
      <c r="B7" s="18" t="s">
        <v>341</v>
      </c>
      <c r="C7" s="18" t="s">
        <v>342</v>
      </c>
      <c r="D7" s="18" t="s">
        <v>343</v>
      </c>
      <c r="E7" s="18"/>
      <c r="F7" s="18">
        <v>1.0</v>
      </c>
      <c r="G7" s="76"/>
      <c r="H7" s="18"/>
      <c r="I7" s="18"/>
      <c r="J7" s="18" t="s">
        <v>344</v>
      </c>
    </row>
    <row r="8" ht="15.75" customHeight="1">
      <c r="A8" s="18" t="s">
        <v>345</v>
      </c>
      <c r="B8" s="18" t="s">
        <v>346</v>
      </c>
      <c r="C8" s="18" t="s">
        <v>347</v>
      </c>
      <c r="D8" s="18" t="s">
        <v>348</v>
      </c>
      <c r="E8" s="93" t="s">
        <v>349</v>
      </c>
      <c r="F8" s="18">
        <v>1.0</v>
      </c>
      <c r="G8" s="76" t="s">
        <v>350</v>
      </c>
      <c r="H8" s="18"/>
      <c r="I8" s="17"/>
      <c r="J8" s="18" t="s">
        <v>351</v>
      </c>
    </row>
    <row r="9" ht="15.75" customHeight="1">
      <c r="A9" s="18" t="s">
        <v>352</v>
      </c>
      <c r="B9" s="18" t="s">
        <v>353</v>
      </c>
      <c r="C9" s="18" t="s">
        <v>354</v>
      </c>
      <c r="D9" s="18" t="s">
        <v>355</v>
      </c>
      <c r="E9" s="18"/>
      <c r="F9" s="18">
        <v>1.0</v>
      </c>
      <c r="G9" s="18"/>
      <c r="H9" s="18"/>
      <c r="I9" s="18"/>
      <c r="J9" s="18" t="s">
        <v>356</v>
      </c>
      <c r="K9" s="61"/>
      <c r="L9" s="61"/>
      <c r="M9" s="61"/>
      <c r="N9" s="61"/>
      <c r="O9" s="61"/>
      <c r="P9" s="61"/>
      <c r="Q9" s="61"/>
      <c r="R9" s="61"/>
      <c r="S9" s="61"/>
      <c r="T9" s="61"/>
      <c r="U9" s="61"/>
      <c r="V9" s="61"/>
      <c r="W9" s="61"/>
      <c r="X9" s="61"/>
      <c r="Y9" s="61"/>
      <c r="Z9" s="61"/>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1:C1"/>
    <mergeCell ref="B2:C2"/>
    <mergeCell ref="D2:E2"/>
  </mergeCells>
  <hyperlinks>
    <hyperlink r:id="rId1" ref="E8"/>
  </hyperlinks>
  <printOptions/>
  <pageMargins bottom="0.75" footer="0.0" header="0.0" left="0.7" right="0.7" top="0.75"/>
  <pageSetup orientation="landscape"/>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29"/>
    <col customWidth="1" min="2" max="2" width="24.43"/>
    <col customWidth="1" min="3" max="3" width="32.43"/>
    <col customWidth="1" min="4" max="4" width="60.14"/>
    <col customWidth="1" min="5" max="5" width="26.43"/>
    <col customWidth="1" min="6" max="6" width="11.29"/>
    <col customWidth="1" min="7" max="7" width="9.86"/>
    <col customWidth="1" min="8" max="8" width="33.71"/>
    <col customWidth="1" min="9" max="9" width="38.43"/>
    <col customWidth="1" min="10" max="10" width="44.43"/>
    <col customWidth="1" min="11" max="11" width="8.71"/>
  </cols>
  <sheetData>
    <row r="1" ht="15.75" customHeight="1">
      <c r="A1" s="62" t="s">
        <v>0</v>
      </c>
      <c r="B1" s="23" t="s">
        <v>1</v>
      </c>
      <c r="C1" s="4"/>
      <c r="D1" s="23" t="s">
        <v>2</v>
      </c>
      <c r="E1" s="46"/>
      <c r="F1" s="24" t="s">
        <v>3</v>
      </c>
    </row>
    <row r="2" ht="82.5" customHeight="1">
      <c r="A2" s="25" t="s">
        <v>357</v>
      </c>
      <c r="B2" s="26" t="s">
        <v>358</v>
      </c>
      <c r="C2" s="4"/>
      <c r="D2" s="26" t="s">
        <v>359</v>
      </c>
      <c r="E2" s="4"/>
      <c r="F2" s="25">
        <v>0.2</v>
      </c>
    </row>
    <row r="3" ht="14.25" customHeight="1">
      <c r="J3" s="94"/>
    </row>
    <row r="4" ht="15.75" customHeight="1">
      <c r="A4" s="71" t="s">
        <v>9</v>
      </c>
      <c r="B4" s="71" t="s">
        <v>10</v>
      </c>
      <c r="C4" s="71" t="s">
        <v>11</v>
      </c>
      <c r="D4" s="71" t="s">
        <v>12</v>
      </c>
      <c r="E4" s="71" t="s">
        <v>13</v>
      </c>
      <c r="F4" s="71" t="s">
        <v>14</v>
      </c>
      <c r="G4" s="30" t="s">
        <v>16</v>
      </c>
      <c r="H4" s="30" t="s">
        <v>15</v>
      </c>
      <c r="I4" s="71" t="s">
        <v>327</v>
      </c>
      <c r="J4" s="49" t="s">
        <v>328</v>
      </c>
    </row>
    <row r="5" ht="15.75" customHeight="1">
      <c r="A5" s="18" t="s">
        <v>360</v>
      </c>
      <c r="B5" s="18" t="s">
        <v>361</v>
      </c>
      <c r="C5" s="50" t="s">
        <v>362</v>
      </c>
      <c r="D5" s="50" t="s">
        <v>363</v>
      </c>
      <c r="E5" s="79"/>
      <c r="F5" s="18"/>
      <c r="G5" s="18"/>
      <c r="H5" s="18" t="s">
        <v>364</v>
      </c>
      <c r="I5" s="95"/>
      <c r="J5" s="50"/>
    </row>
    <row r="6" ht="15.75" customHeight="1">
      <c r="A6" s="18" t="s">
        <v>365</v>
      </c>
      <c r="B6" s="18" t="s">
        <v>366</v>
      </c>
      <c r="C6" s="18" t="s">
        <v>367</v>
      </c>
      <c r="D6" s="18" t="s">
        <v>368</v>
      </c>
      <c r="E6" s="18" t="s">
        <v>369</v>
      </c>
      <c r="F6" s="18">
        <v>1.0</v>
      </c>
      <c r="G6" s="18"/>
      <c r="H6" s="18" t="s">
        <v>370</v>
      </c>
      <c r="I6" s="76" t="s">
        <v>371</v>
      </c>
      <c r="J6" s="18"/>
    </row>
    <row r="7" ht="15.75" customHeight="1">
      <c r="A7" s="96" t="s">
        <v>372</v>
      </c>
      <c r="B7" s="96"/>
      <c r="C7" s="96" t="s">
        <v>373</v>
      </c>
      <c r="D7" s="96"/>
      <c r="E7" s="96"/>
      <c r="F7" s="96"/>
      <c r="G7" s="96"/>
      <c r="H7" s="66" t="s">
        <v>374</v>
      </c>
      <c r="I7" s="97" t="s">
        <v>375</v>
      </c>
      <c r="J7" s="98"/>
    </row>
    <row r="8" ht="15.75" customHeight="1">
      <c r="A8" s="18" t="s">
        <v>376</v>
      </c>
      <c r="B8" s="18" t="s">
        <v>377</v>
      </c>
      <c r="C8" s="18" t="s">
        <v>378</v>
      </c>
      <c r="D8" s="18" t="s">
        <v>379</v>
      </c>
      <c r="E8" s="18"/>
      <c r="F8" s="18">
        <v>1.0</v>
      </c>
      <c r="G8" s="18"/>
      <c r="H8" s="18" t="s">
        <v>380</v>
      </c>
      <c r="I8" s="76"/>
      <c r="J8" s="99"/>
    </row>
    <row r="9" ht="15.75" customHeight="1">
      <c r="A9" s="18" t="s">
        <v>381</v>
      </c>
      <c r="B9" s="18" t="s">
        <v>382</v>
      </c>
      <c r="C9" s="18" t="s">
        <v>383</v>
      </c>
      <c r="D9" s="18" t="s">
        <v>384</v>
      </c>
      <c r="E9" s="18"/>
      <c r="F9" s="18"/>
      <c r="G9" s="18"/>
      <c r="H9" s="18" t="s">
        <v>385</v>
      </c>
      <c r="I9" s="76"/>
      <c r="J9" s="99"/>
    </row>
    <row r="10" ht="115.5" customHeight="1">
      <c r="A10" s="18" t="s">
        <v>386</v>
      </c>
      <c r="B10" s="18" t="s">
        <v>387</v>
      </c>
      <c r="C10" s="18" t="s">
        <v>388</v>
      </c>
      <c r="D10" s="18" t="s">
        <v>389</v>
      </c>
      <c r="E10" s="18"/>
      <c r="F10" s="18">
        <v>1.0</v>
      </c>
      <c r="G10" s="18"/>
      <c r="H10" s="18" t="s">
        <v>390</v>
      </c>
      <c r="I10" s="76" t="s">
        <v>391</v>
      </c>
      <c r="J10" s="99"/>
    </row>
    <row r="11" ht="15.75" customHeight="1">
      <c r="A11" s="18" t="s">
        <v>392</v>
      </c>
      <c r="B11" s="18" t="s">
        <v>393</v>
      </c>
      <c r="C11" s="18" t="s">
        <v>394</v>
      </c>
      <c r="D11" s="18" t="s">
        <v>395</v>
      </c>
      <c r="E11" s="18"/>
      <c r="F11" s="18"/>
      <c r="G11" s="18"/>
      <c r="H11" s="18" t="s">
        <v>396</v>
      </c>
      <c r="I11" s="76"/>
      <c r="J11" s="99"/>
    </row>
    <row r="12" ht="15.75" customHeight="1">
      <c r="A12" s="18" t="s">
        <v>397</v>
      </c>
      <c r="B12" s="18" t="s">
        <v>398</v>
      </c>
      <c r="C12" s="18" t="s">
        <v>399</v>
      </c>
      <c r="D12" s="18" t="s">
        <v>400</v>
      </c>
      <c r="E12" s="18"/>
      <c r="F12" s="18">
        <v>1.0</v>
      </c>
      <c r="G12" s="18"/>
      <c r="H12" s="18" t="s">
        <v>401</v>
      </c>
      <c r="I12" s="76" t="s">
        <v>402</v>
      </c>
      <c r="J12" s="99"/>
    </row>
    <row r="13" ht="15.75" customHeight="1">
      <c r="A13" s="18" t="s">
        <v>403</v>
      </c>
      <c r="B13" s="18" t="s">
        <v>404</v>
      </c>
      <c r="C13" s="18" t="s">
        <v>405</v>
      </c>
      <c r="D13" s="18" t="s">
        <v>406</v>
      </c>
      <c r="E13" s="18"/>
      <c r="F13" s="18"/>
      <c r="G13" s="18"/>
      <c r="H13" s="18" t="s">
        <v>407</v>
      </c>
      <c r="I13" s="76"/>
      <c r="J13" s="99"/>
    </row>
    <row r="14" ht="15.75" customHeight="1">
      <c r="A14" s="18" t="s">
        <v>408</v>
      </c>
      <c r="B14" s="18" t="s">
        <v>409</v>
      </c>
      <c r="C14" s="18" t="s">
        <v>410</v>
      </c>
      <c r="D14" s="18" t="s">
        <v>411</v>
      </c>
      <c r="E14" s="18"/>
      <c r="F14" s="18">
        <v>1.0</v>
      </c>
      <c r="G14" s="18"/>
      <c r="H14" s="18" t="s">
        <v>412</v>
      </c>
      <c r="I14" s="76"/>
      <c r="J14" s="99"/>
    </row>
    <row r="15" ht="14.25" customHeight="1">
      <c r="C15" s="22"/>
      <c r="D15" s="22"/>
      <c r="E15" s="22"/>
      <c r="F15" s="22"/>
      <c r="G15" s="22"/>
      <c r="H15" s="22"/>
      <c r="I15" s="22"/>
    </row>
    <row r="16" ht="14.25" customHeight="1">
      <c r="C16" s="22"/>
      <c r="D16" s="22"/>
      <c r="E16" s="22"/>
      <c r="F16" s="22"/>
      <c r="G16" s="22"/>
      <c r="H16" s="22"/>
      <c r="I16" s="22"/>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3">
    <mergeCell ref="B1:C1"/>
    <mergeCell ref="B2:C2"/>
    <mergeCell ref="D2:E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9.43"/>
    <col customWidth="1" min="2" max="2" width="28.29"/>
    <col customWidth="1" min="3" max="3" width="29.43"/>
    <col customWidth="1" min="4" max="4" width="50.71"/>
    <col customWidth="1" min="5" max="5" width="46.86"/>
    <col customWidth="1" min="6" max="6" width="25.14"/>
    <col customWidth="1" min="7" max="7" width="11.29"/>
    <col customWidth="1" min="8" max="8" width="21.43"/>
    <col customWidth="1" min="9" max="9" width="28.86"/>
    <col customWidth="1" min="10" max="10" width="27.43"/>
    <col customWidth="1" min="11" max="11" width="37.29"/>
    <col customWidth="1" min="12" max="12" width="11.43"/>
    <col customWidth="1" min="13" max="13" width="8.71"/>
  </cols>
  <sheetData>
    <row r="1" ht="15.75" customHeight="1">
      <c r="A1" s="62" t="s">
        <v>0</v>
      </c>
      <c r="B1" s="100" t="s">
        <v>1</v>
      </c>
      <c r="C1" s="101"/>
      <c r="D1" s="23" t="s">
        <v>2</v>
      </c>
      <c r="E1" s="24" t="s">
        <v>3</v>
      </c>
      <c r="F1" s="24" t="s">
        <v>413</v>
      </c>
      <c r="I1" s="37"/>
    </row>
    <row r="2" ht="75.0" customHeight="1">
      <c r="A2" s="25" t="s">
        <v>414</v>
      </c>
      <c r="B2" s="7" t="s">
        <v>415</v>
      </c>
      <c r="C2" s="101"/>
      <c r="D2" s="7" t="s">
        <v>416</v>
      </c>
      <c r="E2" s="25">
        <v>0.2</v>
      </c>
      <c r="F2" s="25" t="s">
        <v>417</v>
      </c>
      <c r="I2" s="37"/>
    </row>
    <row r="3" ht="13.5" customHeight="1">
      <c r="I3" s="37"/>
    </row>
    <row r="4" ht="15.75" customHeight="1">
      <c r="A4" s="71" t="s">
        <v>9</v>
      </c>
      <c r="B4" s="71" t="s">
        <v>10</v>
      </c>
      <c r="C4" s="71" t="s">
        <v>11</v>
      </c>
      <c r="D4" s="71" t="s">
        <v>12</v>
      </c>
      <c r="E4" s="71" t="s">
        <v>13</v>
      </c>
      <c r="F4" s="71" t="s">
        <v>14</v>
      </c>
      <c r="G4" s="30" t="s">
        <v>16</v>
      </c>
      <c r="H4" s="30" t="s">
        <v>15</v>
      </c>
      <c r="I4" s="102" t="s">
        <v>215</v>
      </c>
      <c r="J4" s="71" t="s">
        <v>17</v>
      </c>
      <c r="K4" s="49" t="s">
        <v>328</v>
      </c>
    </row>
    <row r="5" ht="15.75" customHeight="1">
      <c r="A5" s="18" t="s">
        <v>418</v>
      </c>
      <c r="B5" s="18" t="s">
        <v>419</v>
      </c>
      <c r="C5" s="18" t="s">
        <v>420</v>
      </c>
      <c r="D5" s="18" t="s">
        <v>421</v>
      </c>
      <c r="E5" s="18"/>
      <c r="F5" s="18"/>
      <c r="G5" s="18"/>
      <c r="H5" s="18" t="s">
        <v>422</v>
      </c>
      <c r="I5" s="103"/>
      <c r="J5" s="18" t="s">
        <v>423</v>
      </c>
      <c r="K5" s="18"/>
    </row>
    <row r="6" ht="15.75" customHeight="1">
      <c r="A6" s="18" t="s">
        <v>424</v>
      </c>
      <c r="B6" s="18" t="s">
        <v>425</v>
      </c>
      <c r="C6" s="18" t="s">
        <v>426</v>
      </c>
      <c r="D6" s="18" t="s">
        <v>427</v>
      </c>
      <c r="E6" s="18"/>
      <c r="F6" s="18"/>
      <c r="G6" s="18"/>
      <c r="H6" s="18" t="s">
        <v>428</v>
      </c>
      <c r="I6" s="103"/>
      <c r="J6" s="18" t="s">
        <v>429</v>
      </c>
      <c r="K6" s="18"/>
    </row>
    <row r="7" ht="15.75" customHeight="1">
      <c r="A7" s="18" t="s">
        <v>430</v>
      </c>
      <c r="B7" s="18" t="s">
        <v>431</v>
      </c>
      <c r="C7" s="18" t="s">
        <v>432</v>
      </c>
      <c r="D7" s="18" t="s">
        <v>433</v>
      </c>
      <c r="E7" s="18"/>
      <c r="F7" s="18">
        <v>1.0</v>
      </c>
      <c r="G7" s="18"/>
      <c r="H7" s="18" t="s">
        <v>434</v>
      </c>
      <c r="I7" s="103" t="s">
        <v>435</v>
      </c>
      <c r="J7" s="18" t="s">
        <v>436</v>
      </c>
      <c r="K7" s="18"/>
      <c r="L7" s="104" t="s">
        <v>437</v>
      </c>
    </row>
    <row r="8" ht="15.75" customHeight="1">
      <c r="A8" s="18" t="s">
        <v>438</v>
      </c>
      <c r="B8" s="18" t="s">
        <v>439</v>
      </c>
      <c r="C8" s="18" t="s">
        <v>440</v>
      </c>
      <c r="D8" s="18" t="s">
        <v>441</v>
      </c>
      <c r="E8" s="18"/>
      <c r="F8" s="18">
        <v>1.0</v>
      </c>
      <c r="G8" s="18"/>
      <c r="H8" s="18" t="s">
        <v>442</v>
      </c>
      <c r="I8" s="103"/>
      <c r="J8" s="18" t="s">
        <v>443</v>
      </c>
      <c r="K8" s="18"/>
    </row>
    <row r="9" ht="199.5" customHeight="1">
      <c r="A9" s="18" t="s">
        <v>444</v>
      </c>
      <c r="B9" s="18" t="s">
        <v>445</v>
      </c>
      <c r="C9" s="18" t="s">
        <v>446</v>
      </c>
      <c r="D9" s="18" t="s">
        <v>447</v>
      </c>
      <c r="E9" s="18"/>
      <c r="F9" s="18">
        <v>1.0</v>
      </c>
      <c r="G9" s="18"/>
      <c r="H9" s="18" t="s">
        <v>448</v>
      </c>
      <c r="I9" s="103"/>
      <c r="J9" s="18"/>
      <c r="K9" s="18"/>
    </row>
    <row r="10" ht="15.75" customHeight="1">
      <c r="A10" s="18" t="s">
        <v>449</v>
      </c>
      <c r="B10" s="18" t="s">
        <v>450</v>
      </c>
      <c r="C10" s="18" t="s">
        <v>451</v>
      </c>
      <c r="D10" s="18" t="s">
        <v>452</v>
      </c>
      <c r="E10" s="79"/>
      <c r="F10" s="18">
        <v>1.0</v>
      </c>
      <c r="G10" s="18"/>
      <c r="H10" s="18" t="s">
        <v>453</v>
      </c>
      <c r="I10" s="103" t="s">
        <v>454</v>
      </c>
      <c r="J10" s="18"/>
      <c r="K10" s="18"/>
    </row>
    <row r="11" ht="15.75" customHeight="1">
      <c r="A11" s="18" t="s">
        <v>455</v>
      </c>
      <c r="B11" s="18" t="s">
        <v>456</v>
      </c>
      <c r="C11" s="18" t="s">
        <v>457</v>
      </c>
      <c r="D11" s="18" t="s">
        <v>458</v>
      </c>
      <c r="E11" s="18"/>
      <c r="F11" s="18"/>
      <c r="G11" s="18"/>
      <c r="H11" s="18" t="s">
        <v>459</v>
      </c>
      <c r="I11" s="103"/>
      <c r="J11" s="18" t="s">
        <v>460</v>
      </c>
      <c r="K11" s="18"/>
    </row>
    <row r="12" ht="15.75" customHeight="1">
      <c r="A12" s="18" t="s">
        <v>461</v>
      </c>
      <c r="B12" s="18" t="s">
        <v>462</v>
      </c>
      <c r="C12" s="18" t="s">
        <v>463</v>
      </c>
      <c r="D12" s="18" t="s">
        <v>464</v>
      </c>
      <c r="E12" s="18"/>
      <c r="F12" s="18">
        <v>1.0</v>
      </c>
      <c r="G12" s="18"/>
      <c r="H12" s="18" t="s">
        <v>465</v>
      </c>
      <c r="I12" s="103" t="s">
        <v>466</v>
      </c>
      <c r="J12" s="18"/>
      <c r="K12" s="18"/>
    </row>
    <row r="13" ht="15.75" customHeight="1">
      <c r="A13" s="18" t="s">
        <v>467</v>
      </c>
      <c r="B13" s="18" t="s">
        <v>468</v>
      </c>
      <c r="C13" s="18" t="s">
        <v>469</v>
      </c>
      <c r="D13" s="18" t="s">
        <v>470</v>
      </c>
      <c r="E13" s="18"/>
      <c r="F13" s="18"/>
      <c r="G13" s="18"/>
      <c r="H13" s="18" t="s">
        <v>471</v>
      </c>
      <c r="I13" s="103"/>
      <c r="J13" s="18"/>
      <c r="K13" s="18"/>
    </row>
    <row r="14" ht="15.75" customHeight="1">
      <c r="A14" s="18" t="s">
        <v>472</v>
      </c>
      <c r="B14" s="18" t="s">
        <v>473</v>
      </c>
      <c r="C14" s="18" t="s">
        <v>474</v>
      </c>
      <c r="D14" s="18" t="s">
        <v>475</v>
      </c>
      <c r="E14" s="18"/>
      <c r="F14" s="18"/>
      <c r="G14" s="18"/>
      <c r="H14" s="18" t="s">
        <v>476</v>
      </c>
      <c r="I14" s="103"/>
      <c r="J14" s="18"/>
      <c r="K14" s="18"/>
    </row>
    <row r="15" ht="15.75" customHeight="1">
      <c r="A15" s="18" t="s">
        <v>477</v>
      </c>
      <c r="B15" s="18" t="s">
        <v>478</v>
      </c>
      <c r="C15" s="18" t="s">
        <v>479</v>
      </c>
      <c r="D15" s="18" t="s">
        <v>480</v>
      </c>
      <c r="E15" s="69" t="s">
        <v>481</v>
      </c>
      <c r="F15" s="18">
        <v>1.0</v>
      </c>
      <c r="G15" s="18"/>
      <c r="H15" s="18" t="s">
        <v>482</v>
      </c>
      <c r="I15" s="103"/>
      <c r="J15" s="18" t="s">
        <v>483</v>
      </c>
      <c r="K15" s="18"/>
    </row>
    <row r="16" ht="15.75" customHeight="1">
      <c r="A16" s="18" t="s">
        <v>484</v>
      </c>
      <c r="B16" s="18" t="s">
        <v>485</v>
      </c>
      <c r="C16" s="18" t="s">
        <v>243</v>
      </c>
      <c r="D16" s="76" t="s">
        <v>486</v>
      </c>
      <c r="E16" s="69" t="s">
        <v>487</v>
      </c>
      <c r="F16" s="18"/>
      <c r="G16" s="18"/>
      <c r="H16" s="18" t="s">
        <v>488</v>
      </c>
      <c r="I16" s="75" t="s">
        <v>241</v>
      </c>
      <c r="J16" s="18"/>
      <c r="K16" s="18" t="s">
        <v>488</v>
      </c>
    </row>
    <row r="17" ht="15.75" customHeight="1">
      <c r="A17" s="18" t="s">
        <v>489</v>
      </c>
      <c r="B17" s="18" t="s">
        <v>490</v>
      </c>
      <c r="C17" s="18" t="s">
        <v>262</v>
      </c>
      <c r="D17" s="76" t="s">
        <v>491</v>
      </c>
      <c r="E17" s="18" t="s">
        <v>257</v>
      </c>
      <c r="F17" s="18"/>
      <c r="G17" s="18"/>
      <c r="H17" s="87" t="s">
        <v>492</v>
      </c>
      <c r="I17" s="75" t="s">
        <v>260</v>
      </c>
      <c r="J17" s="18"/>
      <c r="K17" s="18" t="s">
        <v>493</v>
      </c>
    </row>
    <row r="18" ht="15.75" customHeight="1">
      <c r="A18" s="18" t="s">
        <v>494</v>
      </c>
      <c r="B18" s="18" t="s">
        <v>495</v>
      </c>
      <c r="C18" s="18" t="s">
        <v>274</v>
      </c>
      <c r="D18" s="76" t="s">
        <v>496</v>
      </c>
      <c r="E18" s="18" t="s">
        <v>257</v>
      </c>
      <c r="F18" s="18"/>
      <c r="G18" s="18"/>
      <c r="H18" s="87" t="s">
        <v>497</v>
      </c>
      <c r="I18" s="75" t="s">
        <v>272</v>
      </c>
      <c r="J18" s="18"/>
      <c r="K18" s="18"/>
    </row>
    <row r="19" ht="15.75" customHeight="1">
      <c r="A19" s="18" t="s">
        <v>498</v>
      </c>
      <c r="B19" s="18" t="s">
        <v>499</v>
      </c>
      <c r="C19" s="18" t="s">
        <v>500</v>
      </c>
      <c r="D19" s="76" t="s">
        <v>501</v>
      </c>
      <c r="E19" s="18"/>
      <c r="F19" s="18"/>
      <c r="G19" s="18"/>
      <c r="H19" s="87" t="s">
        <v>502</v>
      </c>
      <c r="I19" s="75" t="s">
        <v>278</v>
      </c>
      <c r="J19" s="18"/>
      <c r="K19" s="18"/>
    </row>
    <row r="20" ht="15.75" customHeight="1">
      <c r="A20" s="18" t="s">
        <v>503</v>
      </c>
      <c r="B20" s="83" t="s">
        <v>504</v>
      </c>
      <c r="C20" s="83" t="s">
        <v>291</v>
      </c>
      <c r="D20" s="84" t="s">
        <v>505</v>
      </c>
      <c r="E20" s="85" t="s">
        <v>293</v>
      </c>
      <c r="F20" s="18"/>
      <c r="G20" s="18"/>
      <c r="H20" s="87" t="s">
        <v>506</v>
      </c>
      <c r="I20" s="75"/>
      <c r="J20" s="18"/>
      <c r="K20" s="18"/>
    </row>
    <row r="21" ht="15.75" customHeight="1">
      <c r="A21" s="18" t="s">
        <v>507</v>
      </c>
      <c r="B21" s="83" t="s">
        <v>508</v>
      </c>
      <c r="C21" s="83" t="s">
        <v>298</v>
      </c>
      <c r="D21" s="84" t="s">
        <v>509</v>
      </c>
      <c r="E21" s="85" t="s">
        <v>293</v>
      </c>
      <c r="F21" s="18"/>
      <c r="G21" s="18"/>
      <c r="H21" s="87" t="s">
        <v>510</v>
      </c>
      <c r="I21" s="75" t="s">
        <v>296</v>
      </c>
      <c r="J21" s="18"/>
      <c r="K21" s="18"/>
    </row>
    <row r="22" ht="15.75" customHeight="1">
      <c r="A22" s="18" t="s">
        <v>511</v>
      </c>
      <c r="B22" s="18" t="s">
        <v>512</v>
      </c>
      <c r="C22" s="18" t="s">
        <v>513</v>
      </c>
      <c r="D22" s="76" t="s">
        <v>514</v>
      </c>
      <c r="E22" s="87" t="s">
        <v>293</v>
      </c>
      <c r="F22" s="18"/>
      <c r="G22" s="18"/>
      <c r="H22" s="87" t="s">
        <v>515</v>
      </c>
      <c r="I22" s="75"/>
      <c r="J22" s="18"/>
      <c r="K22" s="18"/>
    </row>
    <row r="23" ht="15.75" customHeight="1">
      <c r="A23" s="18" t="s">
        <v>516</v>
      </c>
      <c r="B23" s="18" t="s">
        <v>517</v>
      </c>
      <c r="C23" s="18" t="s">
        <v>310</v>
      </c>
      <c r="D23" s="76" t="s">
        <v>518</v>
      </c>
      <c r="E23" s="87" t="s">
        <v>312</v>
      </c>
      <c r="F23" s="18"/>
      <c r="G23" s="18"/>
      <c r="H23" s="87" t="s">
        <v>519</v>
      </c>
      <c r="I23" s="75"/>
      <c r="J23" s="18"/>
      <c r="K23" s="18"/>
    </row>
    <row r="24" ht="15.75" customHeight="1">
      <c r="A24" s="18" t="s">
        <v>520</v>
      </c>
      <c r="B24" s="18" t="s">
        <v>521</v>
      </c>
      <c r="C24" s="18" t="s">
        <v>317</v>
      </c>
      <c r="D24" s="76" t="s">
        <v>522</v>
      </c>
      <c r="E24" s="87" t="s">
        <v>293</v>
      </c>
      <c r="F24" s="18"/>
      <c r="G24" s="18"/>
      <c r="H24" s="87" t="s">
        <v>523</v>
      </c>
      <c r="I24" s="75" t="s">
        <v>315</v>
      </c>
      <c r="J24" s="18"/>
      <c r="K24" s="18"/>
    </row>
    <row r="25" ht="15.75" customHeight="1">
      <c r="A25" s="18" t="s">
        <v>524</v>
      </c>
      <c r="B25" s="18" t="s">
        <v>525</v>
      </c>
      <c r="C25" s="18" t="s">
        <v>432</v>
      </c>
      <c r="D25" s="18" t="s">
        <v>526</v>
      </c>
      <c r="E25" s="18"/>
      <c r="F25" s="18"/>
      <c r="G25" s="18"/>
      <c r="H25" s="87" t="s">
        <v>527</v>
      </c>
      <c r="I25" s="103" t="s">
        <v>435</v>
      </c>
      <c r="J25" s="18"/>
      <c r="K25" s="18"/>
    </row>
    <row r="26" ht="15.75" customHeight="1">
      <c r="A26" s="18" t="s">
        <v>528</v>
      </c>
      <c r="B26" s="18" t="s">
        <v>529</v>
      </c>
      <c r="C26" s="18" t="s">
        <v>530</v>
      </c>
      <c r="D26" s="18" t="s">
        <v>531</v>
      </c>
      <c r="E26" s="18"/>
      <c r="F26" s="18"/>
      <c r="G26" s="18"/>
      <c r="H26" s="18" t="s">
        <v>532</v>
      </c>
      <c r="I26" s="103" t="s">
        <v>454</v>
      </c>
      <c r="J26" s="18"/>
      <c r="K26" s="18"/>
    </row>
    <row r="27" ht="15.75" customHeight="1">
      <c r="A27" s="18" t="s">
        <v>533</v>
      </c>
      <c r="B27" s="18" t="s">
        <v>534</v>
      </c>
      <c r="C27" s="18" t="s">
        <v>463</v>
      </c>
      <c r="D27" s="18" t="s">
        <v>535</v>
      </c>
      <c r="E27" s="18"/>
      <c r="F27" s="18"/>
      <c r="G27" s="18"/>
      <c r="H27" s="87" t="s">
        <v>536</v>
      </c>
      <c r="I27" s="103" t="s">
        <v>466</v>
      </c>
      <c r="J27" s="18"/>
      <c r="K27" s="18"/>
    </row>
    <row r="28" ht="15.75" customHeight="1">
      <c r="A28" s="18" t="s">
        <v>537</v>
      </c>
      <c r="B28" s="18" t="s">
        <v>538</v>
      </c>
      <c r="C28" s="18" t="s">
        <v>539</v>
      </c>
      <c r="D28" s="18" t="s">
        <v>540</v>
      </c>
      <c r="E28" s="87" t="s">
        <v>293</v>
      </c>
      <c r="F28" s="18"/>
      <c r="G28" s="18"/>
      <c r="H28" s="18" t="s">
        <v>541</v>
      </c>
      <c r="I28" s="103"/>
      <c r="J28" s="18"/>
      <c r="K28" s="18"/>
    </row>
    <row r="29" ht="15.75" customHeight="1">
      <c r="A29" s="18" t="s">
        <v>542</v>
      </c>
      <c r="B29" s="18" t="s">
        <v>543</v>
      </c>
      <c r="C29" s="18" t="s">
        <v>544</v>
      </c>
      <c r="D29" s="18" t="s">
        <v>545</v>
      </c>
      <c r="E29" s="18"/>
      <c r="F29" s="18"/>
      <c r="G29" s="18"/>
      <c r="H29" s="18" t="s">
        <v>546</v>
      </c>
      <c r="I29" s="103"/>
      <c r="J29" s="18" t="s">
        <v>547</v>
      </c>
      <c r="K29" s="18"/>
    </row>
    <row r="30" ht="15.75" customHeight="1">
      <c r="A30" s="18" t="s">
        <v>548</v>
      </c>
      <c r="B30" s="18" t="s">
        <v>549</v>
      </c>
      <c r="C30" s="18" t="s">
        <v>550</v>
      </c>
      <c r="D30" s="18" t="s">
        <v>551</v>
      </c>
      <c r="E30" s="18"/>
      <c r="F30" s="18">
        <v>1.0</v>
      </c>
      <c r="G30" s="18"/>
      <c r="H30" s="18" t="s">
        <v>552</v>
      </c>
      <c r="I30" s="103"/>
      <c r="J30" s="18"/>
      <c r="K30" s="18"/>
    </row>
    <row r="31" ht="13.5" customHeight="1">
      <c r="I31" s="37"/>
    </row>
    <row r="32" ht="13.5" customHeight="1">
      <c r="I32" s="37"/>
    </row>
    <row r="33" ht="13.5" customHeight="1">
      <c r="I33" s="37"/>
    </row>
    <row r="34" ht="13.5" customHeight="1">
      <c r="I34" s="37"/>
    </row>
    <row r="35" ht="13.5" customHeight="1">
      <c r="I35" s="37"/>
    </row>
    <row r="36" ht="13.5" customHeight="1">
      <c r="I36" s="37"/>
    </row>
    <row r="37" ht="13.5" customHeight="1">
      <c r="I37" s="37"/>
    </row>
    <row r="38" ht="13.5" customHeight="1">
      <c r="I38" s="37"/>
    </row>
    <row r="39" ht="13.5" customHeight="1">
      <c r="I39" s="37"/>
    </row>
    <row r="40" ht="13.5" customHeight="1">
      <c r="I40" s="37"/>
    </row>
    <row r="41" ht="13.5" customHeight="1">
      <c r="I41" s="37"/>
    </row>
    <row r="42" ht="13.5" customHeight="1">
      <c r="I42" s="37"/>
    </row>
    <row r="43" ht="13.5" customHeight="1">
      <c r="I43" s="37"/>
    </row>
    <row r="44" ht="13.5" customHeight="1">
      <c r="I44" s="37"/>
    </row>
    <row r="45" ht="13.5" customHeight="1">
      <c r="I45" s="37"/>
    </row>
    <row r="46" ht="13.5" customHeight="1">
      <c r="I46" s="37"/>
    </row>
    <row r="47" ht="13.5" customHeight="1">
      <c r="I47" s="37"/>
    </row>
    <row r="48" ht="13.5" customHeight="1">
      <c r="I48" s="37"/>
    </row>
    <row r="49" ht="13.5" customHeight="1">
      <c r="I49" s="37"/>
    </row>
    <row r="50" ht="13.5" customHeight="1">
      <c r="I50" s="37"/>
    </row>
    <row r="51" ht="13.5" customHeight="1">
      <c r="I51" s="37"/>
    </row>
    <row r="52" ht="13.5" customHeight="1">
      <c r="I52" s="37"/>
    </row>
    <row r="53" ht="13.5" customHeight="1">
      <c r="I53" s="37"/>
    </row>
    <row r="54" ht="13.5" customHeight="1">
      <c r="I54" s="37"/>
    </row>
    <row r="55" ht="13.5" customHeight="1">
      <c r="I55" s="37"/>
    </row>
    <row r="56" ht="13.5" customHeight="1">
      <c r="I56" s="37"/>
    </row>
    <row r="57" ht="13.5" customHeight="1">
      <c r="I57" s="37"/>
    </row>
    <row r="58" ht="13.5" customHeight="1">
      <c r="I58" s="37"/>
    </row>
    <row r="59" ht="13.5" customHeight="1">
      <c r="I59" s="37"/>
    </row>
    <row r="60" ht="13.5" customHeight="1">
      <c r="I60" s="37"/>
    </row>
    <row r="61" ht="13.5" customHeight="1">
      <c r="I61" s="37"/>
    </row>
    <row r="62" ht="13.5" customHeight="1">
      <c r="I62" s="37"/>
    </row>
    <row r="63" ht="13.5" customHeight="1">
      <c r="I63" s="37"/>
    </row>
    <row r="64" ht="13.5" customHeight="1">
      <c r="I64" s="37"/>
    </row>
    <row r="65" ht="13.5" customHeight="1">
      <c r="I65" s="37"/>
    </row>
    <row r="66" ht="13.5" customHeight="1">
      <c r="I66" s="37"/>
    </row>
    <row r="67" ht="13.5" customHeight="1">
      <c r="I67" s="37"/>
    </row>
    <row r="68" ht="13.5" customHeight="1">
      <c r="I68" s="37"/>
    </row>
    <row r="69" ht="13.5" customHeight="1">
      <c r="I69" s="37"/>
    </row>
    <row r="70" ht="13.5" customHeight="1">
      <c r="I70" s="37"/>
    </row>
    <row r="71" ht="13.5" customHeight="1">
      <c r="I71" s="37"/>
    </row>
    <row r="72" ht="13.5" customHeight="1">
      <c r="I72" s="37"/>
    </row>
    <row r="73" ht="13.5" customHeight="1">
      <c r="I73" s="37"/>
    </row>
    <row r="74" ht="13.5" customHeight="1">
      <c r="I74" s="37"/>
    </row>
    <row r="75" ht="13.5" customHeight="1">
      <c r="I75" s="37"/>
    </row>
    <row r="76" ht="13.5" customHeight="1">
      <c r="I76" s="37"/>
    </row>
    <row r="77" ht="13.5" customHeight="1">
      <c r="I77" s="37"/>
    </row>
    <row r="78" ht="13.5" customHeight="1">
      <c r="I78" s="37"/>
    </row>
    <row r="79" ht="13.5" customHeight="1">
      <c r="I79" s="37"/>
    </row>
    <row r="80" ht="13.5" customHeight="1">
      <c r="I80" s="37"/>
    </row>
    <row r="81" ht="13.5" customHeight="1">
      <c r="I81" s="37"/>
    </row>
    <row r="82" ht="13.5" customHeight="1">
      <c r="I82" s="37"/>
    </row>
    <row r="83" ht="13.5" customHeight="1">
      <c r="I83" s="37"/>
    </row>
    <row r="84" ht="13.5" customHeight="1">
      <c r="I84" s="37"/>
    </row>
    <row r="85" ht="13.5" customHeight="1">
      <c r="I85" s="37"/>
    </row>
    <row r="86" ht="13.5" customHeight="1">
      <c r="I86" s="37"/>
    </row>
    <row r="87" ht="13.5" customHeight="1">
      <c r="I87" s="37"/>
    </row>
    <row r="88" ht="13.5" customHeight="1">
      <c r="I88" s="37"/>
    </row>
    <row r="89" ht="13.5" customHeight="1">
      <c r="I89" s="37"/>
    </row>
    <row r="90" ht="13.5" customHeight="1">
      <c r="I90" s="37"/>
    </row>
    <row r="91" ht="13.5" customHeight="1">
      <c r="I91" s="37"/>
    </row>
    <row r="92" ht="13.5" customHeight="1">
      <c r="I92" s="37"/>
    </row>
    <row r="93" ht="13.5" customHeight="1">
      <c r="I93" s="37"/>
    </row>
    <row r="94" ht="13.5" customHeight="1">
      <c r="I94" s="37"/>
    </row>
    <row r="95" ht="13.5" customHeight="1">
      <c r="I95" s="37"/>
    </row>
    <row r="96" ht="13.5" customHeight="1">
      <c r="I96" s="37"/>
    </row>
    <row r="97" ht="13.5" customHeight="1">
      <c r="I97" s="37"/>
    </row>
    <row r="98" ht="13.5" customHeight="1">
      <c r="I98" s="37"/>
    </row>
    <row r="99" ht="13.5" customHeight="1">
      <c r="I99" s="37"/>
    </row>
    <row r="100" ht="13.5" customHeight="1">
      <c r="I100" s="37"/>
    </row>
    <row r="101" ht="13.5" customHeight="1">
      <c r="I101" s="37"/>
    </row>
    <row r="102" ht="13.5" customHeight="1">
      <c r="I102" s="37"/>
    </row>
    <row r="103" ht="13.5" customHeight="1">
      <c r="I103" s="37"/>
    </row>
    <row r="104" ht="13.5" customHeight="1">
      <c r="I104" s="37"/>
    </row>
    <row r="105" ht="13.5" customHeight="1">
      <c r="I105" s="37"/>
    </row>
    <row r="106" ht="13.5" customHeight="1">
      <c r="I106" s="37"/>
    </row>
    <row r="107" ht="13.5" customHeight="1">
      <c r="I107" s="37"/>
    </row>
    <row r="108" ht="13.5" customHeight="1">
      <c r="I108" s="37"/>
    </row>
    <row r="109" ht="13.5" customHeight="1">
      <c r="I109" s="37"/>
    </row>
    <row r="110" ht="13.5" customHeight="1">
      <c r="I110" s="37"/>
    </row>
    <row r="111" ht="13.5" customHeight="1">
      <c r="I111" s="37"/>
    </row>
    <row r="112" ht="13.5" customHeight="1">
      <c r="I112" s="37"/>
    </row>
    <row r="113" ht="13.5" customHeight="1">
      <c r="I113" s="37"/>
    </row>
    <row r="114" ht="13.5" customHeight="1">
      <c r="I114" s="37"/>
    </row>
    <row r="115" ht="13.5" customHeight="1">
      <c r="I115" s="37"/>
    </row>
    <row r="116" ht="13.5" customHeight="1">
      <c r="I116" s="37"/>
    </row>
    <row r="117" ht="13.5" customHeight="1">
      <c r="I117" s="37"/>
    </row>
    <row r="118" ht="13.5" customHeight="1">
      <c r="I118" s="37"/>
    </row>
    <row r="119" ht="13.5" customHeight="1">
      <c r="I119" s="37"/>
    </row>
    <row r="120" ht="13.5" customHeight="1">
      <c r="I120" s="37"/>
    </row>
    <row r="121" ht="13.5" customHeight="1">
      <c r="I121" s="37"/>
    </row>
    <row r="122" ht="13.5" customHeight="1">
      <c r="I122" s="37"/>
    </row>
    <row r="123" ht="13.5" customHeight="1">
      <c r="I123" s="37"/>
    </row>
    <row r="124" ht="13.5" customHeight="1">
      <c r="I124" s="37"/>
    </row>
    <row r="125" ht="13.5" customHeight="1">
      <c r="I125" s="37"/>
    </row>
    <row r="126" ht="13.5" customHeight="1">
      <c r="I126" s="37"/>
    </row>
    <row r="127" ht="13.5" customHeight="1">
      <c r="I127" s="37"/>
    </row>
    <row r="128" ht="13.5" customHeight="1">
      <c r="I128" s="37"/>
    </row>
    <row r="129" ht="13.5" customHeight="1">
      <c r="I129" s="37"/>
    </row>
    <row r="130" ht="13.5" customHeight="1">
      <c r="I130" s="37"/>
    </row>
    <row r="131" ht="13.5" customHeight="1">
      <c r="I131" s="37"/>
    </row>
    <row r="132" ht="13.5" customHeight="1">
      <c r="I132" s="37"/>
    </row>
    <row r="133" ht="13.5" customHeight="1">
      <c r="I133" s="37"/>
    </row>
    <row r="134" ht="13.5" customHeight="1">
      <c r="I134" s="37"/>
    </row>
    <row r="135" ht="13.5" customHeight="1">
      <c r="I135" s="37"/>
    </row>
    <row r="136" ht="13.5" customHeight="1">
      <c r="I136" s="37"/>
    </row>
    <row r="137" ht="13.5" customHeight="1">
      <c r="I137" s="37"/>
    </row>
    <row r="138" ht="13.5" customHeight="1">
      <c r="I138" s="37"/>
    </row>
    <row r="139" ht="13.5" customHeight="1">
      <c r="I139" s="37"/>
    </row>
    <row r="140" ht="13.5" customHeight="1">
      <c r="I140" s="37"/>
    </row>
    <row r="141" ht="13.5" customHeight="1">
      <c r="I141" s="37"/>
    </row>
    <row r="142" ht="13.5" customHeight="1">
      <c r="I142" s="37"/>
    </row>
    <row r="143" ht="13.5" customHeight="1">
      <c r="I143" s="37"/>
    </row>
    <row r="144" ht="13.5" customHeight="1">
      <c r="I144" s="37"/>
    </row>
    <row r="145" ht="13.5" customHeight="1">
      <c r="I145" s="37"/>
    </row>
    <row r="146" ht="13.5" customHeight="1">
      <c r="I146" s="37"/>
    </row>
    <row r="147" ht="13.5" customHeight="1">
      <c r="I147" s="37"/>
    </row>
    <row r="148" ht="13.5" customHeight="1">
      <c r="I148" s="37"/>
    </row>
    <row r="149" ht="13.5" customHeight="1">
      <c r="I149" s="37"/>
    </row>
    <row r="150" ht="13.5" customHeight="1">
      <c r="I150" s="37"/>
    </row>
    <row r="151" ht="13.5" customHeight="1">
      <c r="I151" s="37"/>
    </row>
    <row r="152" ht="13.5" customHeight="1">
      <c r="I152" s="37"/>
    </row>
    <row r="153" ht="13.5" customHeight="1">
      <c r="I153" s="37"/>
    </row>
    <row r="154" ht="13.5" customHeight="1">
      <c r="I154" s="37"/>
    </row>
    <row r="155" ht="13.5" customHeight="1">
      <c r="I155" s="37"/>
    </row>
    <row r="156" ht="13.5" customHeight="1">
      <c r="I156" s="37"/>
    </row>
    <row r="157" ht="13.5" customHeight="1">
      <c r="I157" s="37"/>
    </row>
    <row r="158" ht="13.5" customHeight="1">
      <c r="I158" s="37"/>
    </row>
    <row r="159" ht="13.5" customHeight="1">
      <c r="I159" s="37"/>
    </row>
    <row r="160" ht="13.5" customHeight="1">
      <c r="I160" s="37"/>
    </row>
    <row r="161" ht="13.5" customHeight="1">
      <c r="I161" s="37"/>
    </row>
    <row r="162" ht="13.5" customHeight="1">
      <c r="I162" s="37"/>
    </row>
    <row r="163" ht="13.5" customHeight="1">
      <c r="I163" s="37"/>
    </row>
    <row r="164" ht="13.5" customHeight="1">
      <c r="I164" s="37"/>
    </row>
    <row r="165" ht="13.5" customHeight="1">
      <c r="I165" s="37"/>
    </row>
    <row r="166" ht="13.5" customHeight="1">
      <c r="I166" s="37"/>
    </row>
    <row r="167" ht="13.5" customHeight="1">
      <c r="I167" s="37"/>
    </row>
    <row r="168" ht="13.5" customHeight="1">
      <c r="I168" s="37"/>
    </row>
    <row r="169" ht="13.5" customHeight="1">
      <c r="I169" s="37"/>
    </row>
    <row r="170" ht="13.5" customHeight="1">
      <c r="I170" s="37"/>
    </row>
    <row r="171" ht="13.5" customHeight="1">
      <c r="I171" s="37"/>
    </row>
    <row r="172" ht="13.5" customHeight="1">
      <c r="I172" s="37"/>
    </row>
    <row r="173" ht="13.5" customHeight="1">
      <c r="I173" s="37"/>
    </row>
    <row r="174" ht="13.5" customHeight="1">
      <c r="I174" s="37"/>
    </row>
    <row r="175" ht="13.5" customHeight="1">
      <c r="I175" s="37"/>
    </row>
    <row r="176" ht="13.5" customHeight="1">
      <c r="I176" s="37"/>
    </row>
    <row r="177" ht="13.5" customHeight="1">
      <c r="I177" s="37"/>
    </row>
    <row r="178" ht="13.5" customHeight="1">
      <c r="I178" s="37"/>
    </row>
    <row r="179" ht="13.5" customHeight="1">
      <c r="I179" s="37"/>
    </row>
    <row r="180" ht="13.5" customHeight="1">
      <c r="I180" s="37"/>
    </row>
    <row r="181" ht="13.5" customHeight="1">
      <c r="I181" s="37"/>
    </row>
    <row r="182" ht="13.5" customHeight="1">
      <c r="I182" s="37"/>
    </row>
    <row r="183" ht="13.5" customHeight="1">
      <c r="I183" s="37"/>
    </row>
    <row r="184" ht="13.5" customHeight="1">
      <c r="I184" s="37"/>
    </row>
    <row r="185" ht="13.5" customHeight="1">
      <c r="I185" s="37"/>
    </row>
    <row r="186" ht="13.5" customHeight="1">
      <c r="I186" s="37"/>
    </row>
    <row r="187" ht="13.5" customHeight="1">
      <c r="I187" s="37"/>
    </row>
    <row r="188" ht="13.5" customHeight="1">
      <c r="I188" s="37"/>
    </row>
    <row r="189" ht="13.5" customHeight="1">
      <c r="I189" s="37"/>
    </row>
    <row r="190" ht="13.5" customHeight="1">
      <c r="I190" s="37"/>
    </row>
    <row r="191" ht="13.5" customHeight="1">
      <c r="I191" s="37"/>
    </row>
    <row r="192" ht="13.5" customHeight="1">
      <c r="I192" s="37"/>
    </row>
    <row r="193" ht="13.5" customHeight="1">
      <c r="I193" s="37"/>
    </row>
    <row r="194" ht="13.5" customHeight="1">
      <c r="I194" s="37"/>
    </row>
    <row r="195" ht="13.5" customHeight="1">
      <c r="I195" s="37"/>
    </row>
    <row r="196" ht="13.5" customHeight="1">
      <c r="I196" s="37"/>
    </row>
    <row r="197" ht="13.5" customHeight="1">
      <c r="I197" s="37"/>
    </row>
    <row r="198" ht="13.5" customHeight="1">
      <c r="I198" s="37"/>
    </row>
    <row r="199" ht="13.5" customHeight="1">
      <c r="I199" s="37"/>
    </row>
    <row r="200" ht="13.5" customHeight="1">
      <c r="I200" s="37"/>
    </row>
    <row r="201" ht="13.5" customHeight="1">
      <c r="I201" s="37"/>
    </row>
    <row r="202" ht="13.5" customHeight="1">
      <c r="I202" s="37"/>
    </row>
    <row r="203" ht="13.5" customHeight="1">
      <c r="I203" s="37"/>
    </row>
    <row r="204" ht="13.5" customHeight="1">
      <c r="I204" s="37"/>
    </row>
    <row r="205" ht="13.5" customHeight="1">
      <c r="I205" s="37"/>
    </row>
    <row r="206" ht="13.5" customHeight="1">
      <c r="I206" s="37"/>
    </row>
    <row r="207" ht="13.5" customHeight="1">
      <c r="I207" s="37"/>
    </row>
    <row r="208" ht="13.5" customHeight="1">
      <c r="I208" s="37"/>
    </row>
    <row r="209" ht="13.5" customHeight="1">
      <c r="I209" s="37"/>
    </row>
    <row r="210" ht="13.5" customHeight="1">
      <c r="I210" s="37"/>
    </row>
    <row r="211" ht="13.5" customHeight="1">
      <c r="I211" s="37"/>
    </row>
    <row r="212" ht="13.5" customHeight="1">
      <c r="I212" s="37"/>
    </row>
    <row r="213" ht="13.5" customHeight="1">
      <c r="I213" s="37"/>
    </row>
    <row r="214" ht="13.5" customHeight="1">
      <c r="I214" s="37"/>
    </row>
    <row r="215" ht="13.5" customHeight="1">
      <c r="I215" s="37"/>
    </row>
    <row r="216" ht="13.5" customHeight="1">
      <c r="I216" s="37"/>
    </row>
    <row r="217" ht="13.5" customHeight="1">
      <c r="I217" s="37"/>
    </row>
    <row r="218" ht="13.5" customHeight="1">
      <c r="I218" s="37"/>
    </row>
    <row r="219" ht="13.5" customHeight="1">
      <c r="I219" s="37"/>
    </row>
    <row r="220" ht="13.5" customHeight="1">
      <c r="I220" s="37"/>
    </row>
    <row r="221" ht="13.5" customHeight="1">
      <c r="I221" s="37"/>
    </row>
    <row r="222" ht="13.5" customHeight="1">
      <c r="I222" s="37"/>
    </row>
    <row r="223" ht="13.5" customHeight="1">
      <c r="I223" s="37"/>
    </row>
    <row r="224" ht="13.5" customHeight="1">
      <c r="I224" s="37"/>
    </row>
    <row r="225" ht="13.5" customHeight="1">
      <c r="I225" s="37"/>
    </row>
    <row r="226" ht="13.5" customHeight="1">
      <c r="I226" s="37"/>
    </row>
    <row r="227" ht="13.5" customHeight="1">
      <c r="I227" s="37"/>
    </row>
    <row r="228" ht="13.5" customHeight="1">
      <c r="I228" s="37"/>
    </row>
    <row r="229" ht="13.5" customHeight="1">
      <c r="I229" s="37"/>
    </row>
    <row r="230" ht="13.5" customHeight="1">
      <c r="I230" s="37"/>
    </row>
    <row r="231" ht="13.5" customHeight="1">
      <c r="I231" s="37"/>
    </row>
    <row r="232" ht="15.75" customHeight="1">
      <c r="I232" s="37"/>
    </row>
    <row r="233" ht="15.75" customHeight="1">
      <c r="I233" s="37"/>
    </row>
    <row r="234" ht="15.75" customHeight="1">
      <c r="I234" s="37"/>
    </row>
    <row r="235" ht="15.75" customHeight="1">
      <c r="I235" s="37"/>
    </row>
    <row r="236" ht="15.75" customHeight="1">
      <c r="I236" s="37"/>
    </row>
    <row r="237" ht="15.75" customHeight="1">
      <c r="I237" s="37"/>
    </row>
    <row r="238" ht="15.75" customHeight="1">
      <c r="I238" s="37"/>
    </row>
    <row r="239" ht="15.75" customHeight="1">
      <c r="I239" s="37"/>
    </row>
    <row r="240" ht="15.75" customHeight="1">
      <c r="I240" s="37"/>
    </row>
    <row r="241" ht="15.75" customHeight="1">
      <c r="I241" s="37"/>
    </row>
    <row r="242" ht="15.75" customHeight="1">
      <c r="I242" s="37"/>
    </row>
    <row r="243" ht="15.75" customHeight="1">
      <c r="I243" s="37"/>
    </row>
    <row r="244" ht="15.75" customHeight="1">
      <c r="I244" s="37"/>
    </row>
    <row r="245" ht="15.75" customHeight="1">
      <c r="I245" s="37"/>
    </row>
    <row r="246" ht="15.75" customHeight="1">
      <c r="I246" s="37"/>
    </row>
    <row r="247" ht="15.75" customHeight="1">
      <c r="I247" s="37"/>
    </row>
    <row r="248" ht="15.75" customHeight="1">
      <c r="I248" s="37"/>
    </row>
    <row r="249" ht="15.75" customHeight="1">
      <c r="I249" s="37"/>
    </row>
    <row r="250" ht="15.75" customHeight="1">
      <c r="I250" s="37"/>
    </row>
    <row r="251" ht="15.75" customHeight="1">
      <c r="I251" s="37"/>
    </row>
    <row r="252" ht="15.75" customHeight="1">
      <c r="I252" s="37"/>
    </row>
    <row r="253" ht="15.75" customHeight="1">
      <c r="I253" s="37"/>
    </row>
    <row r="254" ht="15.75" customHeight="1">
      <c r="I254" s="37"/>
    </row>
    <row r="255" ht="15.75" customHeight="1">
      <c r="I255" s="37"/>
    </row>
    <row r="256" ht="15.75" customHeight="1">
      <c r="I256" s="37"/>
    </row>
    <row r="257" ht="15.75" customHeight="1">
      <c r="I257" s="37"/>
    </row>
    <row r="258" ht="15.75" customHeight="1">
      <c r="I258" s="37"/>
    </row>
    <row r="259" ht="15.75" customHeight="1">
      <c r="I259" s="37"/>
    </row>
    <row r="260" ht="15.75" customHeight="1">
      <c r="I260" s="37"/>
    </row>
    <row r="261" ht="15.75" customHeight="1">
      <c r="I261" s="37"/>
    </row>
    <row r="262" ht="15.75" customHeight="1">
      <c r="I262" s="37"/>
    </row>
    <row r="263" ht="15.75" customHeight="1">
      <c r="I263" s="37"/>
    </row>
    <row r="264" ht="15.75" customHeight="1">
      <c r="I264" s="37"/>
    </row>
    <row r="265" ht="15.75" customHeight="1">
      <c r="I265" s="37"/>
    </row>
    <row r="266" ht="15.75" customHeight="1">
      <c r="I266" s="37"/>
    </row>
    <row r="267" ht="15.75" customHeight="1">
      <c r="I267" s="37"/>
    </row>
    <row r="268" ht="15.75" customHeight="1">
      <c r="I268" s="37"/>
    </row>
    <row r="269" ht="15.75" customHeight="1">
      <c r="I269" s="37"/>
    </row>
    <row r="270" ht="15.75" customHeight="1">
      <c r="I270" s="37"/>
    </row>
    <row r="271" ht="15.75" customHeight="1">
      <c r="I271" s="37"/>
    </row>
    <row r="272" ht="15.75" customHeight="1">
      <c r="I272" s="37"/>
    </row>
    <row r="273" ht="15.75" customHeight="1">
      <c r="I273" s="37"/>
    </row>
    <row r="274" ht="15.75" customHeight="1">
      <c r="I274" s="37"/>
    </row>
    <row r="275" ht="15.75" customHeight="1">
      <c r="I275" s="37"/>
    </row>
    <row r="276" ht="15.75" customHeight="1">
      <c r="I276" s="37"/>
    </row>
    <row r="277" ht="15.75" customHeight="1">
      <c r="I277" s="37"/>
    </row>
    <row r="278" ht="15.75" customHeight="1">
      <c r="I278" s="37"/>
    </row>
    <row r="279" ht="15.75" customHeight="1">
      <c r="I279" s="37"/>
    </row>
    <row r="280" ht="15.75" customHeight="1">
      <c r="I280" s="37"/>
    </row>
    <row r="281" ht="15.75" customHeight="1">
      <c r="I281" s="37"/>
    </row>
    <row r="282" ht="15.75" customHeight="1">
      <c r="I282" s="37"/>
    </row>
    <row r="283" ht="15.75" customHeight="1">
      <c r="I283" s="37"/>
    </row>
    <row r="284" ht="15.75" customHeight="1">
      <c r="I284" s="37"/>
    </row>
    <row r="285" ht="15.75" customHeight="1">
      <c r="I285" s="37"/>
    </row>
    <row r="286" ht="15.75" customHeight="1">
      <c r="I286" s="37"/>
    </row>
    <row r="287" ht="15.75" customHeight="1">
      <c r="I287" s="37"/>
    </row>
    <row r="288" ht="15.75" customHeight="1">
      <c r="I288" s="37"/>
    </row>
    <row r="289" ht="15.75" customHeight="1">
      <c r="I289" s="37"/>
    </row>
    <row r="290" ht="15.75" customHeight="1">
      <c r="I290" s="37"/>
    </row>
    <row r="291" ht="15.75" customHeight="1">
      <c r="I291" s="37"/>
    </row>
    <row r="292" ht="15.75" customHeight="1">
      <c r="I292" s="37"/>
    </row>
    <row r="293" ht="15.75" customHeight="1">
      <c r="I293" s="37"/>
    </row>
    <row r="294" ht="15.75" customHeight="1">
      <c r="I294" s="37"/>
    </row>
    <row r="295" ht="15.75" customHeight="1">
      <c r="I295" s="37"/>
    </row>
    <row r="296" ht="15.75" customHeight="1">
      <c r="I296" s="37"/>
    </row>
    <row r="297" ht="15.75" customHeight="1">
      <c r="I297" s="37"/>
    </row>
    <row r="298" ht="15.75" customHeight="1">
      <c r="I298" s="37"/>
    </row>
    <row r="299" ht="15.75" customHeight="1">
      <c r="I299" s="37"/>
    </row>
    <row r="300" ht="15.75" customHeight="1">
      <c r="I300" s="37"/>
    </row>
    <row r="301" ht="15.75" customHeight="1">
      <c r="I301" s="37"/>
    </row>
    <row r="302" ht="15.75" customHeight="1">
      <c r="I302" s="37"/>
    </row>
    <row r="303" ht="15.75" customHeight="1">
      <c r="I303" s="37"/>
    </row>
    <row r="304" ht="15.75" customHeight="1">
      <c r="I304" s="37"/>
    </row>
    <row r="305" ht="15.75" customHeight="1">
      <c r="I305" s="37"/>
    </row>
    <row r="306" ht="15.75" customHeight="1">
      <c r="I306" s="37"/>
    </row>
    <row r="307" ht="15.75" customHeight="1">
      <c r="I307" s="37"/>
    </row>
    <row r="308" ht="15.75" customHeight="1">
      <c r="I308" s="37"/>
    </row>
    <row r="309" ht="15.75" customHeight="1">
      <c r="I309" s="37"/>
    </row>
    <row r="310" ht="15.75" customHeight="1">
      <c r="I310" s="37"/>
    </row>
    <row r="311" ht="15.75" customHeight="1">
      <c r="I311" s="37"/>
    </row>
    <row r="312" ht="15.75" customHeight="1">
      <c r="I312" s="37"/>
    </row>
    <row r="313" ht="15.75" customHeight="1">
      <c r="I313" s="37"/>
    </row>
    <row r="314" ht="15.75" customHeight="1">
      <c r="I314" s="37"/>
    </row>
    <row r="315" ht="15.75" customHeight="1">
      <c r="I315" s="37"/>
    </row>
    <row r="316" ht="15.75" customHeight="1">
      <c r="I316" s="37"/>
    </row>
    <row r="317" ht="15.75" customHeight="1">
      <c r="I317" s="37"/>
    </row>
    <row r="318" ht="15.75" customHeight="1">
      <c r="I318" s="37"/>
    </row>
    <row r="319" ht="15.75" customHeight="1">
      <c r="I319" s="37"/>
    </row>
    <row r="320" ht="15.75" customHeight="1">
      <c r="I320" s="37"/>
    </row>
    <row r="321" ht="15.75" customHeight="1">
      <c r="I321" s="37"/>
    </row>
    <row r="322" ht="15.75" customHeight="1">
      <c r="I322" s="37"/>
    </row>
    <row r="323" ht="15.75" customHeight="1">
      <c r="I323" s="37"/>
    </row>
    <row r="324" ht="15.75" customHeight="1">
      <c r="I324" s="37"/>
    </row>
    <row r="325" ht="15.75" customHeight="1">
      <c r="I325" s="37"/>
    </row>
    <row r="326" ht="15.75" customHeight="1">
      <c r="I326" s="37"/>
    </row>
    <row r="327" ht="15.75" customHeight="1">
      <c r="I327" s="37"/>
    </row>
    <row r="328" ht="15.75" customHeight="1">
      <c r="I328" s="37"/>
    </row>
    <row r="329" ht="15.75" customHeight="1">
      <c r="I329" s="37"/>
    </row>
    <row r="330" ht="15.75" customHeight="1">
      <c r="I330" s="37"/>
    </row>
    <row r="331" ht="15.75" customHeight="1">
      <c r="I331" s="37"/>
    </row>
    <row r="332" ht="15.75" customHeight="1">
      <c r="I332" s="37"/>
    </row>
    <row r="333" ht="15.75" customHeight="1">
      <c r="I333" s="37"/>
    </row>
    <row r="334" ht="15.75" customHeight="1">
      <c r="I334" s="37"/>
    </row>
    <row r="335" ht="15.75" customHeight="1">
      <c r="I335" s="37"/>
    </row>
    <row r="336" ht="15.75" customHeight="1">
      <c r="I336" s="37"/>
    </row>
    <row r="337" ht="15.75" customHeight="1">
      <c r="I337" s="37"/>
    </row>
    <row r="338" ht="15.75" customHeight="1">
      <c r="I338" s="37"/>
    </row>
    <row r="339" ht="15.75" customHeight="1">
      <c r="I339" s="37"/>
    </row>
    <row r="340" ht="15.75" customHeight="1">
      <c r="I340" s="37"/>
    </row>
    <row r="341" ht="15.75" customHeight="1">
      <c r="I341" s="37"/>
    </row>
    <row r="342" ht="15.75" customHeight="1">
      <c r="I342" s="37"/>
    </row>
    <row r="343" ht="15.75" customHeight="1">
      <c r="I343" s="37"/>
    </row>
    <row r="344" ht="15.75" customHeight="1">
      <c r="I344" s="37"/>
    </row>
    <row r="345" ht="15.75" customHeight="1">
      <c r="I345" s="37"/>
    </row>
    <row r="346" ht="15.75" customHeight="1">
      <c r="I346" s="37"/>
    </row>
    <row r="347" ht="15.75" customHeight="1">
      <c r="I347" s="37"/>
    </row>
    <row r="348" ht="15.75" customHeight="1">
      <c r="I348" s="37"/>
    </row>
    <row r="349" ht="15.75" customHeight="1">
      <c r="I349" s="37"/>
    </row>
    <row r="350" ht="15.75" customHeight="1">
      <c r="I350" s="37"/>
    </row>
    <row r="351" ht="15.75" customHeight="1">
      <c r="I351" s="37"/>
    </row>
    <row r="352" ht="15.75" customHeight="1">
      <c r="I352" s="37"/>
    </row>
    <row r="353" ht="15.75" customHeight="1">
      <c r="I353" s="37"/>
    </row>
    <row r="354" ht="15.75" customHeight="1">
      <c r="I354" s="37"/>
    </row>
    <row r="355" ht="15.75" customHeight="1">
      <c r="I355" s="37"/>
    </row>
    <row r="356" ht="15.75" customHeight="1">
      <c r="I356" s="37"/>
    </row>
    <row r="357" ht="15.75" customHeight="1">
      <c r="I357" s="37"/>
    </row>
    <row r="358" ht="15.75" customHeight="1">
      <c r="I358" s="37"/>
    </row>
    <row r="359" ht="15.75" customHeight="1">
      <c r="I359" s="37"/>
    </row>
    <row r="360" ht="15.75" customHeight="1">
      <c r="I360" s="37"/>
    </row>
    <row r="361" ht="15.75" customHeight="1">
      <c r="I361" s="37"/>
    </row>
    <row r="362" ht="15.75" customHeight="1">
      <c r="I362" s="37"/>
    </row>
    <row r="363" ht="15.75" customHeight="1">
      <c r="I363" s="37"/>
    </row>
    <row r="364" ht="15.75" customHeight="1">
      <c r="I364" s="37"/>
    </row>
    <row r="365" ht="15.75" customHeight="1">
      <c r="I365" s="37"/>
    </row>
    <row r="366" ht="15.75" customHeight="1">
      <c r="I366" s="37"/>
    </row>
    <row r="367" ht="15.75" customHeight="1">
      <c r="I367" s="37"/>
    </row>
    <row r="368" ht="15.75" customHeight="1">
      <c r="I368" s="37"/>
    </row>
    <row r="369" ht="15.75" customHeight="1">
      <c r="I369" s="37"/>
    </row>
    <row r="370" ht="15.75" customHeight="1">
      <c r="I370" s="37"/>
    </row>
    <row r="371" ht="15.75" customHeight="1">
      <c r="I371" s="37"/>
    </row>
    <row r="372" ht="15.75" customHeight="1">
      <c r="I372" s="37"/>
    </row>
    <row r="373" ht="15.75" customHeight="1">
      <c r="I373" s="37"/>
    </row>
    <row r="374" ht="15.75" customHeight="1">
      <c r="I374" s="37"/>
    </row>
    <row r="375" ht="15.75" customHeight="1">
      <c r="I375" s="37"/>
    </row>
    <row r="376" ht="15.75" customHeight="1">
      <c r="I376" s="37"/>
    </row>
    <row r="377" ht="15.75" customHeight="1">
      <c r="I377" s="37"/>
    </row>
    <row r="378" ht="15.75" customHeight="1">
      <c r="I378" s="37"/>
    </row>
    <row r="379" ht="15.75" customHeight="1">
      <c r="I379" s="37"/>
    </row>
    <row r="380" ht="15.75" customHeight="1">
      <c r="I380" s="37"/>
    </row>
    <row r="381" ht="15.75" customHeight="1">
      <c r="I381" s="37"/>
    </row>
    <row r="382" ht="15.75" customHeight="1">
      <c r="I382" s="37"/>
    </row>
    <row r="383" ht="15.75" customHeight="1">
      <c r="I383" s="37"/>
    </row>
    <row r="384" ht="15.75" customHeight="1">
      <c r="I384" s="37"/>
    </row>
    <row r="385" ht="15.75" customHeight="1">
      <c r="I385" s="37"/>
    </row>
    <row r="386" ht="15.75" customHeight="1">
      <c r="I386" s="37"/>
    </row>
    <row r="387" ht="15.75" customHeight="1">
      <c r="I387" s="37"/>
    </row>
    <row r="388" ht="15.75" customHeight="1">
      <c r="I388" s="37"/>
    </row>
    <row r="389" ht="15.75" customHeight="1">
      <c r="I389" s="37"/>
    </row>
    <row r="390" ht="15.75" customHeight="1">
      <c r="I390" s="37"/>
    </row>
    <row r="391" ht="15.75" customHeight="1">
      <c r="I391" s="37"/>
    </row>
    <row r="392" ht="15.75" customHeight="1">
      <c r="I392" s="37"/>
    </row>
    <row r="393" ht="15.75" customHeight="1">
      <c r="I393" s="37"/>
    </row>
    <row r="394" ht="15.75" customHeight="1">
      <c r="I394" s="37"/>
    </row>
    <row r="395" ht="15.75" customHeight="1">
      <c r="I395" s="37"/>
    </row>
    <row r="396" ht="15.75" customHeight="1">
      <c r="I396" s="37"/>
    </row>
    <row r="397" ht="15.75" customHeight="1">
      <c r="I397" s="37"/>
    </row>
    <row r="398" ht="15.75" customHeight="1">
      <c r="I398" s="37"/>
    </row>
    <row r="399" ht="15.75" customHeight="1">
      <c r="I399" s="37"/>
    </row>
    <row r="400" ht="15.75" customHeight="1">
      <c r="I400" s="37"/>
    </row>
    <row r="401" ht="15.75" customHeight="1">
      <c r="I401" s="37"/>
    </row>
    <row r="402" ht="15.75" customHeight="1">
      <c r="I402" s="37"/>
    </row>
    <row r="403" ht="15.75" customHeight="1">
      <c r="I403" s="37"/>
    </row>
    <row r="404" ht="15.75" customHeight="1">
      <c r="I404" s="37"/>
    </row>
    <row r="405" ht="15.75" customHeight="1">
      <c r="I405" s="37"/>
    </row>
    <row r="406" ht="15.75" customHeight="1">
      <c r="I406" s="37"/>
    </row>
    <row r="407" ht="15.75" customHeight="1">
      <c r="I407" s="37"/>
    </row>
    <row r="408" ht="15.75" customHeight="1">
      <c r="I408" s="37"/>
    </row>
    <row r="409" ht="15.75" customHeight="1">
      <c r="I409" s="37"/>
    </row>
    <row r="410" ht="15.75" customHeight="1">
      <c r="I410" s="37"/>
    </row>
    <row r="411" ht="15.75" customHeight="1">
      <c r="I411" s="37"/>
    </row>
    <row r="412" ht="15.75" customHeight="1">
      <c r="I412" s="37"/>
    </row>
    <row r="413" ht="15.75" customHeight="1">
      <c r="I413" s="37"/>
    </row>
    <row r="414" ht="15.75" customHeight="1">
      <c r="I414" s="37"/>
    </row>
    <row r="415" ht="15.75" customHeight="1">
      <c r="I415" s="37"/>
    </row>
    <row r="416" ht="15.75" customHeight="1">
      <c r="I416" s="37"/>
    </row>
    <row r="417" ht="15.75" customHeight="1">
      <c r="I417" s="37"/>
    </row>
    <row r="418" ht="15.75" customHeight="1">
      <c r="I418" s="37"/>
    </row>
    <row r="419" ht="15.75" customHeight="1">
      <c r="I419" s="37"/>
    </row>
    <row r="420" ht="15.75" customHeight="1">
      <c r="I420" s="37"/>
    </row>
    <row r="421" ht="15.75" customHeight="1">
      <c r="I421" s="37"/>
    </row>
    <row r="422" ht="15.75" customHeight="1">
      <c r="I422" s="37"/>
    </row>
    <row r="423" ht="15.75" customHeight="1">
      <c r="I423" s="37"/>
    </row>
    <row r="424" ht="15.75" customHeight="1">
      <c r="I424" s="37"/>
    </row>
    <row r="425" ht="15.75" customHeight="1">
      <c r="I425" s="37"/>
    </row>
    <row r="426" ht="15.75" customHeight="1">
      <c r="I426" s="37"/>
    </row>
    <row r="427" ht="15.75" customHeight="1">
      <c r="I427" s="37"/>
    </row>
    <row r="428" ht="15.75" customHeight="1">
      <c r="I428" s="37"/>
    </row>
    <row r="429" ht="15.75" customHeight="1">
      <c r="I429" s="37"/>
    </row>
    <row r="430" ht="15.75" customHeight="1">
      <c r="I430" s="37"/>
    </row>
    <row r="431" ht="15.75" customHeight="1">
      <c r="I431" s="37"/>
    </row>
    <row r="432" ht="15.75" customHeight="1">
      <c r="I432" s="37"/>
    </row>
    <row r="433" ht="15.75" customHeight="1">
      <c r="I433" s="37"/>
    </row>
    <row r="434" ht="15.75" customHeight="1">
      <c r="I434" s="37"/>
    </row>
    <row r="435" ht="15.75" customHeight="1">
      <c r="I435" s="37"/>
    </row>
    <row r="436" ht="15.75" customHeight="1">
      <c r="I436" s="37"/>
    </row>
    <row r="437" ht="15.75" customHeight="1">
      <c r="I437" s="37"/>
    </row>
    <row r="438" ht="15.75" customHeight="1">
      <c r="I438" s="37"/>
    </row>
    <row r="439" ht="15.75" customHeight="1">
      <c r="I439" s="37"/>
    </row>
    <row r="440" ht="15.75" customHeight="1">
      <c r="I440" s="37"/>
    </row>
    <row r="441" ht="15.75" customHeight="1">
      <c r="I441" s="37"/>
    </row>
    <row r="442" ht="15.75" customHeight="1">
      <c r="I442" s="37"/>
    </row>
    <row r="443" ht="15.75" customHeight="1">
      <c r="I443" s="37"/>
    </row>
    <row r="444" ht="15.75" customHeight="1">
      <c r="I444" s="37"/>
    </row>
    <row r="445" ht="15.75" customHeight="1">
      <c r="I445" s="37"/>
    </row>
    <row r="446" ht="15.75" customHeight="1">
      <c r="I446" s="37"/>
    </row>
    <row r="447" ht="15.75" customHeight="1">
      <c r="I447" s="37"/>
    </row>
    <row r="448" ht="15.75" customHeight="1">
      <c r="I448" s="37"/>
    </row>
    <row r="449" ht="15.75" customHeight="1">
      <c r="I449" s="37"/>
    </row>
    <row r="450" ht="15.75" customHeight="1">
      <c r="I450" s="37"/>
    </row>
    <row r="451" ht="15.75" customHeight="1">
      <c r="I451" s="37"/>
    </row>
    <row r="452" ht="15.75" customHeight="1">
      <c r="I452" s="37"/>
    </row>
    <row r="453" ht="15.75" customHeight="1">
      <c r="I453" s="37"/>
    </row>
    <row r="454" ht="15.75" customHeight="1">
      <c r="I454" s="37"/>
    </row>
    <row r="455" ht="15.75" customHeight="1">
      <c r="I455" s="37"/>
    </row>
    <row r="456" ht="15.75" customHeight="1">
      <c r="I456" s="37"/>
    </row>
    <row r="457" ht="15.75" customHeight="1">
      <c r="I457" s="37"/>
    </row>
    <row r="458" ht="15.75" customHeight="1">
      <c r="I458" s="37"/>
    </row>
    <row r="459" ht="15.75" customHeight="1">
      <c r="I459" s="37"/>
    </row>
    <row r="460" ht="15.75" customHeight="1">
      <c r="I460" s="37"/>
    </row>
    <row r="461" ht="15.75" customHeight="1">
      <c r="I461" s="37"/>
    </row>
    <row r="462" ht="15.75" customHeight="1">
      <c r="I462" s="37"/>
    </row>
    <row r="463" ht="15.75" customHeight="1">
      <c r="I463" s="37"/>
    </row>
    <row r="464" ht="15.75" customHeight="1">
      <c r="I464" s="37"/>
    </row>
    <row r="465" ht="15.75" customHeight="1">
      <c r="I465" s="37"/>
    </row>
    <row r="466" ht="15.75" customHeight="1">
      <c r="I466" s="37"/>
    </row>
    <row r="467" ht="15.75" customHeight="1">
      <c r="I467" s="37"/>
    </row>
    <row r="468" ht="15.75" customHeight="1">
      <c r="I468" s="37"/>
    </row>
    <row r="469" ht="15.75" customHeight="1">
      <c r="I469" s="37"/>
    </row>
    <row r="470" ht="15.75" customHeight="1">
      <c r="I470" s="37"/>
    </row>
    <row r="471" ht="15.75" customHeight="1">
      <c r="I471" s="37"/>
    </row>
    <row r="472" ht="15.75" customHeight="1">
      <c r="I472" s="37"/>
    </row>
    <row r="473" ht="15.75" customHeight="1">
      <c r="I473" s="37"/>
    </row>
    <row r="474" ht="15.75" customHeight="1">
      <c r="I474" s="37"/>
    </row>
    <row r="475" ht="15.75" customHeight="1">
      <c r="I475" s="37"/>
    </row>
    <row r="476" ht="15.75" customHeight="1">
      <c r="I476" s="37"/>
    </row>
    <row r="477" ht="15.75" customHeight="1">
      <c r="I477" s="37"/>
    </row>
    <row r="478" ht="15.75" customHeight="1">
      <c r="I478" s="37"/>
    </row>
    <row r="479" ht="15.75" customHeight="1">
      <c r="I479" s="37"/>
    </row>
    <row r="480" ht="15.75" customHeight="1">
      <c r="I480" s="37"/>
    </row>
    <row r="481" ht="15.75" customHeight="1">
      <c r="I481" s="37"/>
    </row>
    <row r="482" ht="15.75" customHeight="1">
      <c r="I482" s="37"/>
    </row>
    <row r="483" ht="15.75" customHeight="1">
      <c r="I483" s="37"/>
    </row>
    <row r="484" ht="15.75" customHeight="1">
      <c r="I484" s="37"/>
    </row>
    <row r="485" ht="15.75" customHeight="1">
      <c r="I485" s="37"/>
    </row>
    <row r="486" ht="15.75" customHeight="1">
      <c r="I486" s="37"/>
    </row>
    <row r="487" ht="15.75" customHeight="1">
      <c r="I487" s="37"/>
    </row>
    <row r="488" ht="15.75" customHeight="1">
      <c r="I488" s="37"/>
    </row>
    <row r="489" ht="15.75" customHeight="1">
      <c r="I489" s="37"/>
    </row>
    <row r="490" ht="15.75" customHeight="1">
      <c r="I490" s="37"/>
    </row>
    <row r="491" ht="15.75" customHeight="1">
      <c r="I491" s="37"/>
    </row>
    <row r="492" ht="15.75" customHeight="1">
      <c r="I492" s="37"/>
    </row>
    <row r="493" ht="15.75" customHeight="1">
      <c r="I493" s="37"/>
    </row>
    <row r="494" ht="15.75" customHeight="1">
      <c r="I494" s="37"/>
    </row>
    <row r="495" ht="15.75" customHeight="1">
      <c r="I495" s="37"/>
    </row>
    <row r="496" ht="15.75" customHeight="1">
      <c r="I496" s="37"/>
    </row>
    <row r="497" ht="15.75" customHeight="1">
      <c r="I497" s="37"/>
    </row>
    <row r="498" ht="15.75" customHeight="1">
      <c r="I498" s="37"/>
    </row>
    <row r="499" ht="15.75" customHeight="1">
      <c r="I499" s="37"/>
    </row>
    <row r="500" ht="15.75" customHeight="1">
      <c r="I500" s="37"/>
    </row>
    <row r="501" ht="15.75" customHeight="1">
      <c r="I501" s="37"/>
    </row>
    <row r="502" ht="15.75" customHeight="1">
      <c r="I502" s="37"/>
    </row>
    <row r="503" ht="15.75" customHeight="1">
      <c r="I503" s="37"/>
    </row>
    <row r="504" ht="15.75" customHeight="1">
      <c r="I504" s="37"/>
    </row>
    <row r="505" ht="15.75" customHeight="1">
      <c r="I505" s="37"/>
    </row>
    <row r="506" ht="15.75" customHeight="1">
      <c r="I506" s="37"/>
    </row>
    <row r="507" ht="15.75" customHeight="1">
      <c r="I507" s="37"/>
    </row>
    <row r="508" ht="15.75" customHeight="1">
      <c r="I508" s="37"/>
    </row>
    <row r="509" ht="15.75" customHeight="1">
      <c r="I509" s="37"/>
    </row>
    <row r="510" ht="15.75" customHeight="1">
      <c r="I510" s="37"/>
    </row>
    <row r="511" ht="15.75" customHeight="1">
      <c r="I511" s="37"/>
    </row>
    <row r="512" ht="15.75" customHeight="1">
      <c r="I512" s="37"/>
    </row>
    <row r="513" ht="15.75" customHeight="1">
      <c r="I513" s="37"/>
    </row>
    <row r="514" ht="15.75" customHeight="1">
      <c r="I514" s="37"/>
    </row>
    <row r="515" ht="15.75" customHeight="1">
      <c r="I515" s="37"/>
    </row>
    <row r="516" ht="15.75" customHeight="1">
      <c r="I516" s="37"/>
    </row>
    <row r="517" ht="15.75" customHeight="1">
      <c r="I517" s="37"/>
    </row>
    <row r="518" ht="15.75" customHeight="1">
      <c r="I518" s="37"/>
    </row>
    <row r="519" ht="15.75" customHeight="1">
      <c r="I519" s="37"/>
    </row>
    <row r="520" ht="15.75" customHeight="1">
      <c r="I520" s="37"/>
    </row>
    <row r="521" ht="15.75" customHeight="1">
      <c r="I521" s="37"/>
    </row>
    <row r="522" ht="15.75" customHeight="1">
      <c r="I522" s="37"/>
    </row>
    <row r="523" ht="15.75" customHeight="1">
      <c r="I523" s="37"/>
    </row>
    <row r="524" ht="15.75" customHeight="1">
      <c r="I524" s="37"/>
    </row>
    <row r="525" ht="15.75" customHeight="1">
      <c r="I525" s="37"/>
    </row>
    <row r="526" ht="15.75" customHeight="1">
      <c r="I526" s="37"/>
    </row>
    <row r="527" ht="15.75" customHeight="1">
      <c r="I527" s="37"/>
    </row>
    <row r="528" ht="15.75" customHeight="1">
      <c r="I528" s="37"/>
    </row>
    <row r="529" ht="15.75" customHeight="1">
      <c r="I529" s="37"/>
    </row>
    <row r="530" ht="15.75" customHeight="1">
      <c r="I530" s="37"/>
    </row>
    <row r="531" ht="15.75" customHeight="1">
      <c r="I531" s="37"/>
    </row>
    <row r="532" ht="15.75" customHeight="1">
      <c r="I532" s="37"/>
    </row>
    <row r="533" ht="15.75" customHeight="1">
      <c r="I533" s="37"/>
    </row>
    <row r="534" ht="15.75" customHeight="1">
      <c r="I534" s="37"/>
    </row>
    <row r="535" ht="15.75" customHeight="1">
      <c r="I535" s="37"/>
    </row>
    <row r="536" ht="15.75" customHeight="1">
      <c r="I536" s="37"/>
    </row>
    <row r="537" ht="15.75" customHeight="1">
      <c r="I537" s="37"/>
    </row>
    <row r="538" ht="15.75" customHeight="1">
      <c r="I538" s="37"/>
    </row>
    <row r="539" ht="15.75" customHeight="1">
      <c r="I539" s="37"/>
    </row>
    <row r="540" ht="15.75" customHeight="1">
      <c r="I540" s="37"/>
    </row>
    <row r="541" ht="15.75" customHeight="1">
      <c r="I541" s="37"/>
    </row>
    <row r="542" ht="15.75" customHeight="1">
      <c r="I542" s="37"/>
    </row>
    <row r="543" ht="15.75" customHeight="1">
      <c r="I543" s="37"/>
    </row>
    <row r="544" ht="15.75" customHeight="1">
      <c r="I544" s="37"/>
    </row>
    <row r="545" ht="15.75" customHeight="1">
      <c r="I545" s="37"/>
    </row>
    <row r="546" ht="15.75" customHeight="1">
      <c r="I546" s="37"/>
    </row>
    <row r="547" ht="15.75" customHeight="1">
      <c r="I547" s="37"/>
    </row>
    <row r="548" ht="15.75" customHeight="1">
      <c r="I548" s="37"/>
    </row>
    <row r="549" ht="15.75" customHeight="1">
      <c r="I549" s="37"/>
    </row>
    <row r="550" ht="15.75" customHeight="1">
      <c r="I550" s="37"/>
    </row>
    <row r="551" ht="15.75" customHeight="1">
      <c r="I551" s="37"/>
    </row>
    <row r="552" ht="15.75" customHeight="1">
      <c r="I552" s="37"/>
    </row>
    <row r="553" ht="15.75" customHeight="1">
      <c r="I553" s="37"/>
    </row>
    <row r="554" ht="15.75" customHeight="1">
      <c r="I554" s="37"/>
    </row>
    <row r="555" ht="15.75" customHeight="1">
      <c r="I555" s="37"/>
    </row>
    <row r="556" ht="15.75" customHeight="1">
      <c r="I556" s="37"/>
    </row>
    <row r="557" ht="15.75" customHeight="1">
      <c r="I557" s="37"/>
    </row>
    <row r="558" ht="15.75" customHeight="1">
      <c r="I558" s="37"/>
    </row>
    <row r="559" ht="15.75" customHeight="1">
      <c r="I559" s="37"/>
    </row>
    <row r="560" ht="15.75" customHeight="1">
      <c r="I560" s="37"/>
    </row>
    <row r="561" ht="15.75" customHeight="1">
      <c r="I561" s="37"/>
    </row>
    <row r="562" ht="15.75" customHeight="1">
      <c r="I562" s="37"/>
    </row>
    <row r="563" ht="15.75" customHeight="1">
      <c r="I563" s="37"/>
    </row>
    <row r="564" ht="15.75" customHeight="1">
      <c r="I564" s="37"/>
    </row>
    <row r="565" ht="15.75" customHeight="1">
      <c r="I565" s="37"/>
    </row>
    <row r="566" ht="15.75" customHeight="1">
      <c r="I566" s="37"/>
    </row>
    <row r="567" ht="15.75" customHeight="1">
      <c r="I567" s="37"/>
    </row>
    <row r="568" ht="15.75" customHeight="1">
      <c r="I568" s="37"/>
    </row>
    <row r="569" ht="15.75" customHeight="1">
      <c r="I569" s="37"/>
    </row>
    <row r="570" ht="15.75" customHeight="1">
      <c r="I570" s="37"/>
    </row>
    <row r="571" ht="15.75" customHeight="1">
      <c r="I571" s="37"/>
    </row>
    <row r="572" ht="15.75" customHeight="1">
      <c r="I572" s="37"/>
    </row>
    <row r="573" ht="15.75" customHeight="1">
      <c r="I573" s="37"/>
    </row>
    <row r="574" ht="15.75" customHeight="1">
      <c r="I574" s="37"/>
    </row>
    <row r="575" ht="15.75" customHeight="1">
      <c r="I575" s="37"/>
    </row>
    <row r="576" ht="15.75" customHeight="1">
      <c r="I576" s="37"/>
    </row>
    <row r="577" ht="15.75" customHeight="1">
      <c r="I577" s="37"/>
    </row>
    <row r="578" ht="15.75" customHeight="1">
      <c r="I578" s="37"/>
    </row>
    <row r="579" ht="15.75" customHeight="1">
      <c r="I579" s="37"/>
    </row>
    <row r="580" ht="15.75" customHeight="1">
      <c r="I580" s="37"/>
    </row>
    <row r="581" ht="15.75" customHeight="1">
      <c r="I581" s="37"/>
    </row>
    <row r="582" ht="15.75" customHeight="1">
      <c r="I582" s="37"/>
    </row>
    <row r="583" ht="15.75" customHeight="1">
      <c r="I583" s="37"/>
    </row>
    <row r="584" ht="15.75" customHeight="1">
      <c r="I584" s="37"/>
    </row>
    <row r="585" ht="15.75" customHeight="1">
      <c r="I585" s="37"/>
    </row>
    <row r="586" ht="15.75" customHeight="1">
      <c r="I586" s="37"/>
    </row>
    <row r="587" ht="15.75" customHeight="1">
      <c r="I587" s="37"/>
    </row>
    <row r="588" ht="15.75" customHeight="1">
      <c r="I588" s="37"/>
    </row>
    <row r="589" ht="15.75" customHeight="1">
      <c r="I589" s="37"/>
    </row>
    <row r="590" ht="15.75" customHeight="1">
      <c r="I590" s="37"/>
    </row>
    <row r="591" ht="15.75" customHeight="1">
      <c r="I591" s="37"/>
    </row>
    <row r="592" ht="15.75" customHeight="1">
      <c r="I592" s="37"/>
    </row>
    <row r="593" ht="15.75" customHeight="1">
      <c r="I593" s="37"/>
    </row>
    <row r="594" ht="15.75" customHeight="1">
      <c r="I594" s="37"/>
    </row>
    <row r="595" ht="15.75" customHeight="1">
      <c r="I595" s="37"/>
    </row>
    <row r="596" ht="15.75" customHeight="1">
      <c r="I596" s="37"/>
    </row>
    <row r="597" ht="15.75" customHeight="1">
      <c r="I597" s="37"/>
    </row>
    <row r="598" ht="15.75" customHeight="1">
      <c r="I598" s="37"/>
    </row>
    <row r="599" ht="15.75" customHeight="1">
      <c r="I599" s="37"/>
    </row>
    <row r="600" ht="15.75" customHeight="1">
      <c r="I600" s="37"/>
    </row>
    <row r="601" ht="15.75" customHeight="1">
      <c r="I601" s="37"/>
    </row>
    <row r="602" ht="15.75" customHeight="1">
      <c r="I602" s="37"/>
    </row>
    <row r="603" ht="15.75" customHeight="1">
      <c r="I603" s="37"/>
    </row>
    <row r="604" ht="15.75" customHeight="1">
      <c r="I604" s="37"/>
    </row>
    <row r="605" ht="15.75" customHeight="1">
      <c r="I605" s="37"/>
    </row>
    <row r="606" ht="15.75" customHeight="1">
      <c r="I606" s="37"/>
    </row>
    <row r="607" ht="15.75" customHeight="1">
      <c r="I607" s="37"/>
    </row>
    <row r="608" ht="15.75" customHeight="1">
      <c r="I608" s="37"/>
    </row>
    <row r="609" ht="15.75" customHeight="1">
      <c r="I609" s="37"/>
    </row>
    <row r="610" ht="15.75" customHeight="1">
      <c r="I610" s="37"/>
    </row>
    <row r="611" ht="15.75" customHeight="1">
      <c r="I611" s="37"/>
    </row>
    <row r="612" ht="15.75" customHeight="1">
      <c r="I612" s="37"/>
    </row>
    <row r="613" ht="15.75" customHeight="1">
      <c r="I613" s="37"/>
    </row>
    <row r="614" ht="15.75" customHeight="1">
      <c r="I614" s="37"/>
    </row>
    <row r="615" ht="15.75" customHeight="1">
      <c r="I615" s="37"/>
    </row>
    <row r="616" ht="15.75" customHeight="1">
      <c r="I616" s="37"/>
    </row>
    <row r="617" ht="15.75" customHeight="1">
      <c r="I617" s="37"/>
    </row>
    <row r="618" ht="15.75" customHeight="1">
      <c r="I618" s="37"/>
    </row>
    <row r="619" ht="15.75" customHeight="1">
      <c r="I619" s="37"/>
    </row>
    <row r="620" ht="15.75" customHeight="1">
      <c r="I620" s="37"/>
    </row>
    <row r="621" ht="15.75" customHeight="1">
      <c r="I621" s="37"/>
    </row>
    <row r="622" ht="15.75" customHeight="1">
      <c r="I622" s="37"/>
    </row>
    <row r="623" ht="15.75" customHeight="1">
      <c r="I623" s="37"/>
    </row>
    <row r="624" ht="15.75" customHeight="1">
      <c r="I624" s="37"/>
    </row>
    <row r="625" ht="15.75" customHeight="1">
      <c r="I625" s="37"/>
    </row>
    <row r="626" ht="15.75" customHeight="1">
      <c r="I626" s="37"/>
    </row>
    <row r="627" ht="15.75" customHeight="1">
      <c r="I627" s="37"/>
    </row>
    <row r="628" ht="15.75" customHeight="1">
      <c r="I628" s="37"/>
    </row>
    <row r="629" ht="15.75" customHeight="1">
      <c r="I629" s="37"/>
    </row>
    <row r="630" ht="15.75" customHeight="1">
      <c r="I630" s="37"/>
    </row>
    <row r="631" ht="15.75" customHeight="1">
      <c r="I631" s="37"/>
    </row>
    <row r="632" ht="15.75" customHeight="1">
      <c r="I632" s="37"/>
    </row>
    <row r="633" ht="15.75" customHeight="1">
      <c r="I633" s="37"/>
    </row>
    <row r="634" ht="15.75" customHeight="1">
      <c r="I634" s="37"/>
    </row>
    <row r="635" ht="15.75" customHeight="1">
      <c r="I635" s="37"/>
    </row>
    <row r="636" ht="15.75" customHeight="1">
      <c r="I636" s="37"/>
    </row>
    <row r="637" ht="15.75" customHeight="1">
      <c r="I637" s="37"/>
    </row>
    <row r="638" ht="15.75" customHeight="1">
      <c r="I638" s="37"/>
    </row>
    <row r="639" ht="15.75" customHeight="1">
      <c r="I639" s="37"/>
    </row>
    <row r="640" ht="15.75" customHeight="1">
      <c r="I640" s="37"/>
    </row>
    <row r="641" ht="15.75" customHeight="1">
      <c r="I641" s="37"/>
    </row>
    <row r="642" ht="15.75" customHeight="1">
      <c r="I642" s="37"/>
    </row>
    <row r="643" ht="15.75" customHeight="1">
      <c r="I643" s="37"/>
    </row>
    <row r="644" ht="15.75" customHeight="1">
      <c r="I644" s="37"/>
    </row>
    <row r="645" ht="15.75" customHeight="1">
      <c r="I645" s="37"/>
    </row>
    <row r="646" ht="15.75" customHeight="1">
      <c r="I646" s="37"/>
    </row>
    <row r="647" ht="15.75" customHeight="1">
      <c r="I647" s="37"/>
    </row>
    <row r="648" ht="15.75" customHeight="1">
      <c r="I648" s="37"/>
    </row>
    <row r="649" ht="15.75" customHeight="1">
      <c r="I649" s="37"/>
    </row>
    <row r="650" ht="15.75" customHeight="1">
      <c r="I650" s="37"/>
    </row>
    <row r="651" ht="15.75" customHeight="1">
      <c r="I651" s="37"/>
    </row>
    <row r="652" ht="15.75" customHeight="1">
      <c r="I652" s="37"/>
    </row>
    <row r="653" ht="15.75" customHeight="1">
      <c r="I653" s="37"/>
    </row>
    <row r="654" ht="15.75" customHeight="1">
      <c r="I654" s="37"/>
    </row>
    <row r="655" ht="15.75" customHeight="1">
      <c r="I655" s="37"/>
    </row>
    <row r="656" ht="15.75" customHeight="1">
      <c r="I656" s="37"/>
    </row>
    <row r="657" ht="15.75" customHeight="1">
      <c r="I657" s="37"/>
    </row>
    <row r="658" ht="15.75" customHeight="1">
      <c r="I658" s="37"/>
    </row>
    <row r="659" ht="15.75" customHeight="1">
      <c r="I659" s="37"/>
    </row>
    <row r="660" ht="15.75" customHeight="1">
      <c r="I660" s="37"/>
    </row>
    <row r="661" ht="15.75" customHeight="1">
      <c r="I661" s="37"/>
    </row>
    <row r="662" ht="15.75" customHeight="1">
      <c r="I662" s="37"/>
    </row>
    <row r="663" ht="15.75" customHeight="1">
      <c r="I663" s="37"/>
    </row>
    <row r="664" ht="15.75" customHeight="1">
      <c r="I664" s="37"/>
    </row>
    <row r="665" ht="15.75" customHeight="1">
      <c r="I665" s="37"/>
    </row>
    <row r="666" ht="15.75" customHeight="1">
      <c r="I666" s="37"/>
    </row>
    <row r="667" ht="15.75" customHeight="1">
      <c r="I667" s="37"/>
    </row>
    <row r="668" ht="15.75" customHeight="1">
      <c r="I668" s="37"/>
    </row>
    <row r="669" ht="15.75" customHeight="1">
      <c r="I669" s="37"/>
    </row>
    <row r="670" ht="15.75" customHeight="1">
      <c r="I670" s="37"/>
    </row>
    <row r="671" ht="15.75" customHeight="1">
      <c r="I671" s="37"/>
    </row>
    <row r="672" ht="15.75" customHeight="1">
      <c r="I672" s="37"/>
    </row>
    <row r="673" ht="15.75" customHeight="1">
      <c r="I673" s="37"/>
    </row>
    <row r="674" ht="15.75" customHeight="1">
      <c r="I674" s="37"/>
    </row>
    <row r="675" ht="15.75" customHeight="1">
      <c r="I675" s="37"/>
    </row>
    <row r="676" ht="15.75" customHeight="1">
      <c r="I676" s="37"/>
    </row>
    <row r="677" ht="15.75" customHeight="1">
      <c r="I677" s="37"/>
    </row>
    <row r="678" ht="15.75" customHeight="1">
      <c r="I678" s="37"/>
    </row>
    <row r="679" ht="15.75" customHeight="1">
      <c r="I679" s="37"/>
    </row>
    <row r="680" ht="15.75" customHeight="1">
      <c r="I680" s="37"/>
    </row>
    <row r="681" ht="15.75" customHeight="1">
      <c r="I681" s="37"/>
    </row>
    <row r="682" ht="15.75" customHeight="1">
      <c r="I682" s="37"/>
    </row>
    <row r="683" ht="15.75" customHeight="1">
      <c r="I683" s="37"/>
    </row>
    <row r="684" ht="15.75" customHeight="1">
      <c r="I684" s="37"/>
    </row>
    <row r="685" ht="15.75" customHeight="1">
      <c r="I685" s="37"/>
    </row>
    <row r="686" ht="15.75" customHeight="1">
      <c r="I686" s="37"/>
    </row>
    <row r="687" ht="15.75" customHeight="1">
      <c r="I687" s="37"/>
    </row>
    <row r="688" ht="15.75" customHeight="1">
      <c r="I688" s="37"/>
    </row>
    <row r="689" ht="15.75" customHeight="1">
      <c r="I689" s="37"/>
    </row>
    <row r="690" ht="15.75" customHeight="1">
      <c r="I690" s="37"/>
    </row>
    <row r="691" ht="15.75" customHeight="1">
      <c r="I691" s="37"/>
    </row>
    <row r="692" ht="15.75" customHeight="1">
      <c r="I692" s="37"/>
    </row>
    <row r="693" ht="15.75" customHeight="1">
      <c r="I693" s="37"/>
    </row>
    <row r="694" ht="15.75" customHeight="1">
      <c r="I694" s="37"/>
    </row>
    <row r="695" ht="15.75" customHeight="1">
      <c r="I695" s="37"/>
    </row>
    <row r="696" ht="15.75" customHeight="1">
      <c r="I696" s="37"/>
    </row>
    <row r="697" ht="15.75" customHeight="1">
      <c r="I697" s="37"/>
    </row>
    <row r="698" ht="15.75" customHeight="1">
      <c r="I698" s="37"/>
    </row>
    <row r="699" ht="15.75" customHeight="1">
      <c r="I699" s="37"/>
    </row>
    <row r="700" ht="15.75" customHeight="1">
      <c r="I700" s="37"/>
    </row>
    <row r="701" ht="15.75" customHeight="1">
      <c r="I701" s="37"/>
    </row>
    <row r="702" ht="15.75" customHeight="1">
      <c r="I702" s="37"/>
    </row>
    <row r="703" ht="15.75" customHeight="1">
      <c r="I703" s="37"/>
    </row>
    <row r="704" ht="15.75" customHeight="1">
      <c r="I704" s="37"/>
    </row>
    <row r="705" ht="15.75" customHeight="1">
      <c r="I705" s="37"/>
    </row>
    <row r="706" ht="15.75" customHeight="1">
      <c r="I706" s="37"/>
    </row>
    <row r="707" ht="15.75" customHeight="1">
      <c r="I707" s="37"/>
    </row>
    <row r="708" ht="15.75" customHeight="1">
      <c r="I708" s="37"/>
    </row>
    <row r="709" ht="15.75" customHeight="1">
      <c r="I709" s="37"/>
    </row>
    <row r="710" ht="15.75" customHeight="1">
      <c r="I710" s="37"/>
    </row>
    <row r="711" ht="15.75" customHeight="1">
      <c r="I711" s="37"/>
    </row>
    <row r="712" ht="15.75" customHeight="1">
      <c r="I712" s="37"/>
    </row>
    <row r="713" ht="15.75" customHeight="1">
      <c r="I713" s="37"/>
    </row>
    <row r="714" ht="15.75" customHeight="1">
      <c r="I714" s="37"/>
    </row>
    <row r="715" ht="15.75" customHeight="1">
      <c r="I715" s="37"/>
    </row>
    <row r="716" ht="15.75" customHeight="1">
      <c r="I716" s="37"/>
    </row>
    <row r="717" ht="15.75" customHeight="1">
      <c r="I717" s="37"/>
    </row>
    <row r="718" ht="15.75" customHeight="1">
      <c r="I718" s="37"/>
    </row>
    <row r="719" ht="15.75" customHeight="1">
      <c r="I719" s="37"/>
    </row>
    <row r="720" ht="15.75" customHeight="1">
      <c r="I720" s="37"/>
    </row>
    <row r="721" ht="15.75" customHeight="1">
      <c r="I721" s="37"/>
    </row>
    <row r="722" ht="15.75" customHeight="1">
      <c r="I722" s="37"/>
    </row>
    <row r="723" ht="15.75" customHeight="1">
      <c r="I723" s="37"/>
    </row>
    <row r="724" ht="15.75" customHeight="1">
      <c r="I724" s="37"/>
    </row>
    <row r="725" ht="15.75" customHeight="1">
      <c r="I725" s="37"/>
    </row>
    <row r="726" ht="15.75" customHeight="1">
      <c r="I726" s="37"/>
    </row>
    <row r="727" ht="15.75" customHeight="1">
      <c r="I727" s="37"/>
    </row>
    <row r="728" ht="15.75" customHeight="1">
      <c r="I728" s="37"/>
    </row>
    <row r="729" ht="15.75" customHeight="1">
      <c r="I729" s="37"/>
    </row>
    <row r="730" ht="15.75" customHeight="1">
      <c r="I730" s="37"/>
    </row>
    <row r="731" ht="15.75" customHeight="1">
      <c r="I731" s="37"/>
    </row>
    <row r="732" ht="15.75" customHeight="1">
      <c r="I732" s="37"/>
    </row>
    <row r="733" ht="15.75" customHeight="1">
      <c r="I733" s="37"/>
    </row>
    <row r="734" ht="15.75" customHeight="1">
      <c r="I734" s="37"/>
    </row>
    <row r="735" ht="15.75" customHeight="1">
      <c r="I735" s="37"/>
    </row>
    <row r="736" ht="15.75" customHeight="1">
      <c r="I736" s="37"/>
    </row>
    <row r="737" ht="15.75" customHeight="1">
      <c r="I737" s="37"/>
    </row>
    <row r="738" ht="15.75" customHeight="1">
      <c r="I738" s="37"/>
    </row>
    <row r="739" ht="15.75" customHeight="1">
      <c r="I739" s="37"/>
    </row>
    <row r="740" ht="15.75" customHeight="1">
      <c r="I740" s="37"/>
    </row>
    <row r="741" ht="15.75" customHeight="1">
      <c r="I741" s="37"/>
    </row>
    <row r="742" ht="15.75" customHeight="1">
      <c r="I742" s="37"/>
    </row>
    <row r="743" ht="15.75" customHeight="1">
      <c r="I743" s="37"/>
    </row>
    <row r="744" ht="15.75" customHeight="1">
      <c r="I744" s="37"/>
    </row>
    <row r="745" ht="15.75" customHeight="1">
      <c r="I745" s="37"/>
    </row>
    <row r="746" ht="15.75" customHeight="1">
      <c r="I746" s="37"/>
    </row>
    <row r="747" ht="15.75" customHeight="1">
      <c r="I747" s="37"/>
    </row>
    <row r="748" ht="15.75" customHeight="1">
      <c r="I748" s="37"/>
    </row>
    <row r="749" ht="15.75" customHeight="1">
      <c r="I749" s="37"/>
    </row>
    <row r="750" ht="15.75" customHeight="1">
      <c r="I750" s="37"/>
    </row>
    <row r="751" ht="15.75" customHeight="1">
      <c r="I751" s="37"/>
    </row>
    <row r="752" ht="15.75" customHeight="1">
      <c r="I752" s="37"/>
    </row>
    <row r="753" ht="15.75" customHeight="1">
      <c r="I753" s="37"/>
    </row>
    <row r="754" ht="15.75" customHeight="1">
      <c r="I754" s="37"/>
    </row>
    <row r="755" ht="15.75" customHeight="1">
      <c r="I755" s="37"/>
    </row>
    <row r="756" ht="15.75" customHeight="1">
      <c r="I756" s="37"/>
    </row>
    <row r="757" ht="15.75" customHeight="1">
      <c r="I757" s="37"/>
    </row>
    <row r="758" ht="15.75" customHeight="1">
      <c r="I758" s="37"/>
    </row>
    <row r="759" ht="15.75" customHeight="1">
      <c r="I759" s="37"/>
    </row>
    <row r="760" ht="15.75" customHeight="1">
      <c r="I760" s="37"/>
    </row>
    <row r="761" ht="15.75" customHeight="1">
      <c r="I761" s="37"/>
    </row>
    <row r="762" ht="15.75" customHeight="1">
      <c r="I762" s="37"/>
    </row>
    <row r="763" ht="15.75" customHeight="1">
      <c r="I763" s="37"/>
    </row>
    <row r="764" ht="15.75" customHeight="1">
      <c r="I764" s="37"/>
    </row>
    <row r="765" ht="15.75" customHeight="1">
      <c r="I765" s="37"/>
    </row>
    <row r="766" ht="15.75" customHeight="1">
      <c r="I766" s="37"/>
    </row>
    <row r="767" ht="15.75" customHeight="1">
      <c r="I767" s="37"/>
    </row>
    <row r="768" ht="15.75" customHeight="1">
      <c r="I768" s="37"/>
    </row>
    <row r="769" ht="15.75" customHeight="1">
      <c r="I769" s="37"/>
    </row>
    <row r="770" ht="15.75" customHeight="1">
      <c r="I770" s="37"/>
    </row>
    <row r="771" ht="15.75" customHeight="1">
      <c r="I771" s="37"/>
    </row>
    <row r="772" ht="15.75" customHeight="1">
      <c r="I772" s="37"/>
    </row>
    <row r="773" ht="15.75" customHeight="1">
      <c r="I773" s="37"/>
    </row>
    <row r="774" ht="15.75" customHeight="1">
      <c r="I774" s="37"/>
    </row>
    <row r="775" ht="15.75" customHeight="1">
      <c r="I775" s="37"/>
    </row>
    <row r="776" ht="15.75" customHeight="1">
      <c r="I776" s="37"/>
    </row>
    <row r="777" ht="15.75" customHeight="1">
      <c r="I777" s="37"/>
    </row>
    <row r="778" ht="15.75" customHeight="1">
      <c r="I778" s="37"/>
    </row>
    <row r="779" ht="15.75" customHeight="1">
      <c r="I779" s="37"/>
    </row>
    <row r="780" ht="15.75" customHeight="1">
      <c r="I780" s="37"/>
    </row>
    <row r="781" ht="15.75" customHeight="1">
      <c r="I781" s="37"/>
    </row>
    <row r="782" ht="15.75" customHeight="1">
      <c r="I782" s="37"/>
    </row>
    <row r="783" ht="15.75" customHeight="1">
      <c r="I783" s="37"/>
    </row>
    <row r="784" ht="15.75" customHeight="1">
      <c r="I784" s="37"/>
    </row>
    <row r="785" ht="15.75" customHeight="1">
      <c r="I785" s="37"/>
    </row>
    <row r="786" ht="15.75" customHeight="1">
      <c r="I786" s="37"/>
    </row>
    <row r="787" ht="15.75" customHeight="1">
      <c r="I787" s="37"/>
    </row>
    <row r="788" ht="15.75" customHeight="1">
      <c r="I788" s="37"/>
    </row>
    <row r="789" ht="15.75" customHeight="1">
      <c r="I789" s="37"/>
    </row>
    <row r="790" ht="15.75" customHeight="1">
      <c r="I790" s="37"/>
    </row>
    <row r="791" ht="15.75" customHeight="1">
      <c r="I791" s="37"/>
    </row>
    <row r="792" ht="15.75" customHeight="1">
      <c r="I792" s="37"/>
    </row>
    <row r="793" ht="15.75" customHeight="1">
      <c r="I793" s="37"/>
    </row>
    <row r="794" ht="15.75" customHeight="1">
      <c r="I794" s="37"/>
    </row>
    <row r="795" ht="15.75" customHeight="1">
      <c r="I795" s="37"/>
    </row>
    <row r="796" ht="15.75" customHeight="1">
      <c r="I796" s="37"/>
    </row>
    <row r="797" ht="15.75" customHeight="1">
      <c r="I797" s="37"/>
    </row>
    <row r="798" ht="15.75" customHeight="1">
      <c r="I798" s="37"/>
    </row>
    <row r="799" ht="15.75" customHeight="1">
      <c r="I799" s="37"/>
    </row>
    <row r="800" ht="15.75" customHeight="1">
      <c r="I800" s="37"/>
    </row>
    <row r="801" ht="15.75" customHeight="1">
      <c r="I801" s="37"/>
    </row>
    <row r="802" ht="15.75" customHeight="1">
      <c r="I802" s="37"/>
    </row>
    <row r="803" ht="15.75" customHeight="1">
      <c r="I803" s="37"/>
    </row>
    <row r="804" ht="15.75" customHeight="1">
      <c r="I804" s="37"/>
    </row>
    <row r="805" ht="15.75" customHeight="1">
      <c r="I805" s="37"/>
    </row>
    <row r="806" ht="15.75" customHeight="1">
      <c r="I806" s="37"/>
    </row>
    <row r="807" ht="15.75" customHeight="1">
      <c r="I807" s="37"/>
    </row>
    <row r="808" ht="15.75" customHeight="1">
      <c r="I808" s="37"/>
    </row>
    <row r="809" ht="15.75" customHeight="1">
      <c r="I809" s="37"/>
    </row>
    <row r="810" ht="15.75" customHeight="1">
      <c r="I810" s="37"/>
    </row>
    <row r="811" ht="15.75" customHeight="1">
      <c r="I811" s="37"/>
    </row>
    <row r="812" ht="15.75" customHeight="1">
      <c r="I812" s="37"/>
    </row>
    <row r="813" ht="15.75" customHeight="1">
      <c r="I813" s="37"/>
    </row>
    <row r="814" ht="15.75" customHeight="1">
      <c r="I814" s="37"/>
    </row>
    <row r="815" ht="15.75" customHeight="1">
      <c r="I815" s="37"/>
    </row>
    <row r="816" ht="15.75" customHeight="1">
      <c r="I816" s="37"/>
    </row>
    <row r="817" ht="15.75" customHeight="1">
      <c r="I817" s="37"/>
    </row>
    <row r="818" ht="15.75" customHeight="1">
      <c r="I818" s="37"/>
    </row>
    <row r="819" ht="15.75" customHeight="1">
      <c r="I819" s="37"/>
    </row>
    <row r="820" ht="15.75" customHeight="1">
      <c r="I820" s="37"/>
    </row>
    <row r="821" ht="15.75" customHeight="1">
      <c r="I821" s="37"/>
    </row>
    <row r="822" ht="15.75" customHeight="1">
      <c r="I822" s="37"/>
    </row>
    <row r="823" ht="15.75" customHeight="1">
      <c r="I823" s="37"/>
    </row>
    <row r="824" ht="15.75" customHeight="1">
      <c r="I824" s="37"/>
    </row>
    <row r="825" ht="15.75" customHeight="1">
      <c r="I825" s="37"/>
    </row>
    <row r="826" ht="15.75" customHeight="1">
      <c r="I826" s="37"/>
    </row>
    <row r="827" ht="15.75" customHeight="1">
      <c r="I827" s="37"/>
    </row>
    <row r="828" ht="15.75" customHeight="1">
      <c r="I828" s="37"/>
    </row>
    <row r="829" ht="15.75" customHeight="1">
      <c r="I829" s="37"/>
    </row>
    <row r="830" ht="15.75" customHeight="1">
      <c r="I830" s="37"/>
    </row>
    <row r="831" ht="15.75" customHeight="1">
      <c r="I831" s="37"/>
    </row>
    <row r="832" ht="15.75" customHeight="1">
      <c r="I832" s="37"/>
    </row>
    <row r="833" ht="15.75" customHeight="1">
      <c r="I833" s="37"/>
    </row>
    <row r="834" ht="15.75" customHeight="1">
      <c r="I834" s="37"/>
    </row>
    <row r="835" ht="15.75" customHeight="1">
      <c r="I835" s="37"/>
    </row>
    <row r="836" ht="15.75" customHeight="1">
      <c r="I836" s="37"/>
    </row>
    <row r="837" ht="15.75" customHeight="1">
      <c r="I837" s="37"/>
    </row>
    <row r="838" ht="15.75" customHeight="1">
      <c r="I838" s="37"/>
    </row>
    <row r="839" ht="15.75" customHeight="1">
      <c r="I839" s="37"/>
    </row>
    <row r="840" ht="15.75" customHeight="1">
      <c r="I840" s="37"/>
    </row>
    <row r="841" ht="15.75" customHeight="1">
      <c r="I841" s="37"/>
    </row>
    <row r="842" ht="15.75" customHeight="1">
      <c r="I842" s="37"/>
    </row>
    <row r="843" ht="15.75" customHeight="1">
      <c r="I843" s="37"/>
    </row>
    <row r="844" ht="15.75" customHeight="1">
      <c r="I844" s="37"/>
    </row>
    <row r="845" ht="15.75" customHeight="1">
      <c r="I845" s="37"/>
    </row>
    <row r="846" ht="15.75" customHeight="1">
      <c r="I846" s="37"/>
    </row>
    <row r="847" ht="15.75" customHeight="1">
      <c r="I847" s="37"/>
    </row>
    <row r="848" ht="15.75" customHeight="1">
      <c r="I848" s="37"/>
    </row>
    <row r="849" ht="15.75" customHeight="1">
      <c r="I849" s="37"/>
    </row>
    <row r="850" ht="15.75" customHeight="1">
      <c r="I850" s="37"/>
    </row>
    <row r="851" ht="15.75" customHeight="1">
      <c r="I851" s="37"/>
    </row>
    <row r="852" ht="15.75" customHeight="1">
      <c r="I852" s="37"/>
    </row>
    <row r="853" ht="15.75" customHeight="1">
      <c r="I853" s="37"/>
    </row>
    <row r="854" ht="15.75" customHeight="1">
      <c r="I854" s="37"/>
    </row>
    <row r="855" ht="15.75" customHeight="1">
      <c r="I855" s="37"/>
    </row>
    <row r="856" ht="15.75" customHeight="1">
      <c r="I856" s="37"/>
    </row>
    <row r="857" ht="15.75" customHeight="1">
      <c r="I857" s="37"/>
    </row>
    <row r="858" ht="15.75" customHeight="1">
      <c r="I858" s="37"/>
    </row>
    <row r="859" ht="15.75" customHeight="1">
      <c r="I859" s="37"/>
    </row>
    <row r="860" ht="15.75" customHeight="1">
      <c r="I860" s="37"/>
    </row>
    <row r="861" ht="15.75" customHeight="1">
      <c r="I861" s="37"/>
    </row>
    <row r="862" ht="15.75" customHeight="1">
      <c r="I862" s="37"/>
    </row>
    <row r="863" ht="15.75" customHeight="1">
      <c r="I863" s="37"/>
    </row>
    <row r="864" ht="15.75" customHeight="1">
      <c r="I864" s="37"/>
    </row>
    <row r="865" ht="15.75" customHeight="1">
      <c r="I865" s="37"/>
    </row>
    <row r="866" ht="15.75" customHeight="1">
      <c r="I866" s="37"/>
    </row>
    <row r="867" ht="15.75" customHeight="1">
      <c r="I867" s="37"/>
    </row>
    <row r="868" ht="15.75" customHeight="1">
      <c r="I868" s="37"/>
    </row>
    <row r="869" ht="15.75" customHeight="1">
      <c r="I869" s="37"/>
    </row>
    <row r="870" ht="15.75" customHeight="1">
      <c r="I870" s="37"/>
    </row>
    <row r="871" ht="15.75" customHeight="1">
      <c r="I871" s="37"/>
    </row>
    <row r="872" ht="15.75" customHeight="1">
      <c r="I872" s="37"/>
    </row>
    <row r="873" ht="15.75" customHeight="1">
      <c r="I873" s="37"/>
    </row>
    <row r="874" ht="15.75" customHeight="1">
      <c r="I874" s="37"/>
    </row>
    <row r="875" ht="15.75" customHeight="1">
      <c r="I875" s="37"/>
    </row>
    <row r="876" ht="15.75" customHeight="1">
      <c r="I876" s="37"/>
    </row>
    <row r="877" ht="15.75" customHeight="1">
      <c r="I877" s="37"/>
    </row>
    <row r="878" ht="15.75" customHeight="1">
      <c r="I878" s="37"/>
    </row>
    <row r="879" ht="15.75" customHeight="1">
      <c r="I879" s="37"/>
    </row>
    <row r="880" ht="15.75" customHeight="1">
      <c r="I880" s="37"/>
    </row>
    <row r="881" ht="15.75" customHeight="1">
      <c r="I881" s="37"/>
    </row>
    <row r="882" ht="15.75" customHeight="1">
      <c r="I882" s="37"/>
    </row>
    <row r="883" ht="15.75" customHeight="1">
      <c r="I883" s="37"/>
    </row>
    <row r="884" ht="15.75" customHeight="1">
      <c r="I884" s="37"/>
    </row>
    <row r="885" ht="15.75" customHeight="1">
      <c r="I885" s="37"/>
    </row>
    <row r="886" ht="15.75" customHeight="1">
      <c r="I886" s="37"/>
    </row>
    <row r="887" ht="15.75" customHeight="1">
      <c r="I887" s="37"/>
    </row>
    <row r="888" ht="15.75" customHeight="1">
      <c r="I888" s="37"/>
    </row>
    <row r="889" ht="15.75" customHeight="1">
      <c r="I889" s="37"/>
    </row>
    <row r="890" ht="15.75" customHeight="1">
      <c r="I890" s="37"/>
    </row>
    <row r="891" ht="15.75" customHeight="1">
      <c r="I891" s="37"/>
    </row>
    <row r="892" ht="15.75" customHeight="1">
      <c r="I892" s="37"/>
    </row>
    <row r="893" ht="15.75" customHeight="1">
      <c r="I893" s="37"/>
    </row>
    <row r="894" ht="15.75" customHeight="1">
      <c r="I894" s="37"/>
    </row>
    <row r="895" ht="15.75" customHeight="1">
      <c r="I895" s="37"/>
    </row>
    <row r="896" ht="15.75" customHeight="1">
      <c r="I896" s="37"/>
    </row>
    <row r="897" ht="15.75" customHeight="1">
      <c r="I897" s="37"/>
    </row>
    <row r="898" ht="15.75" customHeight="1">
      <c r="I898" s="37"/>
    </row>
    <row r="899" ht="15.75" customHeight="1">
      <c r="I899" s="37"/>
    </row>
    <row r="900" ht="15.75" customHeight="1">
      <c r="I900" s="37"/>
    </row>
    <row r="901" ht="15.75" customHeight="1">
      <c r="I901" s="37"/>
    </row>
    <row r="902" ht="15.75" customHeight="1">
      <c r="I902" s="37"/>
    </row>
    <row r="903" ht="15.75" customHeight="1">
      <c r="I903" s="37"/>
    </row>
    <row r="904" ht="15.75" customHeight="1">
      <c r="I904" s="37"/>
    </row>
    <row r="905" ht="15.75" customHeight="1">
      <c r="I905" s="37"/>
    </row>
    <row r="906" ht="15.75" customHeight="1">
      <c r="I906" s="37"/>
    </row>
    <row r="907" ht="15.75" customHeight="1">
      <c r="I907" s="37"/>
    </row>
    <row r="908" ht="15.75" customHeight="1">
      <c r="I908" s="37"/>
    </row>
    <row r="909" ht="15.75" customHeight="1">
      <c r="I909" s="37"/>
    </row>
    <row r="910" ht="15.75" customHeight="1">
      <c r="I910" s="37"/>
    </row>
    <row r="911" ht="15.75" customHeight="1">
      <c r="I911" s="37"/>
    </row>
    <row r="912" ht="15.75" customHeight="1">
      <c r="I912" s="37"/>
    </row>
    <row r="913" ht="15.75" customHeight="1">
      <c r="I913" s="37"/>
    </row>
    <row r="914" ht="15.75" customHeight="1">
      <c r="I914" s="37"/>
    </row>
    <row r="915" ht="15.75" customHeight="1">
      <c r="I915" s="37"/>
    </row>
    <row r="916" ht="15.75" customHeight="1">
      <c r="I916" s="37"/>
    </row>
    <row r="917" ht="15.75" customHeight="1">
      <c r="I917" s="37"/>
    </row>
    <row r="918" ht="15.75" customHeight="1">
      <c r="I918" s="37"/>
    </row>
    <row r="919" ht="15.75" customHeight="1">
      <c r="I919" s="37"/>
    </row>
    <row r="920" ht="15.75" customHeight="1">
      <c r="I920" s="37"/>
    </row>
    <row r="921" ht="15.75" customHeight="1">
      <c r="I921" s="37"/>
    </row>
    <row r="922" ht="15.75" customHeight="1">
      <c r="I922" s="37"/>
    </row>
    <row r="923" ht="15.75" customHeight="1">
      <c r="I923" s="37"/>
    </row>
    <row r="924" ht="15.75" customHeight="1">
      <c r="I924" s="37"/>
    </row>
    <row r="925" ht="15.75" customHeight="1">
      <c r="I925" s="37"/>
    </row>
    <row r="926" ht="15.75" customHeight="1">
      <c r="I926" s="37"/>
    </row>
    <row r="927" ht="15.75" customHeight="1">
      <c r="I927" s="37"/>
    </row>
    <row r="928" ht="15.75" customHeight="1">
      <c r="I928" s="37"/>
    </row>
    <row r="929" ht="15.75" customHeight="1">
      <c r="I929" s="37"/>
    </row>
    <row r="930" ht="15.75" customHeight="1">
      <c r="I930" s="37"/>
    </row>
    <row r="931" ht="15.75" customHeight="1">
      <c r="I931" s="37"/>
    </row>
    <row r="932" ht="15.75" customHeight="1">
      <c r="I932" s="37"/>
    </row>
    <row r="933" ht="15.75" customHeight="1">
      <c r="I933" s="37"/>
    </row>
    <row r="934" ht="15.75" customHeight="1">
      <c r="I934" s="37"/>
    </row>
    <row r="935" ht="15.75" customHeight="1">
      <c r="I935" s="37"/>
    </row>
    <row r="936" ht="15.75" customHeight="1">
      <c r="I936" s="37"/>
    </row>
    <row r="937" ht="15.75" customHeight="1">
      <c r="I937" s="37"/>
    </row>
    <row r="938" ht="15.75" customHeight="1">
      <c r="I938" s="37"/>
    </row>
    <row r="939" ht="15.75" customHeight="1">
      <c r="I939" s="37"/>
    </row>
    <row r="940" ht="15.75" customHeight="1">
      <c r="I940" s="37"/>
    </row>
    <row r="941" ht="15.75" customHeight="1">
      <c r="I941" s="37"/>
    </row>
    <row r="942" ht="15.75" customHeight="1">
      <c r="I942" s="37"/>
    </row>
    <row r="943" ht="15.75" customHeight="1">
      <c r="I943" s="37"/>
    </row>
    <row r="944" ht="15.75" customHeight="1">
      <c r="I944" s="37"/>
    </row>
    <row r="945" ht="15.75" customHeight="1">
      <c r="I945" s="37"/>
    </row>
    <row r="946" ht="15.75" customHeight="1">
      <c r="I946" s="37"/>
    </row>
    <row r="947" ht="15.75" customHeight="1">
      <c r="I947" s="37"/>
    </row>
    <row r="948" ht="15.75" customHeight="1">
      <c r="I948" s="37"/>
    </row>
    <row r="949" ht="15.75" customHeight="1">
      <c r="I949" s="37"/>
    </row>
    <row r="950" ht="15.75" customHeight="1">
      <c r="I950" s="37"/>
    </row>
    <row r="951" ht="15.75" customHeight="1">
      <c r="I951" s="37"/>
    </row>
    <row r="952" ht="15.75" customHeight="1">
      <c r="I952" s="37"/>
    </row>
    <row r="953" ht="15.75" customHeight="1">
      <c r="I953" s="37"/>
    </row>
    <row r="954" ht="15.75" customHeight="1">
      <c r="I954" s="37"/>
    </row>
    <row r="955" ht="15.75" customHeight="1">
      <c r="I955" s="37"/>
    </row>
    <row r="956" ht="15.75" customHeight="1">
      <c r="I956" s="37"/>
    </row>
    <row r="957" ht="15.75" customHeight="1">
      <c r="I957" s="37"/>
    </row>
    <row r="958" ht="15.75" customHeight="1">
      <c r="I958" s="37"/>
    </row>
    <row r="959" ht="15.75" customHeight="1">
      <c r="I959" s="37"/>
    </row>
    <row r="960" ht="15.75" customHeight="1">
      <c r="I960" s="37"/>
    </row>
    <row r="961" ht="15.75" customHeight="1">
      <c r="I961" s="37"/>
    </row>
    <row r="962" ht="15.75" customHeight="1">
      <c r="I962" s="37"/>
    </row>
    <row r="963" ht="15.75" customHeight="1">
      <c r="I963" s="37"/>
    </row>
    <row r="964" ht="15.75" customHeight="1">
      <c r="I964" s="37"/>
    </row>
    <row r="965" ht="15.75" customHeight="1">
      <c r="I965" s="37"/>
    </row>
    <row r="966" ht="15.75" customHeight="1">
      <c r="I966" s="37"/>
    </row>
    <row r="967" ht="15.75" customHeight="1">
      <c r="I967" s="37"/>
    </row>
    <row r="968" ht="15.75" customHeight="1">
      <c r="I968" s="37"/>
    </row>
    <row r="969" ht="15.75" customHeight="1">
      <c r="I969" s="37"/>
    </row>
    <row r="970" ht="15.75" customHeight="1">
      <c r="I970" s="37"/>
    </row>
    <row r="971" ht="15.75" customHeight="1">
      <c r="I971" s="37"/>
    </row>
    <row r="972" ht="15.75" customHeight="1">
      <c r="I972" s="37"/>
    </row>
    <row r="973" ht="15.75" customHeight="1">
      <c r="I973" s="37"/>
    </row>
    <row r="974" ht="15.75" customHeight="1">
      <c r="I974" s="37"/>
    </row>
    <row r="975" ht="15.75" customHeight="1">
      <c r="I975" s="37"/>
    </row>
    <row r="976" ht="15.75" customHeight="1">
      <c r="I976" s="37"/>
    </row>
    <row r="977" ht="15.75" customHeight="1">
      <c r="I977" s="37"/>
    </row>
    <row r="978" ht="15.75" customHeight="1">
      <c r="I978" s="37"/>
    </row>
    <row r="979" ht="15.75" customHeight="1">
      <c r="I979" s="37"/>
    </row>
    <row r="980" ht="15.75" customHeight="1">
      <c r="I980" s="37"/>
    </row>
    <row r="981" ht="15.75" customHeight="1">
      <c r="I981" s="37"/>
    </row>
    <row r="982" ht="15.75" customHeight="1">
      <c r="I982" s="37"/>
    </row>
    <row r="983" ht="15.75" customHeight="1">
      <c r="I983" s="37"/>
    </row>
    <row r="984" ht="15.75" customHeight="1">
      <c r="I984" s="37"/>
    </row>
    <row r="985" ht="15.75" customHeight="1">
      <c r="I985" s="37"/>
    </row>
    <row r="986" ht="15.75" customHeight="1">
      <c r="I986" s="37"/>
    </row>
    <row r="987" ht="15.75" customHeight="1">
      <c r="I987" s="37"/>
    </row>
    <row r="988" ht="15.75" customHeight="1">
      <c r="I988" s="37"/>
    </row>
    <row r="989" ht="15.75" customHeight="1">
      <c r="I989" s="37"/>
    </row>
    <row r="990" ht="15.75" customHeight="1">
      <c r="I990" s="37"/>
    </row>
    <row r="991" ht="15.75" customHeight="1">
      <c r="I991" s="37"/>
    </row>
    <row r="992" ht="15.75" customHeight="1">
      <c r="I992" s="37"/>
    </row>
    <row r="993" ht="15.75" customHeight="1">
      <c r="I993" s="37"/>
    </row>
    <row r="994" ht="15.75" customHeight="1">
      <c r="I994" s="37"/>
    </row>
    <row r="995" ht="15.75" customHeight="1">
      <c r="I995" s="37"/>
    </row>
    <row r="996" ht="15.75" customHeight="1">
      <c r="I996" s="37"/>
    </row>
    <row r="997" ht="15.75" customHeight="1">
      <c r="I997" s="37"/>
    </row>
    <row r="998" ht="15.75" customHeight="1">
      <c r="I998" s="37"/>
    </row>
    <row r="999" ht="15.75" customHeight="1">
      <c r="I999" s="37"/>
    </row>
    <row r="1000" ht="15.75" customHeight="1">
      <c r="I1000" s="37"/>
    </row>
    <row r="1001" ht="15.75" customHeight="1">
      <c r="I1001" s="37"/>
    </row>
    <row r="1002" ht="15.75" customHeight="1">
      <c r="I1002" s="37"/>
    </row>
    <row r="1003" ht="15.75" customHeight="1">
      <c r="I1003" s="37"/>
    </row>
    <row r="1004" ht="15.75" customHeight="1">
      <c r="I1004" s="37"/>
    </row>
    <row r="1005" ht="15.75" customHeight="1">
      <c r="I1005" s="37"/>
    </row>
    <row r="1006" ht="15.75" customHeight="1">
      <c r="I1006" s="37"/>
    </row>
    <row r="1007" ht="15.75" customHeight="1">
      <c r="I1007" s="37"/>
    </row>
    <row r="1008" ht="15.75" customHeight="1">
      <c r="I1008" s="37"/>
    </row>
    <row r="1009" ht="15.75" customHeight="1">
      <c r="I1009" s="37"/>
    </row>
    <row r="1010" ht="15.75" customHeight="1">
      <c r="I1010" s="37"/>
    </row>
    <row r="1011" ht="15.75" customHeight="1">
      <c r="I1011" s="37"/>
    </row>
  </sheetData>
  <mergeCells count="2">
    <mergeCell ref="B1:C1"/>
    <mergeCell ref="B2:C2"/>
  </mergeCells>
  <hyperlinks>
    <hyperlink r:id="rId2" ref="E15"/>
    <hyperlink r:id="rId3" ref="E16"/>
  </hyperlinks>
  <printOptions/>
  <pageMargins bottom="0.75" footer="0.0" header="0.0" left="0.7" right="0.7" top="0.75"/>
  <pageSetup orientation="landscape"/>
  <drawing r:id="rId4"/>
  <legacy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2021-11-24T21:07:51Z</dcterms:created>
  <dc:creator>Jonathan Pearson</dc:creator>
</cp:coreProperties>
</file>