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551633\Documents\My_Dev_Repo\Repo\CDI\CDI_code\Hardware\"/>
    </mc:Choice>
  </mc:AlternateContent>
  <xr:revisionPtr revIDLastSave="0" documentId="13_ncr:1_{3C5FF745-45DA-4B60-8D41-6AF0D680104C}" xr6:coauthVersionLast="41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Pin_Description" sheetId="1" r:id="rId1"/>
    <sheet name="Backlog" sheetId="2" r:id="rId2"/>
    <sheet name="Calculation" sheetId="3" r:id="rId3"/>
    <sheet name="Rengineering" sheetId="4" r:id="rId4"/>
    <sheet name="Sheet1" sheetId="8" r:id="rId5"/>
    <sheet name="Rereengineering" sheetId="5" r:id="rId6"/>
    <sheet name="Sheet3" sheetId="6" r:id="rId7"/>
    <sheet name="Rerereengineering" sheetId="7" r:id="rId8"/>
    <sheet name="Pulse_Management" sheetId="9" r:id="rId9"/>
    <sheet name="New_concep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0" l="1"/>
  <c r="E20" i="10"/>
  <c r="F20" i="10"/>
  <c r="B13" i="10"/>
  <c r="B42" i="10"/>
  <c r="C42" i="10" s="1"/>
  <c r="B43" i="10"/>
  <c r="C43" i="10" s="1"/>
  <c r="B44" i="10"/>
  <c r="C44" i="10" s="1"/>
  <c r="B45" i="10"/>
  <c r="C45" i="10" s="1"/>
  <c r="B46" i="10"/>
  <c r="C46" i="10" s="1"/>
  <c r="B47" i="10"/>
  <c r="C47" i="10"/>
  <c r="B48" i="10"/>
  <c r="C48" i="10" s="1"/>
  <c r="B49" i="10"/>
  <c r="C49" i="10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/>
  <c r="B66" i="10"/>
  <c r="C66" i="10" s="1"/>
  <c r="B67" i="10"/>
  <c r="C67" i="10"/>
  <c r="B68" i="10"/>
  <c r="C68" i="10" s="1"/>
  <c r="B69" i="10"/>
  <c r="C69" i="10" s="1"/>
  <c r="B70" i="10"/>
  <c r="C70" i="10" s="1"/>
  <c r="B71" i="10"/>
  <c r="C71" i="10"/>
  <c r="B72" i="10"/>
  <c r="C72" i="10" s="1"/>
  <c r="B73" i="10"/>
  <c r="C73" i="10"/>
  <c r="B74" i="10"/>
  <c r="C74" i="10" s="1"/>
  <c r="B75" i="10"/>
  <c r="C75" i="10" s="1"/>
  <c r="B76" i="10"/>
  <c r="C76" i="10"/>
  <c r="B77" i="10"/>
  <c r="C77" i="10" s="1"/>
  <c r="B78" i="10"/>
  <c r="C78" i="10" s="1"/>
  <c r="B79" i="10"/>
  <c r="C79" i="10" s="1"/>
  <c r="B80" i="10"/>
  <c r="C80" i="10"/>
  <c r="B81" i="10"/>
  <c r="C81" i="10" s="1"/>
  <c r="B82" i="10"/>
  <c r="C82" i="10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/>
  <c r="B250" i="10"/>
  <c r="C250" i="10" s="1"/>
  <c r="B251" i="10"/>
  <c r="C251" i="10" s="1"/>
  <c r="B252" i="10"/>
  <c r="C252" i="10" s="1"/>
  <c r="B253" i="10"/>
  <c r="C253" i="10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/>
  <c r="B314" i="10"/>
  <c r="C314" i="10" s="1"/>
  <c r="B315" i="10"/>
  <c r="C315" i="10" s="1"/>
  <c r="B316" i="10"/>
  <c r="C316" i="10" s="1"/>
  <c r="B317" i="10"/>
  <c r="C317" i="10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B19" i="10"/>
  <c r="B12" i="10"/>
  <c r="B10" i="10"/>
  <c r="B7" i="10"/>
  <c r="L3" i="10"/>
  <c r="M3" i="10" s="1"/>
  <c r="B2" i="10"/>
  <c r="B3" i="10" s="1"/>
  <c r="C19" i="10" l="1"/>
  <c r="N3" i="10"/>
  <c r="O3" i="10"/>
  <c r="P3" i="10" s="1"/>
  <c r="AN3" i="10"/>
  <c r="AH3" i="10"/>
  <c r="AB3" i="10"/>
  <c r="V3" i="10"/>
  <c r="B9" i="10"/>
  <c r="B11" i="10" s="1"/>
  <c r="G9" i="9"/>
  <c r="E5" i="9"/>
  <c r="X15" i="9"/>
  <c r="AA24" i="9"/>
  <c r="AA23" i="9"/>
  <c r="W19" i="9"/>
  <c r="W20" i="9" s="1"/>
  <c r="W25" i="9"/>
  <c r="X20" i="9"/>
  <c r="D19" i="10" l="1"/>
  <c r="E19" i="10"/>
  <c r="R3" i="10"/>
  <c r="Y3" i="10"/>
  <c r="Z3" i="10" s="1"/>
  <c r="W3" i="10"/>
  <c r="X3" i="10" s="1"/>
  <c r="L18" i="9"/>
  <c r="L17" i="9"/>
  <c r="L15" i="9"/>
  <c r="F19" i="10" l="1"/>
  <c r="AC3" i="10"/>
  <c r="T3" i="10"/>
  <c r="U3" i="10" s="1"/>
  <c r="S3" i="10"/>
  <c r="N8" i="9"/>
  <c r="N7" i="9"/>
  <c r="B15" i="9"/>
  <c r="T10" i="9"/>
  <c r="AA11" i="9"/>
  <c r="AA10" i="9"/>
  <c r="AE3" i="10" l="1"/>
  <c r="AF3" i="10" s="1"/>
  <c r="AI3" i="10"/>
  <c r="AD3" i="10"/>
  <c r="W21" i="9"/>
  <c r="W22" i="9" s="1"/>
  <c r="U11" i="9"/>
  <c r="B20" i="9"/>
  <c r="C20" i="9" s="1"/>
  <c r="B21" i="9"/>
  <c r="C21" i="9" s="1"/>
  <c r="B22" i="9"/>
  <c r="C22" i="9"/>
  <c r="B23" i="9"/>
  <c r="C23" i="9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10" i="9"/>
  <c r="B7" i="9"/>
  <c r="B2" i="9"/>
  <c r="B3" i="9" s="1"/>
  <c r="U12" i="9" s="1"/>
  <c r="D28" i="9" l="1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B11" i="9" s="1"/>
  <c r="V3" i="9"/>
  <c r="W3" i="9" s="1"/>
  <c r="X3" i="9" s="1"/>
  <c r="C6" i="8"/>
  <c r="C5" i="8"/>
  <c r="C4" i="8"/>
  <c r="C3" i="8"/>
  <c r="C2" i="8"/>
  <c r="B1" i="8"/>
  <c r="B2" i="8"/>
  <c r="B3" i="8"/>
  <c r="A4" i="8"/>
  <c r="E21" i="9" l="1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R10" i="9" s="1"/>
  <c r="Y3" i="9"/>
  <c r="Z3" i="9" s="1"/>
  <c r="C46" i="7"/>
  <c r="B46" i="7"/>
  <c r="C45" i="7"/>
  <c r="H45" i="7" s="1"/>
  <c r="B45" i="7"/>
  <c r="B44" i="7"/>
  <c r="C44" i="7" s="1"/>
  <c r="B43" i="7"/>
  <c r="C43" i="7" s="1"/>
  <c r="C42" i="7"/>
  <c r="B42" i="7"/>
  <c r="C41" i="7"/>
  <c r="H41" i="7" s="1"/>
  <c r="B41" i="7"/>
  <c r="H40" i="7"/>
  <c r="B40" i="7"/>
  <c r="C40" i="7" s="1"/>
  <c r="D40" i="7" s="1"/>
  <c r="E40" i="7" s="1"/>
  <c r="B39" i="7"/>
  <c r="C39" i="7" s="1"/>
  <c r="C38" i="7"/>
  <c r="B38" i="7"/>
  <c r="C37" i="7"/>
  <c r="H37" i="7" s="1"/>
  <c r="B37" i="7"/>
  <c r="H36" i="7"/>
  <c r="B36" i="7"/>
  <c r="C36" i="7" s="1"/>
  <c r="B35" i="7"/>
  <c r="C35" i="7" s="1"/>
  <c r="C34" i="7"/>
  <c r="B34" i="7"/>
  <c r="C33" i="7"/>
  <c r="H33" i="7" s="1"/>
  <c r="B33" i="7"/>
  <c r="H32" i="7"/>
  <c r="C32" i="7"/>
  <c r="B32" i="7"/>
  <c r="B31" i="7"/>
  <c r="C31" i="7" s="1"/>
  <c r="C30" i="7"/>
  <c r="B30" i="7"/>
  <c r="C29" i="7"/>
  <c r="H29" i="7" s="1"/>
  <c r="B29" i="7"/>
  <c r="B28" i="7"/>
  <c r="C28" i="7" s="1"/>
  <c r="B27" i="7"/>
  <c r="C27" i="7" s="1"/>
  <c r="C26" i="7"/>
  <c r="B26" i="7"/>
  <c r="C25" i="7"/>
  <c r="B25" i="7"/>
  <c r="H24" i="7"/>
  <c r="C24" i="7"/>
  <c r="B24" i="7"/>
  <c r="C23" i="7"/>
  <c r="B23" i="7"/>
  <c r="B22" i="7"/>
  <c r="C22" i="7" s="1"/>
  <c r="C21" i="7"/>
  <c r="B21" i="7"/>
  <c r="H20" i="7"/>
  <c r="C20" i="7"/>
  <c r="B20" i="7"/>
  <c r="C19" i="7"/>
  <c r="B19" i="7"/>
  <c r="B18" i="7"/>
  <c r="C18" i="7" s="1"/>
  <c r="C17" i="7"/>
  <c r="B17" i="7"/>
  <c r="H16" i="7"/>
  <c r="C16" i="7"/>
  <c r="B16" i="7"/>
  <c r="B12" i="7"/>
  <c r="B11" i="7"/>
  <c r="B10" i="7"/>
  <c r="H23" i="7" s="1"/>
  <c r="B9" i="7"/>
  <c r="B7" i="7"/>
  <c r="B3" i="7"/>
  <c r="D20" i="7" s="1"/>
  <c r="E20" i="7" s="1"/>
  <c r="B2" i="7"/>
  <c r="AC3" i="9" l="1"/>
  <c r="AI3" i="9" s="1"/>
  <c r="S3" i="9"/>
  <c r="T3" i="9"/>
  <c r="U3" i="9" s="1"/>
  <c r="D36" i="7"/>
  <c r="E36" i="7" s="1"/>
  <c r="H18" i="7"/>
  <c r="D18" i="7"/>
  <c r="E18" i="7" s="1"/>
  <c r="H25" i="7"/>
  <c r="D25" i="7"/>
  <c r="E25" i="7" s="1"/>
  <c r="H21" i="7"/>
  <c r="D21" i="7"/>
  <c r="E21" i="7" s="1"/>
  <c r="H22" i="7"/>
  <c r="D22" i="7"/>
  <c r="E22" i="7" s="1"/>
  <c r="H34" i="7"/>
  <c r="D34" i="7"/>
  <c r="E34" i="7" s="1"/>
  <c r="H17" i="7"/>
  <c r="D17" i="7"/>
  <c r="E17" i="7" s="1"/>
  <c r="H35" i="7"/>
  <c r="D35" i="7"/>
  <c r="E35" i="7" s="1"/>
  <c r="D29" i="7"/>
  <c r="E29" i="7" s="1"/>
  <c r="D23" i="7"/>
  <c r="E23" i="7" s="1"/>
  <c r="D19" i="7"/>
  <c r="E19" i="7" s="1"/>
  <c r="D32" i="7"/>
  <c r="E32" i="7" s="1"/>
  <c r="D45" i="7"/>
  <c r="E45" i="7" s="1"/>
  <c r="D41" i="7"/>
  <c r="E41" i="7" s="1"/>
  <c r="D37" i="7"/>
  <c r="E37" i="7" s="1"/>
  <c r="D16" i="7"/>
  <c r="E16" i="7" s="1"/>
  <c r="D24" i="7"/>
  <c r="E24" i="7" s="1"/>
  <c r="H28" i="7"/>
  <c r="D28" i="7"/>
  <c r="E28" i="7" s="1"/>
  <c r="D33" i="7"/>
  <c r="E33" i="7" s="1"/>
  <c r="D44" i="7"/>
  <c r="E44" i="7" s="1"/>
  <c r="H42" i="7"/>
  <c r="D42" i="7"/>
  <c r="E42" i="7" s="1"/>
  <c r="H43" i="7"/>
  <c r="D43" i="7"/>
  <c r="E43" i="7" s="1"/>
  <c r="H44" i="7"/>
  <c r="F45" i="7"/>
  <c r="G45" i="7" s="1"/>
  <c r="F33" i="7"/>
  <c r="G33" i="7" s="1"/>
  <c r="F29" i="7"/>
  <c r="G29" i="7" s="1"/>
  <c r="F44" i="7"/>
  <c r="G44" i="7" s="1"/>
  <c r="F40" i="7"/>
  <c r="G40" i="7" s="1"/>
  <c r="F36" i="7"/>
  <c r="G36" i="7" s="1"/>
  <c r="F32" i="7"/>
  <c r="G32" i="7" s="1"/>
  <c r="F23" i="7"/>
  <c r="G23" i="7" s="1"/>
  <c r="F27" i="7"/>
  <c r="G27" i="7" s="1"/>
  <c r="F34" i="7"/>
  <c r="G34" i="7" s="1"/>
  <c r="F38" i="7"/>
  <c r="G38" i="7" s="1"/>
  <c r="F42" i="7"/>
  <c r="G42" i="7" s="1"/>
  <c r="H39" i="7"/>
  <c r="D39" i="7"/>
  <c r="E39" i="7" s="1"/>
  <c r="H46" i="7"/>
  <c r="D46" i="7"/>
  <c r="E46" i="7" s="1"/>
  <c r="F16" i="7"/>
  <c r="G16" i="7" s="1"/>
  <c r="F20" i="7"/>
  <c r="G20" i="7" s="1"/>
  <c r="F24" i="7"/>
  <c r="G24" i="7" s="1"/>
  <c r="F43" i="7"/>
  <c r="G43" i="7" s="1"/>
  <c r="H38" i="7"/>
  <c r="D38" i="7"/>
  <c r="E38" i="7" s="1"/>
  <c r="F17" i="7"/>
  <c r="G17" i="7" s="1"/>
  <c r="H19" i="7"/>
  <c r="F21" i="7"/>
  <c r="G21" i="7" s="1"/>
  <c r="F25" i="7"/>
  <c r="G25" i="7" s="1"/>
  <c r="H26" i="7"/>
  <c r="D26" i="7"/>
  <c r="E26" i="7" s="1"/>
  <c r="H27" i="7"/>
  <c r="D27" i="7"/>
  <c r="E27" i="7" s="1"/>
  <c r="H30" i="7"/>
  <c r="D30" i="7"/>
  <c r="E30" i="7" s="1"/>
  <c r="H31" i="7"/>
  <c r="D31" i="7"/>
  <c r="E31" i="7" s="1"/>
  <c r="B10" i="5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E49" i="4"/>
  <c r="E48" i="4"/>
  <c r="D48" i="4"/>
  <c r="D47" i="4"/>
  <c r="C47" i="4"/>
  <c r="C46" i="4"/>
  <c r="C38" i="4"/>
  <c r="C41" i="4" s="1"/>
  <c r="D41" i="4" s="1"/>
  <c r="E41" i="4" s="1"/>
  <c r="C42" i="4"/>
  <c r="D42" i="4" s="1"/>
  <c r="E42" i="4" s="1"/>
  <c r="C39" i="4"/>
  <c r="C40" i="4" s="1"/>
  <c r="C37" i="4"/>
  <c r="C29" i="4"/>
  <c r="C26" i="4"/>
  <c r="C31" i="4"/>
  <c r="C32" i="4" s="1"/>
  <c r="C28" i="4"/>
  <c r="C25" i="4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J23" i="3"/>
  <c r="C40" i="3"/>
  <c r="C39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2" i="3"/>
  <c r="E2" i="3" s="1"/>
  <c r="E9" i="3" s="1"/>
  <c r="U13" i="9" l="1"/>
  <c r="U14" i="9" s="1"/>
  <c r="AJ3" i="9"/>
  <c r="AO3" i="9"/>
  <c r="AK3" i="9"/>
  <c r="AL3" i="9" s="1"/>
  <c r="AE3" i="9"/>
  <c r="AF3" i="9" s="1"/>
  <c r="AD3" i="9"/>
  <c r="M21" i="7"/>
  <c r="I21" i="7"/>
  <c r="K21" i="7"/>
  <c r="L21" i="7" s="1"/>
  <c r="M42" i="7"/>
  <c r="I42" i="7"/>
  <c r="K42" i="7"/>
  <c r="L42" i="7" s="1"/>
  <c r="M45" i="7"/>
  <c r="I45" i="7"/>
  <c r="J45" i="7" s="1"/>
  <c r="K45" i="7"/>
  <c r="L45" i="7"/>
  <c r="K43" i="7"/>
  <c r="L43" i="7" s="1"/>
  <c r="I43" i="7"/>
  <c r="J43" i="7" s="1"/>
  <c r="M43" i="7"/>
  <c r="M38" i="7"/>
  <c r="I38" i="7"/>
  <c r="L38" i="7"/>
  <c r="K38" i="7"/>
  <c r="K23" i="7"/>
  <c r="L23" i="7" s="1"/>
  <c r="M23" i="7"/>
  <c r="I23" i="7"/>
  <c r="J23" i="7" s="1"/>
  <c r="K36" i="7"/>
  <c r="M36" i="7"/>
  <c r="L36" i="7"/>
  <c r="I36" i="7"/>
  <c r="J36" i="7" s="1"/>
  <c r="M33" i="7"/>
  <c r="I33" i="7"/>
  <c r="J33" i="7" s="1"/>
  <c r="K33" i="7"/>
  <c r="L33" i="7" s="1"/>
  <c r="J42" i="7"/>
  <c r="P33" i="7"/>
  <c r="P23" i="7"/>
  <c r="F22" i="7"/>
  <c r="G22" i="7" s="1"/>
  <c r="F18" i="7"/>
  <c r="G18" i="7" s="1"/>
  <c r="P36" i="7"/>
  <c r="J38" i="7"/>
  <c r="K32" i="7"/>
  <c r="M32" i="7"/>
  <c r="L32" i="7"/>
  <c r="I32" i="7"/>
  <c r="J32" i="7" s="1"/>
  <c r="P42" i="7"/>
  <c r="F26" i="7"/>
  <c r="G26" i="7" s="1"/>
  <c r="M17" i="7"/>
  <c r="I17" i="7"/>
  <c r="J17" i="7" s="1"/>
  <c r="L17" i="7"/>
  <c r="K17" i="7"/>
  <c r="F39" i="7"/>
  <c r="G39" i="7" s="1"/>
  <c r="K16" i="7"/>
  <c r="M16" i="7"/>
  <c r="I16" i="7"/>
  <c r="J16" i="7" s="1"/>
  <c r="L16" i="7"/>
  <c r="M34" i="7"/>
  <c r="I34" i="7"/>
  <c r="L34" i="7"/>
  <c r="K34" i="7"/>
  <c r="F19" i="7"/>
  <c r="G19" i="7" s="1"/>
  <c r="K40" i="7"/>
  <c r="M40" i="7"/>
  <c r="L40" i="7"/>
  <c r="I40" i="7"/>
  <c r="J40" i="7" s="1"/>
  <c r="F37" i="7"/>
  <c r="G37" i="7" s="1"/>
  <c r="P43" i="7"/>
  <c r="P24" i="7"/>
  <c r="P45" i="7"/>
  <c r="P29" i="7"/>
  <c r="P34" i="7"/>
  <c r="P40" i="7"/>
  <c r="K24" i="7"/>
  <c r="M24" i="7"/>
  <c r="I24" i="7"/>
  <c r="J24" i="7" s="1"/>
  <c r="L24" i="7"/>
  <c r="K27" i="7"/>
  <c r="L27" i="7" s="1"/>
  <c r="I27" i="7"/>
  <c r="J27" i="7" s="1"/>
  <c r="M27" i="7"/>
  <c r="M29" i="7"/>
  <c r="I29" i="7"/>
  <c r="J29" i="7" s="1"/>
  <c r="K29" i="7"/>
  <c r="L29" i="7" s="1"/>
  <c r="J21" i="7"/>
  <c r="P30" i="7"/>
  <c r="F30" i="7"/>
  <c r="G30" i="7" s="1"/>
  <c r="K20" i="7"/>
  <c r="M20" i="7"/>
  <c r="I20" i="7"/>
  <c r="J20" i="7" s="1"/>
  <c r="L20" i="7"/>
  <c r="P27" i="7"/>
  <c r="M25" i="7"/>
  <c r="I25" i="7"/>
  <c r="J25" i="7" s="1"/>
  <c r="K25" i="7"/>
  <c r="L25" i="7" s="1"/>
  <c r="P38" i="7"/>
  <c r="F35" i="7"/>
  <c r="G35" i="7" s="1"/>
  <c r="F46" i="7"/>
  <c r="G46" i="7" s="1"/>
  <c r="F31" i="7"/>
  <c r="G31" i="7" s="1"/>
  <c r="F28" i="7"/>
  <c r="G28" i="7" s="1"/>
  <c r="K44" i="7"/>
  <c r="M44" i="7"/>
  <c r="L44" i="7"/>
  <c r="I44" i="7"/>
  <c r="J44" i="7" s="1"/>
  <c r="F41" i="7"/>
  <c r="G41" i="7" s="1"/>
  <c r="P44" i="7"/>
  <c r="P16" i="7"/>
  <c r="P32" i="7"/>
  <c r="P17" i="7"/>
  <c r="J34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C43" i="4"/>
  <c r="D43" i="4" s="1"/>
  <c r="E43" i="4" s="1"/>
  <c r="D78" i="4"/>
  <c r="E78" i="4" s="1"/>
  <c r="F78" i="4" s="1"/>
  <c r="C33" i="4"/>
  <c r="C34" i="4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1" i="4"/>
  <c r="F91" i="4" s="1"/>
  <c r="E94" i="4"/>
  <c r="F94" i="4" s="1"/>
  <c r="D96" i="4"/>
  <c r="E96" i="4" s="1"/>
  <c r="F9" i="3"/>
  <c r="E36" i="3"/>
  <c r="G36" i="3" s="1"/>
  <c r="E32" i="3"/>
  <c r="E28" i="3"/>
  <c r="E24" i="3"/>
  <c r="E20" i="3"/>
  <c r="E16" i="3"/>
  <c r="E12" i="3"/>
  <c r="E8" i="3"/>
  <c r="E35" i="3"/>
  <c r="E31" i="3"/>
  <c r="E27" i="3"/>
  <c r="E23" i="3"/>
  <c r="E19" i="3"/>
  <c r="E15" i="3"/>
  <c r="E11" i="3"/>
  <c r="E7" i="3"/>
  <c r="F7" i="3" s="1"/>
  <c r="E34" i="3"/>
  <c r="G34" i="3" s="1"/>
  <c r="E30" i="3"/>
  <c r="E26" i="3"/>
  <c r="E22" i="3"/>
  <c r="E18" i="3"/>
  <c r="E14" i="3"/>
  <c r="E10" i="3"/>
  <c r="E37" i="3"/>
  <c r="E33" i="3"/>
  <c r="E29" i="3"/>
  <c r="E25" i="3"/>
  <c r="E21" i="3"/>
  <c r="E17" i="3"/>
  <c r="E13" i="3"/>
  <c r="G27" i="3"/>
  <c r="G23" i="3"/>
  <c r="G11" i="3"/>
  <c r="G25" i="3"/>
  <c r="G21" i="3"/>
  <c r="G9" i="3"/>
  <c r="H9" i="3" s="1"/>
  <c r="B37" i="3"/>
  <c r="C37" i="3" s="1"/>
  <c r="B7" i="3"/>
  <c r="C7" i="3" s="1"/>
  <c r="AP3" i="9" l="1"/>
  <c r="AQ3" i="9"/>
  <c r="AR3" i="9" s="1"/>
  <c r="AO14" i="9" s="1"/>
  <c r="AO15" i="9" s="1"/>
  <c r="AO16" i="9" s="1"/>
  <c r="Q21" i="7"/>
  <c r="R21" i="7" s="1"/>
  <c r="K28" i="7"/>
  <c r="L28" i="7" s="1"/>
  <c r="M28" i="7"/>
  <c r="I28" i="7"/>
  <c r="J28" i="7" s="1"/>
  <c r="N34" i="7"/>
  <c r="O34" i="7" s="1"/>
  <c r="N23" i="7"/>
  <c r="O23" i="7" s="1"/>
  <c r="Q44" i="7"/>
  <c r="R44" i="7" s="1"/>
  <c r="K31" i="7"/>
  <c r="L31" i="7" s="1"/>
  <c r="I31" i="7"/>
  <c r="J31" i="7" s="1"/>
  <c r="M31" i="7"/>
  <c r="Q38" i="7"/>
  <c r="R38" i="7"/>
  <c r="N25" i="7"/>
  <c r="O25" i="7"/>
  <c r="M30" i="7"/>
  <c r="I30" i="7"/>
  <c r="J30" i="7" s="1"/>
  <c r="K30" i="7"/>
  <c r="L30" i="7" s="1"/>
  <c r="P28" i="7"/>
  <c r="N29" i="7"/>
  <c r="O29" i="7" s="1"/>
  <c r="R24" i="7"/>
  <c r="Q24" i="7"/>
  <c r="P39" i="7"/>
  <c r="P18" i="7"/>
  <c r="R23" i="7"/>
  <c r="Q23" i="7"/>
  <c r="O36" i="7"/>
  <c r="N36" i="7"/>
  <c r="L19" i="7"/>
  <c r="K19" i="7"/>
  <c r="I19" i="7"/>
  <c r="J19" i="7" s="1"/>
  <c r="M19" i="7"/>
  <c r="R20" i="7"/>
  <c r="Q20" i="7"/>
  <c r="R17" i="7"/>
  <c r="Q17" i="7"/>
  <c r="O44" i="7"/>
  <c r="N44" i="7"/>
  <c r="M46" i="7"/>
  <c r="I46" i="7"/>
  <c r="J46" i="7" s="1"/>
  <c r="L46" i="7"/>
  <c r="K46" i="7"/>
  <c r="R27" i="7"/>
  <c r="Q27" i="7"/>
  <c r="O20" i="7"/>
  <c r="N20" i="7"/>
  <c r="Q30" i="7"/>
  <c r="R30" i="7" s="1"/>
  <c r="O27" i="7"/>
  <c r="N27" i="7"/>
  <c r="Q34" i="7"/>
  <c r="R34" i="7" s="1"/>
  <c r="Q43" i="7"/>
  <c r="R43" i="7" s="1"/>
  <c r="O40" i="7"/>
  <c r="N40" i="7"/>
  <c r="L39" i="7"/>
  <c r="K39" i="7"/>
  <c r="I39" i="7"/>
  <c r="J39" i="7" s="1"/>
  <c r="M39" i="7"/>
  <c r="N17" i="7"/>
  <c r="O17" i="7" s="1"/>
  <c r="M26" i="7"/>
  <c r="I26" i="7"/>
  <c r="J26" i="7" s="1"/>
  <c r="L26" i="7"/>
  <c r="K26" i="7"/>
  <c r="P19" i="7"/>
  <c r="N32" i="7"/>
  <c r="O32" i="7" s="1"/>
  <c r="M22" i="7"/>
  <c r="I22" i="7"/>
  <c r="J22" i="7" s="1"/>
  <c r="K22" i="7"/>
  <c r="L22" i="7" s="1"/>
  <c r="P41" i="7"/>
  <c r="N33" i="7"/>
  <c r="O33" i="7" s="1"/>
  <c r="O38" i="7"/>
  <c r="N38" i="7"/>
  <c r="R16" i="7"/>
  <c r="Q16" i="7"/>
  <c r="L35" i="7"/>
  <c r="K35" i="7"/>
  <c r="I35" i="7"/>
  <c r="J35" i="7" s="1"/>
  <c r="M35" i="7"/>
  <c r="P35" i="7"/>
  <c r="N24" i="7"/>
  <c r="O24" i="7" s="1"/>
  <c r="Q45" i="7"/>
  <c r="R45" i="7" s="1"/>
  <c r="N16" i="7"/>
  <c r="O16" i="7" s="1"/>
  <c r="M18" i="7"/>
  <c r="I18" i="7"/>
  <c r="J18" i="7" s="1"/>
  <c r="K18" i="7"/>
  <c r="L18" i="7" s="1"/>
  <c r="Q33" i="7"/>
  <c r="R33" i="7" s="1"/>
  <c r="Q25" i="7"/>
  <c r="R25" i="7" s="1"/>
  <c r="Q32" i="7"/>
  <c r="R32" i="7" s="1"/>
  <c r="M41" i="7"/>
  <c r="I41" i="7"/>
  <c r="J41" i="7" s="1"/>
  <c r="K41" i="7"/>
  <c r="L41" i="7"/>
  <c r="P46" i="7"/>
  <c r="P31" i="7"/>
  <c r="Q40" i="7"/>
  <c r="R40" i="7" s="1"/>
  <c r="Q29" i="7"/>
  <c r="R29" i="7" s="1"/>
  <c r="M37" i="7"/>
  <c r="I37" i="7"/>
  <c r="J37" i="7" s="1"/>
  <c r="K37" i="7"/>
  <c r="L37" i="7"/>
  <c r="P26" i="7"/>
  <c r="Q42" i="7"/>
  <c r="R42" i="7" s="1"/>
  <c r="R36" i="7"/>
  <c r="Q36" i="7"/>
  <c r="P22" i="7"/>
  <c r="N43" i="7"/>
  <c r="O43" i="7" s="1"/>
  <c r="P37" i="7"/>
  <c r="N45" i="7"/>
  <c r="O45" i="7" s="1"/>
  <c r="O42" i="7"/>
  <c r="N42" i="7"/>
  <c r="N21" i="7"/>
  <c r="O21" i="7" s="1"/>
  <c r="H39" i="5"/>
  <c r="H28" i="5"/>
  <c r="H18" i="5"/>
  <c r="H19" i="5"/>
  <c r="H17" i="5"/>
  <c r="H22" i="5"/>
  <c r="H23" i="5"/>
  <c r="H29" i="5"/>
  <c r="H34" i="5"/>
  <c r="H35" i="5"/>
  <c r="H33" i="5"/>
  <c r="H38" i="5"/>
  <c r="H40" i="5"/>
  <c r="H16" i="5"/>
  <c r="H32" i="5"/>
  <c r="H36" i="5"/>
  <c r="H44" i="5"/>
  <c r="H20" i="5"/>
  <c r="H21" i="5"/>
  <c r="H37" i="5"/>
  <c r="H26" i="5"/>
  <c r="H42" i="5"/>
  <c r="H27" i="5"/>
  <c r="H43" i="5"/>
  <c r="H24" i="5"/>
  <c r="H25" i="5"/>
  <c r="H41" i="5"/>
  <c r="H30" i="5"/>
  <c r="H45" i="5"/>
  <c r="H31" i="5"/>
  <c r="H46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H79" i="4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H16" i="3"/>
  <c r="G16" i="3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H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N31" i="7" l="1"/>
  <c r="O31" i="7" s="1"/>
  <c r="N28" i="7"/>
  <c r="O28" i="7" s="1"/>
  <c r="Q37" i="7"/>
  <c r="R37" i="7" s="1"/>
  <c r="Q26" i="7"/>
  <c r="R26" i="7"/>
  <c r="N37" i="7"/>
  <c r="O37" i="7"/>
  <c r="N18" i="7"/>
  <c r="O18" i="7" s="1"/>
  <c r="N35" i="7"/>
  <c r="O35" i="7" s="1"/>
  <c r="N39" i="7"/>
  <c r="O39" i="7" s="1"/>
  <c r="N19" i="7"/>
  <c r="O19" i="7" s="1"/>
  <c r="Q18" i="7"/>
  <c r="R18" i="7"/>
  <c r="Q35" i="7"/>
  <c r="R35" i="7"/>
  <c r="Q19" i="7"/>
  <c r="R19" i="7" s="1"/>
  <c r="N26" i="7"/>
  <c r="O26" i="7" s="1"/>
  <c r="N46" i="7"/>
  <c r="O46" i="7" s="1"/>
  <c r="Q39" i="7"/>
  <c r="R39" i="7"/>
  <c r="Q22" i="7"/>
  <c r="R22" i="7"/>
  <c r="Q31" i="7"/>
  <c r="R31" i="7" s="1"/>
  <c r="Q46" i="7"/>
  <c r="R46" i="7"/>
  <c r="N41" i="7"/>
  <c r="O41" i="7"/>
  <c r="Q41" i="7"/>
  <c r="R41" i="7" s="1"/>
  <c r="N22" i="7"/>
  <c r="O22" i="7" s="1"/>
  <c r="Q28" i="7"/>
  <c r="R28" i="7" s="1"/>
  <c r="N30" i="7"/>
  <c r="O30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Q46" i="5" l="1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N32" i="5" l="1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<sst xmlns="http://schemas.openxmlformats.org/spreadsheetml/2006/main" count="414" uniqueCount="201">
  <si>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</si>
  <si>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</si>
  <si>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</si>
  <si>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</si>
  <si>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</si>
  <si>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</si>
  <si>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</si>
  <si>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</si>
  <si>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</si>
  <si>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</si>
  <si>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</si>
  <si>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</si>
  <si>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</si>
  <si>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</si>
  <si>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</si>
  <si>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</si>
  <si>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</si>
  <si>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</si>
  <si>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</si>
  <si>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</si>
  <si>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</si>
  <si>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</si>
  <si>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</si>
  <si>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</si>
  <si>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</si>
  <si>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</si>
  <si>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</si>
  <si>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</si>
  <si>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</si>
  <si>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</si>
  <si>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</si>
  <si>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</si>
  <si>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</si>
  <si>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</si>
  <si>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</si>
  <si>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</si>
  <si>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</si>
  <si>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</si>
  <si>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</si>
  <si>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</si>
  <si>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</si>
  <si>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</si>
  <si>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</si>
  <si>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</si>
  <si>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</si>
  <si>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</si>
  <si>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</si>
  <si>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</si>
  <si>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</si>
  <si>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</si>
  <si>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</si>
  <si>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</si>
  <si>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</si>
  <si>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</si>
  <si>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</si>
  <si>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</si>
  <si>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</si>
  <si>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</si>
  <si>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</si>
  <si>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</si>
  <si>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</si>
  <si>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</si>
  <si>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</si>
  <si>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</si>
  <si>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</si>
  <si>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</si>
  <si>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</si>
  <si>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</si>
  <si>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</si>
  <si>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</si>
  <si>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</si>
  <si>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</si>
  <si>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</si>
  <si>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</si>
  <si>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</si>
  <si>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</si>
  <si>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</si>
  <si>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</si>
  <si>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</si>
  <si>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</si>
  <si>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</si>
  <si>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</si>
  <si>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CDI_TRGGR</t>
  </si>
  <si>
    <t>MODULE</t>
  </si>
  <si>
    <t>CRKSHFT_SENS1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</si>
  <si>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</si>
  <si>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</si>
  <si>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</si>
  <si>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</si>
  <si>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</si>
  <si>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</si>
  <si>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</si>
  <si>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</si>
  <si>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</si>
  <si>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</si>
  <si>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</si>
  <si>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</si>
  <si>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</si>
  <si>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</si>
  <si>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</si>
  <si>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</si>
  <si>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</si>
  <si>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</si>
  <si>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</si>
  <si>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</si>
  <si>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</si>
  <si>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</si>
  <si>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</si>
  <si>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</si>
  <si>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</si>
  <si>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</si>
  <si>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</si>
  <si>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</si>
  <si>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</si>
  <si>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</si>
  <si>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</si>
  <si>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</si>
  <si>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</si>
  <si>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</si>
  <si>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</si>
  <si>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</si>
  <si>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</si>
  <si>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</si>
  <si>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</si>
  <si>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</si>
  <si>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</si>
  <si>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</si>
  <si>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</si>
  <si>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</si>
  <si>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</si>
  <si>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</si>
  <si>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</si>
  <si>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</si>
  <si>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</si>
  <si>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</si>
  <si>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</si>
  <si>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</si>
  <si>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</si>
  <si>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</si>
  <si>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</si>
  <si>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</si>
  <si>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</si>
  <si>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</si>
  <si>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</si>
  <si>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</si>
  <si>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</si>
  <si>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</si>
  <si>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</si>
  <si>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</si>
  <si>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</si>
  <si>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</si>
  <si>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</si>
  <si>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</si>
  <si>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</si>
  <si>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</si>
  <si>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</si>
  <si>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</si>
  <si>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</si>
  <si>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</si>
  <si>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</si>
  <si>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</si>
  <si>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</si>
  <si>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</si>
  <si>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</si>
  <si>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</si>
  <si>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</si>
  <si>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</si>
  <si>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</si>
  <si>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</si>
  <si>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</si>
  <si>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</si>
  <si>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</si>
  <si>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</si>
  <si>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</si>
  <si>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</si>
  <si>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</si>
  <si>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</si>
  <si>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</si>
  <si>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</si>
  <si>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</si>
  <si>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</si>
  <si>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</si>
  <si>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</si>
  <si>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</si>
  <si>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</si>
  <si>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</si>
  <si>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</si>
  <si>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</si>
  <si>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</si>
  <si>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</si>
  <si>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</si>
  <si>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</si>
  <si>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</si>
  <si>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</si>
  <si>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Prepare to be available Serial connection in prototype board</t>
  </si>
  <si>
    <t>I need to create the hardware connection to use the serial port (USART2), because I will leave USART1 free to use to upload new software in Bluepill</t>
  </si>
  <si>
    <t>BLUEPILL_LED</t>
  </si>
  <si>
    <t>RX from PC</t>
  </si>
  <si>
    <t>TX from PC</t>
  </si>
  <si>
    <t>USART3_TX</t>
  </si>
  <si>
    <t>USART3_RX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</si>
</sst>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1" x14ac:knownFonts="1">
    <font>
      <sz val="10"/>
      <color theme="1"/>
      <name val="Verdan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I26" sqref="I26"/>
    </sheetView>
  </sheetViews>
  <sheetFormatPr defaultRowHeight="12.75" x14ac:dyDescent="0.2"/>
  <cols>
    <col min="1" max="1" width="3.625" bestFit="1" customWidth="1"/>
    <col min="2" max="2" width="16.75" bestFit="1" customWidth="1"/>
    <col min="3" max="3" width="5.125" bestFit="1" customWidth="1"/>
    <col min="4" max="4" width="12.625" bestFit="1" customWidth="1"/>
    <col min="5" max="5" width="14.875" bestFit="1" customWidth="1"/>
    <col min="6" max="9" width="9.625" customWidth="1"/>
  </cols>
  <sheetData>
    <row r="1" spans="1:5" x14ac:dyDescent="0.2">
      <c r="A1" s="3" t="s">
        <v>2</v>
      </c>
      <c r="B1" s="3" t="s">
        <v>79</v>
      </c>
      <c r="C1" s="3" t="s">
        <v>87</v>
      </c>
      <c r="D1" s="3" t="s">
        <v>16</v>
      </c>
      <c r="E1" s="3" t="s">
        <v>83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196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/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/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82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/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/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/>
    </row>
    <row r="17" spans="1:5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5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5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5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5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5" x14ac:dyDescent="0.2">
      <c r="A22" s="1">
        <v>21</v>
      </c>
      <c r="B22" s="1" t="s">
        <v>27</v>
      </c>
      <c r="C22" s="1" t="s">
        <v>6</v>
      </c>
      <c r="D22" s="1" t="s">
        <v>199</v>
      </c>
      <c r="E22" s="1" t="s">
        <v>197</v>
      </c>
    </row>
    <row r="23" spans="1:5" x14ac:dyDescent="0.2">
      <c r="A23" s="1">
        <v>22</v>
      </c>
      <c r="B23" s="1" t="s">
        <v>28</v>
      </c>
      <c r="C23" s="1" t="s">
        <v>6</v>
      </c>
      <c r="D23" s="1" t="s">
        <v>200</v>
      </c>
      <c r="E23" s="1" t="s">
        <v>198</v>
      </c>
    </row>
    <row r="24" spans="1:5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5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5" x14ac:dyDescent="0.2">
      <c r="A26" s="1">
        <v>25</v>
      </c>
      <c r="B26" s="1" t="s">
        <v>31</v>
      </c>
      <c r="C26" s="1" t="s">
        <v>6</v>
      </c>
      <c r="D26" s="1"/>
      <c r="E26" s="1"/>
    </row>
    <row r="27" spans="1:5" x14ac:dyDescent="0.2">
      <c r="A27" s="1">
        <v>26</v>
      </c>
      <c r="B27" s="1" t="s">
        <v>32</v>
      </c>
      <c r="C27" s="1" t="s">
        <v>6</v>
      </c>
      <c r="D27" s="1"/>
      <c r="E27" s="1"/>
    </row>
    <row r="28" spans="1:5" x14ac:dyDescent="0.2">
      <c r="A28" s="1">
        <v>27</v>
      </c>
      <c r="B28" s="1" t="s">
        <v>33</v>
      </c>
      <c r="C28" s="1" t="s">
        <v>6</v>
      </c>
      <c r="D28" s="1"/>
      <c r="E28" s="1"/>
    </row>
    <row r="29" spans="1:5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5" x14ac:dyDescent="0.2">
      <c r="A30" s="1">
        <v>29</v>
      </c>
      <c r="B30" s="1" t="s">
        <v>35</v>
      </c>
      <c r="C30" s="1" t="s">
        <v>6</v>
      </c>
      <c r="D30" s="1" t="s">
        <v>85</v>
      </c>
      <c r="E30" s="1"/>
    </row>
    <row r="31" spans="1:5" x14ac:dyDescent="0.2">
      <c r="A31" s="1">
        <v>30</v>
      </c>
      <c r="B31" s="1" t="s">
        <v>36</v>
      </c>
      <c r="C31" s="1" t="s">
        <v>6</v>
      </c>
      <c r="D31" s="1" t="s">
        <v>65</v>
      </c>
      <c r="E31" s="1"/>
    </row>
    <row r="32" spans="1:5" x14ac:dyDescent="0.2">
      <c r="A32" s="1">
        <v>31</v>
      </c>
      <c r="B32" s="1" t="s">
        <v>37</v>
      </c>
      <c r="C32" s="1" t="s">
        <v>6</v>
      </c>
      <c r="D32" s="1" t="s">
        <v>66</v>
      </c>
      <c r="E32" s="1"/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/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/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84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162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86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/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75" x14ac:dyDescent="0.2"/>
  <cols>
    <col min="1" max="1" width="27.125" bestFit="1" customWidth="1"/>
    <col min="2" max="2" width="12" bestFit="1" customWidth="1"/>
    <col min="5" max="5" width="12.5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161</v>
      </c>
      <c r="B1" s="1">
        <v>1</v>
      </c>
      <c r="L1" s="30" t="s">
        <v>165</v>
      </c>
      <c r="M1" s="31"/>
      <c r="N1" s="31"/>
      <c r="O1" s="31"/>
      <c r="P1" s="32"/>
      <c r="Q1" s="33" t="s">
        <v>172</v>
      </c>
      <c r="R1" s="34"/>
      <c r="S1" s="34"/>
      <c r="T1" s="34"/>
      <c r="U1" s="35"/>
      <c r="V1" s="36" t="s">
        <v>169</v>
      </c>
      <c r="W1" s="37"/>
      <c r="X1" s="37"/>
      <c r="Y1" s="37"/>
      <c r="Z1" s="38"/>
      <c r="AA1" s="39" t="s">
        <v>179</v>
      </c>
      <c r="AB1" s="40"/>
      <c r="AC1" s="40"/>
      <c r="AD1" s="40"/>
      <c r="AE1" s="40"/>
      <c r="AF1" s="41"/>
      <c r="AG1" s="33" t="s">
        <v>176</v>
      </c>
      <c r="AH1" s="34"/>
      <c r="AI1" s="34"/>
      <c r="AJ1" s="34"/>
      <c r="AK1" s="34"/>
      <c r="AL1" s="35"/>
      <c r="AM1" s="42" t="s">
        <v>174</v>
      </c>
      <c r="AN1" s="43"/>
      <c r="AO1" s="43"/>
      <c r="AP1" s="43"/>
      <c r="AQ1" s="43"/>
      <c r="AR1" s="44"/>
    </row>
    <row r="2" spans="1:44" x14ac:dyDescent="0.2">
      <c r="A2" s="13" t="s">
        <v>91</v>
      </c>
      <c r="B2" s="1">
        <f>72000000/B1</f>
        <v>72000000</v>
      </c>
      <c r="K2" s="15" t="s">
        <v>140</v>
      </c>
      <c r="L2" s="16" t="s">
        <v>164</v>
      </c>
      <c r="M2" s="16" t="s">
        <v>173</v>
      </c>
      <c r="N2" s="16" t="s">
        <v>175</v>
      </c>
      <c r="O2" s="16" t="s">
        <v>98</v>
      </c>
      <c r="P2" s="16" t="s">
        <v>166</v>
      </c>
      <c r="Q2" s="20" t="s">
        <v>170</v>
      </c>
      <c r="R2" s="20" t="s">
        <v>173</v>
      </c>
      <c r="S2" s="21" t="s">
        <v>175</v>
      </c>
      <c r="T2" s="21" t="s">
        <v>98</v>
      </c>
      <c r="U2" s="21" t="s">
        <v>166</v>
      </c>
      <c r="V2" s="18" t="s">
        <v>168</v>
      </c>
      <c r="W2" s="19" t="s">
        <v>173</v>
      </c>
      <c r="X2" s="19" t="s">
        <v>175</v>
      </c>
      <c r="Y2" s="19" t="s">
        <v>98</v>
      </c>
      <c r="Z2" s="19" t="s">
        <v>166</v>
      </c>
      <c r="AA2" s="22" t="s">
        <v>163</v>
      </c>
      <c r="AB2" s="22" t="s">
        <v>171</v>
      </c>
      <c r="AC2" s="23" t="s">
        <v>173</v>
      </c>
      <c r="AD2" s="23" t="s">
        <v>175</v>
      </c>
      <c r="AE2" s="23" t="s">
        <v>98</v>
      </c>
      <c r="AF2" s="23" t="s">
        <v>166</v>
      </c>
      <c r="AG2" s="20" t="s">
        <v>177</v>
      </c>
      <c r="AH2" s="20" t="s">
        <v>178</v>
      </c>
      <c r="AI2" s="20" t="s">
        <v>173</v>
      </c>
      <c r="AJ2" s="21" t="s">
        <v>175</v>
      </c>
      <c r="AK2" s="21" t="s">
        <v>98</v>
      </c>
      <c r="AL2" s="21" t="s">
        <v>166</v>
      </c>
      <c r="AM2" s="24" t="s">
        <v>163</v>
      </c>
      <c r="AN2" s="24" t="s">
        <v>171</v>
      </c>
      <c r="AO2" s="25" t="s">
        <v>173</v>
      </c>
      <c r="AP2" s="25" t="s">
        <v>175</v>
      </c>
      <c r="AQ2" s="25" t="s">
        <v>98</v>
      </c>
      <c r="AR2" s="25" t="s">
        <v>166</v>
      </c>
    </row>
    <row r="3" spans="1:44" x14ac:dyDescent="0.2">
      <c r="A3" s="13" t="s">
        <v>145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146</v>
      </c>
      <c r="B4" s="1">
        <v>55</v>
      </c>
      <c r="U4" t="s">
        <v>184</v>
      </c>
      <c r="AF4" t="s">
        <v>185</v>
      </c>
      <c r="AL4" t="s">
        <v>186</v>
      </c>
      <c r="AR4" t="s">
        <v>187</v>
      </c>
    </row>
    <row r="5" spans="1:44" x14ac:dyDescent="0.2">
      <c r="A5" s="13" t="s">
        <v>137</v>
      </c>
      <c r="B5" s="1">
        <v>40</v>
      </c>
    </row>
    <row r="6" spans="1:44" x14ac:dyDescent="0.2">
      <c r="A6" s="13" t="s">
        <v>138</v>
      </c>
      <c r="B6" s="1">
        <v>18</v>
      </c>
    </row>
    <row r="7" spans="1:44" x14ac:dyDescent="0.2">
      <c r="A7" s="13" t="s">
        <v>147</v>
      </c>
      <c r="B7" s="1">
        <f>B5-B6</f>
        <v>22</v>
      </c>
    </row>
    <row r="8" spans="1:44" x14ac:dyDescent="0.2">
      <c r="A8" s="13" t="s">
        <v>148</v>
      </c>
      <c r="B8" s="1">
        <v>127</v>
      </c>
    </row>
    <row r="9" spans="1:44" x14ac:dyDescent="0.2">
      <c r="A9" s="13" t="s">
        <v>151</v>
      </c>
      <c r="B9" s="1">
        <f>B7/B8</f>
        <v>0.17322834645669291</v>
      </c>
    </row>
    <row r="10" spans="1:44" x14ac:dyDescent="0.2">
      <c r="A10" s="13" t="s">
        <v>150</v>
      </c>
      <c r="B10" s="1">
        <f>Sheet3!B65</f>
        <v>29</v>
      </c>
      <c r="R10" s="28"/>
    </row>
    <row r="11" spans="1:44" x14ac:dyDescent="0.2">
      <c r="A11" s="13" t="s">
        <v>149</v>
      </c>
      <c r="B11" s="1">
        <f>(B5-B10)/B9</f>
        <v>63.5</v>
      </c>
    </row>
    <row r="12" spans="1:44" x14ac:dyDescent="0.2">
      <c r="A12" s="14" t="s">
        <v>152</v>
      </c>
      <c r="B12" s="1">
        <f>0.0015</f>
        <v>1.5E-3</v>
      </c>
    </row>
    <row r="13" spans="1:44" x14ac:dyDescent="0.2">
      <c r="A13" s="14" t="s">
        <v>167</v>
      </c>
      <c r="B13" s="2">
        <f>2^16*B3*B4</f>
        <v>5.0062222222222223E-2</v>
      </c>
    </row>
    <row r="18" spans="1:9" x14ac:dyDescent="0.2">
      <c r="A18" s="1" t="s">
        <v>180</v>
      </c>
      <c r="B18" s="1" t="s">
        <v>164</v>
      </c>
      <c r="C18" s="1" t="s">
        <v>181</v>
      </c>
      <c r="D18" s="1" t="s">
        <v>182</v>
      </c>
      <c r="E18" s="1" t="s">
        <v>192</v>
      </c>
      <c r="F18" s="1" t="s">
        <v>171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E18" sqref="E18"/>
    </sheetView>
  </sheetViews>
  <sheetFormatPr defaultRowHeight="12.75" x14ac:dyDescent="0.2"/>
  <cols>
    <col min="1" max="1" width="10.625" bestFit="1" customWidth="1"/>
    <col min="2" max="2" width="28.25" customWidth="1"/>
    <col min="3" max="3" width="46.75" customWidth="1"/>
    <col min="4" max="4" width="16.375" customWidth="1"/>
    <col min="5" max="5" width="30.875" customWidth="1"/>
  </cols>
  <sheetData>
    <row r="1" spans="1:6" x14ac:dyDescent="0.2">
      <c r="A1" s="1" t="s">
        <v>193</v>
      </c>
      <c r="B1" s="1" t="s">
        <v>0</v>
      </c>
      <c r="C1" s="1" t="s">
        <v>88</v>
      </c>
      <c r="D1" s="1" t="s">
        <v>89</v>
      </c>
      <c r="E1" s="1" t="s">
        <v>90</v>
      </c>
      <c r="F1" s="1" t="s">
        <v>1</v>
      </c>
    </row>
    <row r="2" spans="1:6" ht="38.25" x14ac:dyDescent="0.2">
      <c r="A2" s="45">
        <v>44223</v>
      </c>
      <c r="B2" s="47" t="s">
        <v>194</v>
      </c>
      <c r="C2" s="47" t="s">
        <v>195</v>
      </c>
      <c r="D2" s="46"/>
      <c r="E2" s="46"/>
      <c r="F2" s="46"/>
    </row>
    <row r="3" spans="1:6" x14ac:dyDescent="0.2">
      <c r="A3" s="1"/>
      <c r="B3" s="2"/>
      <c r="C3" s="2"/>
      <c r="D3" s="2"/>
      <c r="E3" s="2"/>
      <c r="F3" s="2"/>
    </row>
    <row r="4" spans="1:6" x14ac:dyDescent="0.2">
      <c r="A4" s="1"/>
      <c r="B4" s="2"/>
      <c r="C4" s="2"/>
      <c r="D4" s="2"/>
      <c r="E4" s="2"/>
      <c r="F4" s="2"/>
    </row>
    <row r="5" spans="1:6" x14ac:dyDescent="0.2">
      <c r="A5" s="1"/>
      <c r="B5" s="2"/>
      <c r="C5" s="2"/>
      <c r="D5" s="2"/>
      <c r="E5" s="2"/>
      <c r="F5" s="2"/>
    </row>
    <row r="6" spans="1:6" x14ac:dyDescent="0.2">
      <c r="A6" s="1"/>
      <c r="B6" s="2"/>
      <c r="C6" s="2"/>
      <c r="D6" s="2"/>
      <c r="E6" s="2"/>
      <c r="F6" s="2"/>
    </row>
    <row r="7" spans="1:6" x14ac:dyDescent="0.2">
      <c r="A7" s="1"/>
      <c r="B7" s="2"/>
      <c r="C7" s="2"/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75" x14ac:dyDescent="0.2"/>
  <cols>
    <col min="1" max="1" width="14.625" bestFit="1" customWidth="1"/>
    <col min="2" max="2" width="12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8" x14ac:dyDescent="0.2">
      <c r="A1" s="1" t="s">
        <v>91</v>
      </c>
      <c r="B1" s="1" t="s">
        <v>101</v>
      </c>
      <c r="C1" s="3" t="s">
        <v>94</v>
      </c>
      <c r="D1" s="3" t="s">
        <v>95</v>
      </c>
      <c r="E1" s="1" t="s">
        <v>96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99</v>
      </c>
      <c r="B6" s="1" t="s">
        <v>92</v>
      </c>
      <c r="C6" s="1" t="s">
        <v>97</v>
      </c>
      <c r="D6" s="1" t="s">
        <v>102</v>
      </c>
      <c r="E6" s="1" t="s">
        <v>103</v>
      </c>
      <c r="F6" s="1" t="s">
        <v>100</v>
      </c>
      <c r="G6" s="1" t="s">
        <v>98</v>
      </c>
      <c r="H6" s="4" t="s">
        <v>93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75" x14ac:dyDescent="0.2"/>
  <cols>
    <col min="1" max="1" width="19" bestFit="1" customWidth="1"/>
    <col min="2" max="2" width="70.75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6" x14ac:dyDescent="0.2">
      <c r="A1" t="s">
        <v>104</v>
      </c>
    </row>
    <row r="3" spans="1:6" x14ac:dyDescent="0.2">
      <c r="C3" s="3" t="s">
        <v>94</v>
      </c>
      <c r="D3" s="3" t="s">
        <v>95</v>
      </c>
      <c r="E3" s="1" t="s">
        <v>96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109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107</v>
      </c>
      <c r="B15" s="6">
        <v>50</v>
      </c>
      <c r="E15" s="6"/>
      <c r="F15" s="6"/>
    </row>
    <row r="16" spans="1:6" x14ac:dyDescent="0.2">
      <c r="A16" s="11" t="s">
        <v>95</v>
      </c>
      <c r="B16" s="9">
        <v>15000</v>
      </c>
      <c r="E16" s="6"/>
      <c r="F16" s="6"/>
    </row>
    <row r="17" spans="1:6" x14ac:dyDescent="0.2">
      <c r="A17" s="11" t="s">
        <v>115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125</v>
      </c>
      <c r="B19" s="13" t="s">
        <v>105</v>
      </c>
      <c r="C19" s="1">
        <v>72000000</v>
      </c>
      <c r="E19" s="6"/>
      <c r="F19" s="6"/>
    </row>
    <row r="20" spans="1:6" x14ac:dyDescent="0.2">
      <c r="A20" s="11" t="s">
        <v>125</v>
      </c>
      <c r="B20" s="13" t="s">
        <v>106</v>
      </c>
      <c r="C20" s="1">
        <f>1/C19</f>
        <v>1.3888888888888889E-8</v>
      </c>
      <c r="E20" s="6"/>
      <c r="F20" s="6"/>
    </row>
    <row r="21" spans="1:6" x14ac:dyDescent="0.2">
      <c r="A21" s="11" t="s">
        <v>125</v>
      </c>
      <c r="B21" s="10" t="s">
        <v>108</v>
      </c>
      <c r="C21" s="6">
        <v>160</v>
      </c>
      <c r="E21" s="6"/>
      <c r="F21" s="6"/>
    </row>
    <row r="22" spans="1:6" x14ac:dyDescent="0.2">
      <c r="A22" t="s">
        <v>125</v>
      </c>
      <c r="B22" s="12" t="s">
        <v>116</v>
      </c>
      <c r="C22" s="6">
        <v>40</v>
      </c>
      <c r="E22" s="6"/>
      <c r="F22" s="6"/>
    </row>
    <row r="23" spans="1:6" x14ac:dyDescent="0.2">
      <c r="A23" t="s">
        <v>125</v>
      </c>
      <c r="B23" s="10" t="s">
        <v>117</v>
      </c>
      <c r="C23" s="6">
        <v>18</v>
      </c>
      <c r="E23" s="6"/>
      <c r="F23" s="6"/>
    </row>
    <row r="24" spans="1:6" x14ac:dyDescent="0.2">
      <c r="A24" t="s">
        <v>125</v>
      </c>
      <c r="B24" s="10" t="s">
        <v>122</v>
      </c>
      <c r="C24" s="6">
        <v>0.2</v>
      </c>
      <c r="E24" s="6"/>
      <c r="F24" s="6"/>
    </row>
    <row r="25" spans="1:6" x14ac:dyDescent="0.2">
      <c r="A25" t="s">
        <v>114</v>
      </c>
      <c r="B25" s="10" t="s">
        <v>118</v>
      </c>
      <c r="C25" s="6">
        <f>C22-C23</f>
        <v>22</v>
      </c>
      <c r="E25" s="6"/>
      <c r="F25" s="6"/>
    </row>
    <row r="26" spans="1:6" x14ac:dyDescent="0.2">
      <c r="A26" t="s">
        <v>114</v>
      </c>
      <c r="B26" s="10" t="s">
        <v>123</v>
      </c>
      <c r="C26" s="6">
        <f>C25/C24</f>
        <v>110</v>
      </c>
      <c r="E26" s="6"/>
      <c r="F26" s="6"/>
    </row>
    <row r="27" spans="1:6" x14ac:dyDescent="0.2">
      <c r="A27" t="s">
        <v>113</v>
      </c>
      <c r="B27" s="10" t="s">
        <v>110</v>
      </c>
      <c r="C27" s="6">
        <v>35</v>
      </c>
      <c r="E27" s="6"/>
      <c r="F27" s="6"/>
    </row>
    <row r="28" spans="1:6" x14ac:dyDescent="0.2">
      <c r="A28" t="s">
        <v>114</v>
      </c>
      <c r="B28" s="10" t="s">
        <v>111</v>
      </c>
      <c r="C28" s="6">
        <f>C22-C27</f>
        <v>5</v>
      </c>
      <c r="E28" s="6"/>
      <c r="F28" s="6"/>
    </row>
    <row r="29" spans="1:6" x14ac:dyDescent="0.2">
      <c r="A29" t="s">
        <v>114</v>
      </c>
      <c r="B29" s="10" t="s">
        <v>124</v>
      </c>
      <c r="C29" s="6">
        <f>C28/C24</f>
        <v>25</v>
      </c>
      <c r="E29" s="6"/>
      <c r="F29" s="6"/>
    </row>
    <row r="30" spans="1:6" x14ac:dyDescent="0.2">
      <c r="A30" t="s">
        <v>119</v>
      </c>
      <c r="B30" s="11" t="s">
        <v>112</v>
      </c>
      <c r="C30" s="9">
        <v>5003</v>
      </c>
      <c r="E30" s="6"/>
      <c r="F30" s="6"/>
    </row>
    <row r="31" spans="1:6" x14ac:dyDescent="0.2">
      <c r="A31" t="s">
        <v>119</v>
      </c>
      <c r="B31" s="11" t="s">
        <v>120</v>
      </c>
      <c r="C31" s="9">
        <f>C30/60</f>
        <v>83.38333333333334</v>
      </c>
      <c r="E31" s="6"/>
      <c r="F31" s="6"/>
    </row>
    <row r="32" spans="1:6" x14ac:dyDescent="0.2">
      <c r="A32" t="s">
        <v>119</v>
      </c>
      <c r="B32" s="11" t="s">
        <v>121</v>
      </c>
      <c r="C32" s="9">
        <f>1/C31</f>
        <v>1.1992804317409553E-2</v>
      </c>
      <c r="E32" s="6"/>
      <c r="F32" s="6"/>
    </row>
    <row r="33" spans="2:6" x14ac:dyDescent="0.2">
      <c r="B33" s="11" t="s">
        <v>126</v>
      </c>
      <c r="C33" s="9">
        <f>C32/$C$20</f>
        <v>863481.91085348779</v>
      </c>
      <c r="E33" s="6"/>
      <c r="F33" s="6"/>
    </row>
    <row r="34" spans="2:6" x14ac:dyDescent="0.2">
      <c r="B34" s="11" t="s">
        <v>127</v>
      </c>
      <c r="C34" s="9">
        <f>INT(C32/$C$20)</f>
        <v>863481</v>
      </c>
      <c r="E34" s="6"/>
      <c r="F34" s="6"/>
    </row>
    <row r="35" spans="2:6" x14ac:dyDescent="0.2">
      <c r="B35" s="11" t="s">
        <v>128</v>
      </c>
      <c r="C35" s="9">
        <f>C33-C34</f>
        <v>0.91085348778869957</v>
      </c>
      <c r="E35" s="6"/>
      <c r="F35" s="6"/>
    </row>
    <row r="36" spans="2:6" x14ac:dyDescent="0.2">
      <c r="B36" s="11" t="s">
        <v>129</v>
      </c>
      <c r="C36" s="9">
        <f>(C33-C34)/C33</f>
        <v>1.0548611109738113E-6</v>
      </c>
      <c r="E36" s="6"/>
      <c r="F36" s="6"/>
    </row>
    <row r="37" spans="2:6" x14ac:dyDescent="0.2">
      <c r="B37" s="11" t="s">
        <v>130</v>
      </c>
      <c r="C37" s="9">
        <f>C33/$C$21</f>
        <v>5396.7619428342987</v>
      </c>
      <c r="E37" s="6"/>
      <c r="F37" s="6"/>
    </row>
    <row r="38" spans="2:6" x14ac:dyDescent="0.2">
      <c r="B38" s="11" t="s">
        <v>131</v>
      </c>
      <c r="C38" s="9">
        <f>INT(C34/$C$21)</f>
        <v>5396</v>
      </c>
      <c r="E38" s="6"/>
      <c r="F38" s="6"/>
    </row>
    <row r="39" spans="2:6" x14ac:dyDescent="0.2">
      <c r="B39" s="11" t="s">
        <v>132</v>
      </c>
      <c r="C39" s="9">
        <f>C37-C38</f>
        <v>0.76194283429867937</v>
      </c>
      <c r="E39" s="6"/>
      <c r="F39" s="6"/>
    </row>
    <row r="40" spans="2:6" x14ac:dyDescent="0.2">
      <c r="B40" s="11" t="s">
        <v>133</v>
      </c>
      <c r="C40" s="9">
        <f>INT(C39*$C$21)</f>
        <v>121</v>
      </c>
      <c r="E40" s="6"/>
      <c r="F40" s="6"/>
    </row>
    <row r="41" spans="2:6" x14ac:dyDescent="0.2">
      <c r="B41" s="11" t="s">
        <v>134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135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136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102</v>
      </c>
      <c r="E65" s="1" t="s">
        <v>103</v>
      </c>
      <c r="F65" s="1" t="s">
        <v>100</v>
      </c>
      <c r="G65" s="1" t="s">
        <v>98</v>
      </c>
      <c r="H65" s="4" t="s">
        <v>93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99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92</v>
      </c>
      <c r="C70" s="1" t="s">
        <v>97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75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161</v>
      </c>
      <c r="B1" s="1">
        <v>1</v>
      </c>
      <c r="E1" s="6"/>
    </row>
    <row r="2" spans="1:18" x14ac:dyDescent="0.2">
      <c r="A2" s="13" t="s">
        <v>91</v>
      </c>
      <c r="B2" s="1">
        <f>72000000/B1</f>
        <v>72000000</v>
      </c>
      <c r="C2" s="9"/>
      <c r="D2" s="10" t="s">
        <v>153</v>
      </c>
    </row>
    <row r="3" spans="1:18" x14ac:dyDescent="0.2">
      <c r="A3" s="13" t="s">
        <v>145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146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137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138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147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148</v>
      </c>
      <c r="B8" s="1">
        <v>128</v>
      </c>
      <c r="E8" s="6"/>
      <c r="F8" s="6"/>
      <c r="G8" s="6"/>
      <c r="H8" s="6"/>
    </row>
    <row r="9" spans="1:18" x14ac:dyDescent="0.2">
      <c r="A9" s="13" t="s">
        <v>151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150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149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152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140</v>
      </c>
      <c r="B15" s="4" t="s">
        <v>143</v>
      </c>
      <c r="C15" s="1" t="s">
        <v>144</v>
      </c>
      <c r="D15" s="1" t="s">
        <v>141</v>
      </c>
      <c r="E15" s="1" t="s">
        <v>142</v>
      </c>
      <c r="F15" s="1" t="s">
        <v>139</v>
      </c>
      <c r="G15" s="1" t="s">
        <v>154</v>
      </c>
      <c r="H15" s="1" t="s">
        <v>159</v>
      </c>
      <c r="I15" s="1" t="s">
        <v>160</v>
      </c>
      <c r="J15" s="1" t="s">
        <v>157</v>
      </c>
      <c r="K15" s="1" t="s">
        <v>98</v>
      </c>
      <c r="L15" s="1" t="s">
        <v>158</v>
      </c>
      <c r="M15" s="1" t="s">
        <v>155</v>
      </c>
      <c r="N15" s="1" t="s">
        <v>98</v>
      </c>
      <c r="O15" s="1" t="s">
        <v>158</v>
      </c>
      <c r="P15" s="4" t="s">
        <v>156</v>
      </c>
      <c r="Q15" s="1" t="s">
        <v>98</v>
      </c>
      <c r="R15" s="1" t="s">
        <v>158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75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161</v>
      </c>
      <c r="B1" s="1">
        <v>1</v>
      </c>
      <c r="E1" s="6"/>
    </row>
    <row r="2" spans="1:18" x14ac:dyDescent="0.2">
      <c r="A2" s="13" t="s">
        <v>91</v>
      </c>
      <c r="B2" s="1">
        <f>72000000/B1</f>
        <v>72000000</v>
      </c>
      <c r="C2" s="9"/>
      <c r="D2" s="10" t="s">
        <v>153</v>
      </c>
    </row>
    <row r="3" spans="1:18" x14ac:dyDescent="0.2">
      <c r="A3" s="13" t="s">
        <v>145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146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137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138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147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148</v>
      </c>
      <c r="B8" s="1">
        <v>128</v>
      </c>
      <c r="E8" s="6"/>
      <c r="F8" s="6"/>
      <c r="G8" s="6"/>
      <c r="H8" s="6"/>
    </row>
    <row r="9" spans="1:18" x14ac:dyDescent="0.2">
      <c r="A9" s="13" t="s">
        <v>151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150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149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152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140</v>
      </c>
      <c r="B15" s="4" t="s">
        <v>143</v>
      </c>
      <c r="C15" s="1" t="s">
        <v>144</v>
      </c>
      <c r="D15" s="1" t="s">
        <v>141</v>
      </c>
      <c r="E15" s="1" t="s">
        <v>142</v>
      </c>
      <c r="F15" s="1" t="s">
        <v>139</v>
      </c>
      <c r="G15" s="1" t="s">
        <v>154</v>
      </c>
      <c r="H15" s="1" t="s">
        <v>159</v>
      </c>
      <c r="I15" s="1" t="s">
        <v>160</v>
      </c>
      <c r="J15" s="1" t="s">
        <v>157</v>
      </c>
      <c r="K15" s="1" t="s">
        <v>98</v>
      </c>
      <c r="L15" s="1" t="s">
        <v>158</v>
      </c>
      <c r="M15" s="1" t="s">
        <v>155</v>
      </c>
      <c r="N15" s="1" t="s">
        <v>98</v>
      </c>
      <c r="O15" s="1" t="s">
        <v>158</v>
      </c>
      <c r="P15" s="4" t="s">
        <v>156</v>
      </c>
      <c r="Q15" s="1" t="s">
        <v>98</v>
      </c>
      <c r="R15" s="1" t="s">
        <v>158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75" x14ac:dyDescent="0.2"/>
  <cols>
    <col min="1" max="1" width="27.125" bestFit="1" customWidth="1"/>
    <col min="2" max="2" width="12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161</v>
      </c>
      <c r="B1" s="1">
        <v>1</v>
      </c>
      <c r="L1" s="30" t="s">
        <v>165</v>
      </c>
      <c r="M1" s="31"/>
      <c r="N1" s="31"/>
      <c r="O1" s="31"/>
      <c r="P1" s="32"/>
      <c r="Q1" s="33" t="s">
        <v>172</v>
      </c>
      <c r="R1" s="34"/>
      <c r="S1" s="34"/>
      <c r="T1" s="34"/>
      <c r="U1" s="35"/>
      <c r="V1" s="36" t="s">
        <v>169</v>
      </c>
      <c r="W1" s="37"/>
      <c r="X1" s="37"/>
      <c r="Y1" s="37"/>
      <c r="Z1" s="38"/>
      <c r="AA1" s="39" t="s">
        <v>179</v>
      </c>
      <c r="AB1" s="40"/>
      <c r="AC1" s="40"/>
      <c r="AD1" s="40"/>
      <c r="AE1" s="40"/>
      <c r="AF1" s="41"/>
      <c r="AG1" s="33" t="s">
        <v>176</v>
      </c>
      <c r="AH1" s="34"/>
      <c r="AI1" s="34"/>
      <c r="AJ1" s="34"/>
      <c r="AK1" s="34"/>
      <c r="AL1" s="35"/>
      <c r="AM1" s="42" t="s">
        <v>174</v>
      </c>
      <c r="AN1" s="43"/>
      <c r="AO1" s="43"/>
      <c r="AP1" s="43"/>
      <c r="AQ1" s="43"/>
      <c r="AR1" s="44"/>
    </row>
    <row r="2" spans="1:44" x14ac:dyDescent="0.2">
      <c r="A2" s="13" t="s">
        <v>91</v>
      </c>
      <c r="B2" s="1">
        <f>72000000/B1</f>
        <v>72000000</v>
      </c>
      <c r="K2" s="15" t="s">
        <v>140</v>
      </c>
      <c r="L2" s="16" t="s">
        <v>164</v>
      </c>
      <c r="M2" s="16" t="s">
        <v>173</v>
      </c>
      <c r="N2" s="16" t="s">
        <v>175</v>
      </c>
      <c r="O2" s="16" t="s">
        <v>98</v>
      </c>
      <c r="P2" s="16" t="s">
        <v>166</v>
      </c>
      <c r="Q2" s="20" t="s">
        <v>170</v>
      </c>
      <c r="R2" s="20" t="s">
        <v>173</v>
      </c>
      <c r="S2" s="21" t="s">
        <v>175</v>
      </c>
      <c r="T2" s="21" t="s">
        <v>98</v>
      </c>
      <c r="U2" s="21" t="s">
        <v>166</v>
      </c>
      <c r="V2" s="18" t="s">
        <v>168</v>
      </c>
      <c r="W2" s="19" t="s">
        <v>173</v>
      </c>
      <c r="X2" s="19" t="s">
        <v>175</v>
      </c>
      <c r="Y2" s="19" t="s">
        <v>98</v>
      </c>
      <c r="Z2" s="19" t="s">
        <v>166</v>
      </c>
      <c r="AA2" s="22" t="s">
        <v>163</v>
      </c>
      <c r="AB2" s="22" t="s">
        <v>171</v>
      </c>
      <c r="AC2" s="23" t="s">
        <v>173</v>
      </c>
      <c r="AD2" s="23" t="s">
        <v>175</v>
      </c>
      <c r="AE2" s="23" t="s">
        <v>98</v>
      </c>
      <c r="AF2" s="23" t="s">
        <v>166</v>
      </c>
      <c r="AG2" s="20" t="s">
        <v>177</v>
      </c>
      <c r="AH2" s="20" t="s">
        <v>178</v>
      </c>
      <c r="AI2" s="20" t="s">
        <v>173</v>
      </c>
      <c r="AJ2" s="21" t="s">
        <v>175</v>
      </c>
      <c r="AK2" s="21" t="s">
        <v>98</v>
      </c>
      <c r="AL2" s="21" t="s">
        <v>166</v>
      </c>
      <c r="AM2" s="24" t="s">
        <v>163</v>
      </c>
      <c r="AN2" s="24" t="s">
        <v>171</v>
      </c>
      <c r="AO2" s="25" t="s">
        <v>173</v>
      </c>
      <c r="AP2" s="25" t="s">
        <v>175</v>
      </c>
      <c r="AQ2" s="25" t="s">
        <v>98</v>
      </c>
      <c r="AR2" s="25" t="s">
        <v>166</v>
      </c>
    </row>
    <row r="3" spans="1:44" x14ac:dyDescent="0.2">
      <c r="A3" s="13" t="s">
        <v>145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146</v>
      </c>
      <c r="B4" s="1">
        <v>1</v>
      </c>
      <c r="U4" t="s">
        <v>184</v>
      </c>
      <c r="AF4" t="s">
        <v>185</v>
      </c>
      <c r="AL4" t="s">
        <v>186</v>
      </c>
      <c r="AR4" t="s">
        <v>187</v>
      </c>
    </row>
    <row r="5" spans="1:44" x14ac:dyDescent="0.2">
      <c r="A5" s="13" t="s">
        <v>137</v>
      </c>
      <c r="B5" s="1">
        <v>40</v>
      </c>
      <c r="E5">
        <f>0.00007/B3</f>
        <v>5040</v>
      </c>
    </row>
    <row r="6" spans="1:44" x14ac:dyDescent="0.2">
      <c r="A6" s="13" t="s">
        <v>138</v>
      </c>
      <c r="B6" s="1">
        <v>18</v>
      </c>
      <c r="N6">
        <v>6778539</v>
      </c>
    </row>
    <row r="7" spans="1:44" x14ac:dyDescent="0.2">
      <c r="A7" s="13" t="s">
        <v>147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148</v>
      </c>
      <c r="B8" s="1">
        <v>127</v>
      </c>
      <c r="N8">
        <f>(1/N7)*60</f>
        <v>637.30547246242872</v>
      </c>
    </row>
    <row r="9" spans="1:44" x14ac:dyDescent="0.2">
      <c r="A9" s="13" t="s">
        <v>151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150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149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152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167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180</v>
      </c>
      <c r="B18" s="1" t="s">
        <v>164</v>
      </c>
      <c r="C18" s="1" t="s">
        <v>181</v>
      </c>
      <c r="D18" s="1" t="s">
        <v>182</v>
      </c>
      <c r="E18" s="1" t="s">
        <v>163</v>
      </c>
      <c r="F18" s="2"/>
      <c r="G18" s="1" t="s">
        <v>183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188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191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189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190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Pin_Description</vt:lpstr>
      <vt:lpstr>Backlog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Cezar Ruiz Jerena Fabio</cp:lastModifiedBy>
  <dcterms:created xsi:type="dcterms:W3CDTF">2013-04-08T12:59:15Z</dcterms:created>
  <dcterms:modified xsi:type="dcterms:W3CDTF">2021-01-27T17:31:23Z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