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5195" windowHeight="8190"/>
  </bookViews>
  <sheets>
    <sheet name="Budget" sheetId="1" r:id="rId1"/>
    <sheet name="Cost Share" sheetId="3" r:id="rId2"/>
    <sheet name="Sheet1" sheetId="4" r:id="rId3"/>
  </sheets>
  <definedNames>
    <definedName name="_xlnm.Print_Area" localSheetId="0">Budget!$A$1:$P$124</definedName>
    <definedName name="_xlnm.Print_Titles" localSheetId="0">Budget!$1:$3</definedName>
    <definedName name="_xlnm.Print_Titles" localSheetId="1">'Cost Share'!$1:$3</definedName>
  </definedNames>
  <calcPr calcId="145621"/>
</workbook>
</file>

<file path=xl/calcChain.xml><?xml version="1.0" encoding="utf-8"?>
<calcChain xmlns="http://schemas.openxmlformats.org/spreadsheetml/2006/main">
  <c r="M108" i="1" l="1"/>
  <c r="L108" i="1"/>
  <c r="K108" i="1"/>
  <c r="N24" i="1" l="1"/>
  <c r="M24" i="1"/>
  <c r="L24" i="1"/>
  <c r="K24" i="1"/>
  <c r="K82" i="1" l="1"/>
  <c r="M82" i="1" s="1"/>
  <c r="L82" i="1" l="1"/>
  <c r="D12" i="1"/>
  <c r="D13" i="3" l="1"/>
  <c r="E13" i="3"/>
  <c r="D15" i="3"/>
  <c r="K15" i="3" s="1"/>
  <c r="E15" i="3"/>
  <c r="D17" i="3"/>
  <c r="E17" i="3"/>
  <c r="D19" i="3"/>
  <c r="E19" i="3"/>
  <c r="E11" i="3"/>
  <c r="D11" i="3"/>
  <c r="A13" i="3"/>
  <c r="A31" i="3" s="1"/>
  <c r="A15" i="3"/>
  <c r="A17" i="3"/>
  <c r="A35" i="3" s="1"/>
  <c r="A19" i="3"/>
  <c r="A37" i="3" s="1"/>
  <c r="A11" i="3"/>
  <c r="E20" i="1"/>
  <c r="E20" i="3" s="1"/>
  <c r="E18" i="1"/>
  <c r="E18" i="3" s="1"/>
  <c r="E16" i="1"/>
  <c r="E16" i="3" s="1"/>
  <c r="E12" i="1"/>
  <c r="E12" i="3" s="1"/>
  <c r="L59" i="1"/>
  <c r="L74" i="1"/>
  <c r="G67" i="3"/>
  <c r="K67" i="3" s="1"/>
  <c r="K68" i="3" s="1"/>
  <c r="O24" i="1"/>
  <c r="M25" i="1"/>
  <c r="N25" i="1"/>
  <c r="O25" i="1"/>
  <c r="L25" i="1"/>
  <c r="M23" i="1"/>
  <c r="N23" i="1"/>
  <c r="O23" i="1"/>
  <c r="L23" i="1"/>
  <c r="M22" i="1"/>
  <c r="N22" i="1"/>
  <c r="O22" i="1"/>
  <c r="L22" i="1"/>
  <c r="D20" i="1"/>
  <c r="M20" i="1" s="1"/>
  <c r="D18" i="1"/>
  <c r="D16" i="1"/>
  <c r="D14" i="1"/>
  <c r="B6" i="3"/>
  <c r="L75" i="1"/>
  <c r="L76" i="1"/>
  <c r="L77" i="1"/>
  <c r="L78" i="1"/>
  <c r="L79" i="1"/>
  <c r="L80" i="1"/>
  <c r="L81" i="1"/>
  <c r="L60" i="1"/>
  <c r="L21" i="1"/>
  <c r="L19" i="1"/>
  <c r="L17" i="1"/>
  <c r="L15" i="1"/>
  <c r="L89" i="1"/>
  <c r="L92" i="1"/>
  <c r="L93" i="1"/>
  <c r="M74" i="1"/>
  <c r="M75" i="1"/>
  <c r="M76" i="1"/>
  <c r="M77" i="1"/>
  <c r="M78" i="1"/>
  <c r="M79" i="1"/>
  <c r="M80" i="1"/>
  <c r="M81" i="1"/>
  <c r="M59" i="1"/>
  <c r="M60" i="1"/>
  <c r="M21" i="1"/>
  <c r="M19" i="1"/>
  <c r="M17" i="1"/>
  <c r="M15" i="1"/>
  <c r="M89" i="1"/>
  <c r="M92" i="1"/>
  <c r="M93" i="1"/>
  <c r="N82" i="1"/>
  <c r="N74" i="1"/>
  <c r="N75" i="1"/>
  <c r="N76" i="1"/>
  <c r="N77" i="1"/>
  <c r="N78" i="1"/>
  <c r="N79" i="1"/>
  <c r="N80" i="1"/>
  <c r="N81" i="1"/>
  <c r="N59" i="1"/>
  <c r="N60" i="1"/>
  <c r="N11" i="1"/>
  <c r="N13" i="1"/>
  <c r="N15" i="1"/>
  <c r="N17" i="1"/>
  <c r="N19" i="1"/>
  <c r="N21" i="1"/>
  <c r="N92" i="1"/>
  <c r="N93" i="1"/>
  <c r="O82" i="1"/>
  <c r="O74" i="1"/>
  <c r="O75" i="1"/>
  <c r="O76" i="1"/>
  <c r="O77" i="1"/>
  <c r="O78" i="1"/>
  <c r="O79" i="1"/>
  <c r="O80" i="1"/>
  <c r="O81" i="1"/>
  <c r="O59" i="1"/>
  <c r="O60" i="1"/>
  <c r="O13" i="1"/>
  <c r="O15" i="1"/>
  <c r="O17" i="1"/>
  <c r="O19" i="1"/>
  <c r="O21" i="1"/>
  <c r="O11" i="1"/>
  <c r="O92" i="1"/>
  <c r="O93" i="1"/>
  <c r="K21" i="3"/>
  <c r="K22" i="3"/>
  <c r="K23" i="3"/>
  <c r="K24" i="3"/>
  <c r="K25" i="3"/>
  <c r="K61" i="3"/>
  <c r="K21" i="1"/>
  <c r="K19" i="1"/>
  <c r="K17" i="1"/>
  <c r="K15" i="1"/>
  <c r="K25" i="1"/>
  <c r="K61" i="1"/>
  <c r="K89" i="1"/>
  <c r="K92" i="1"/>
  <c r="K93" i="1"/>
  <c r="C29" i="3"/>
  <c r="E5" i="3"/>
  <c r="C30" i="3"/>
  <c r="E6" i="3"/>
  <c r="C31" i="3"/>
  <c r="C32" i="3"/>
  <c r="C33" i="3"/>
  <c r="C34" i="3"/>
  <c r="C35" i="3"/>
  <c r="C36" i="3"/>
  <c r="C37" i="3"/>
  <c r="C38" i="3"/>
  <c r="C39" i="3"/>
  <c r="G5" i="3"/>
  <c r="C40" i="3"/>
  <c r="G6" i="3"/>
  <c r="C41" i="3"/>
  <c r="C42" i="3"/>
  <c r="C43" i="3"/>
  <c r="O43" i="3" s="1"/>
  <c r="K51" i="3"/>
  <c r="K56" i="3"/>
  <c r="K74" i="3"/>
  <c r="B5" i="3"/>
  <c r="B4" i="3"/>
  <c r="B80" i="3" s="1"/>
  <c r="B2" i="3"/>
  <c r="H1" i="3"/>
  <c r="B1" i="3"/>
  <c r="L51" i="3"/>
  <c r="L56" i="3"/>
  <c r="L74" i="3"/>
  <c r="M51" i="3"/>
  <c r="M56" i="3"/>
  <c r="M74" i="3"/>
  <c r="N51" i="3"/>
  <c r="N56" i="3"/>
  <c r="N74" i="3"/>
  <c r="O51" i="3"/>
  <c r="O56" i="3"/>
  <c r="O74" i="3"/>
  <c r="P71" i="3"/>
  <c r="P72" i="3"/>
  <c r="P73" i="3"/>
  <c r="P54" i="3"/>
  <c r="P55" i="3"/>
  <c r="P56" i="3"/>
  <c r="P49" i="3"/>
  <c r="P50" i="3"/>
  <c r="B43" i="3"/>
  <c r="A43" i="3"/>
  <c r="B42" i="3"/>
  <c r="A42" i="3"/>
  <c r="B41" i="3"/>
  <c r="A41" i="3"/>
  <c r="B40" i="3"/>
  <c r="A40" i="3"/>
  <c r="B39" i="3"/>
  <c r="A39" i="3"/>
  <c r="B20" i="3"/>
  <c r="B38" i="3" s="1"/>
  <c r="B37" i="3"/>
  <c r="B18" i="3"/>
  <c r="B36" i="3" s="1"/>
  <c r="B35" i="3"/>
  <c r="B16" i="3"/>
  <c r="B34" i="3" s="1"/>
  <c r="B33" i="3"/>
  <c r="A33" i="3"/>
  <c r="B14" i="3"/>
  <c r="B32" i="3" s="1"/>
  <c r="B31" i="3"/>
  <c r="B12" i="3"/>
  <c r="B30" i="3" s="1"/>
  <c r="B29" i="3"/>
  <c r="C33" i="1"/>
  <c r="C34" i="1"/>
  <c r="C35" i="1"/>
  <c r="C36" i="1"/>
  <c r="C37" i="1"/>
  <c r="C38" i="1"/>
  <c r="C30" i="1"/>
  <c r="A31" i="1"/>
  <c r="B31" i="1"/>
  <c r="C31" i="1"/>
  <c r="C32" i="1"/>
  <c r="A33" i="1"/>
  <c r="B33" i="1"/>
  <c r="A35" i="1"/>
  <c r="B35" i="1"/>
  <c r="A37" i="1"/>
  <c r="B37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O43" i="1" s="1"/>
  <c r="B29" i="1"/>
  <c r="C29" i="1"/>
  <c r="A20" i="1"/>
  <c r="A38" i="1" s="1"/>
  <c r="A18" i="1"/>
  <c r="A36" i="1" s="1"/>
  <c r="A16" i="1"/>
  <c r="A34" i="1" s="1"/>
  <c r="K23" i="1"/>
  <c r="K22" i="1"/>
  <c r="K40" i="1" s="1"/>
  <c r="M13" i="1"/>
  <c r="M31" i="1" s="1"/>
  <c r="L13" i="1"/>
  <c r="K13" i="1"/>
  <c r="M11" i="1"/>
  <c r="L11" i="1"/>
  <c r="K11" i="1"/>
  <c r="B20" i="1"/>
  <c r="B38" i="1" s="1"/>
  <c r="B18" i="1"/>
  <c r="B36" i="1" s="1"/>
  <c r="B16" i="1"/>
  <c r="B34" i="1" s="1"/>
  <c r="E14" i="1"/>
  <c r="L51" i="1"/>
  <c r="L56" i="1"/>
  <c r="L70" i="1"/>
  <c r="M51" i="1"/>
  <c r="M56" i="1"/>
  <c r="M70" i="1"/>
  <c r="N51" i="1"/>
  <c r="N56" i="1"/>
  <c r="N70" i="1"/>
  <c r="N89" i="1"/>
  <c r="O51" i="1"/>
  <c r="O56" i="1"/>
  <c r="O70" i="1"/>
  <c r="O89" i="1"/>
  <c r="K51" i="1"/>
  <c r="K56" i="1"/>
  <c r="K70" i="1"/>
  <c r="K94" i="1"/>
  <c r="A12" i="1"/>
  <c r="A30" i="1" s="1"/>
  <c r="B12" i="1"/>
  <c r="B30" i="1" s="1"/>
  <c r="A14" i="1"/>
  <c r="A32" i="1" s="1"/>
  <c r="B14" i="1"/>
  <c r="B32" i="1" s="1"/>
  <c r="A29" i="1"/>
  <c r="P49" i="1"/>
  <c r="P50" i="1"/>
  <c r="P54" i="1"/>
  <c r="P55" i="1"/>
  <c r="P65" i="1"/>
  <c r="P66" i="1"/>
  <c r="P67" i="1"/>
  <c r="P68" i="1"/>
  <c r="P69" i="1"/>
  <c r="P86" i="1"/>
  <c r="P87" i="1"/>
  <c r="P88" i="1"/>
  <c r="A92" i="1"/>
  <c r="N94" i="1"/>
  <c r="A93" i="1"/>
  <c r="A94" i="1"/>
  <c r="L94" i="1"/>
  <c r="M94" i="1"/>
  <c r="O94" i="1"/>
  <c r="B101" i="1"/>
  <c r="P76" i="1" l="1"/>
  <c r="M95" i="1"/>
  <c r="P93" i="1"/>
  <c r="P92" i="1"/>
  <c r="P78" i="1"/>
  <c r="P77" i="1"/>
  <c r="K14" i="1"/>
  <c r="K32" i="1" s="1"/>
  <c r="L18" i="1"/>
  <c r="L36" i="1" s="1"/>
  <c r="L35" i="1"/>
  <c r="L37" i="1"/>
  <c r="N16" i="1"/>
  <c r="L42" i="1"/>
  <c r="L41" i="1"/>
  <c r="N20" i="1"/>
  <c r="N38" i="1" s="1"/>
  <c r="K19" i="3"/>
  <c r="K37" i="3" s="1"/>
  <c r="K17" i="3"/>
  <c r="K35" i="3" s="1"/>
  <c r="K13" i="3"/>
  <c r="P25" i="1"/>
  <c r="O40" i="1"/>
  <c r="L39" i="1"/>
  <c r="P21" i="1"/>
  <c r="M18" i="1"/>
  <c r="D18" i="3"/>
  <c r="K18" i="3" s="1"/>
  <c r="K36" i="3" s="1"/>
  <c r="L16" i="1"/>
  <c r="L34" i="1" s="1"/>
  <c r="D16" i="3"/>
  <c r="K16" i="3" s="1"/>
  <c r="K34" i="3" s="1"/>
  <c r="D14" i="3"/>
  <c r="D20" i="3"/>
  <c r="K20" i="3" s="1"/>
  <c r="K38" i="3" s="1"/>
  <c r="P56" i="1"/>
  <c r="K95" i="1"/>
  <c r="L12" i="1"/>
  <c r="L30" i="1" s="1"/>
  <c r="P23" i="1"/>
  <c r="N67" i="3"/>
  <c r="P24" i="1"/>
  <c r="A20" i="3"/>
  <c r="A38" i="3" s="1"/>
  <c r="A16" i="3"/>
  <c r="A34" i="3" s="1"/>
  <c r="K29" i="1"/>
  <c r="L95" i="1"/>
  <c r="O95" i="1"/>
  <c r="L29" i="1"/>
  <c r="A18" i="3"/>
  <c r="A36" i="3" s="1"/>
  <c r="A14" i="3"/>
  <c r="A32" i="3" s="1"/>
  <c r="E14" i="3"/>
  <c r="O67" i="3"/>
  <c r="N64" i="3"/>
  <c r="D12" i="3"/>
  <c r="K12" i="3" s="1"/>
  <c r="K30" i="3" s="1"/>
  <c r="P81" i="1"/>
  <c r="K11" i="3"/>
  <c r="K29" i="3" s="1"/>
  <c r="P74" i="1"/>
  <c r="P59" i="1"/>
  <c r="P79" i="1"/>
  <c r="P75" i="1"/>
  <c r="P80" i="1"/>
  <c r="O60" i="3"/>
  <c r="M11" i="3"/>
  <c r="M29" i="3" s="1"/>
  <c r="A12" i="3"/>
  <c r="A30" i="3" s="1"/>
  <c r="P60" i="1"/>
  <c r="A29" i="3"/>
  <c r="N83" i="1"/>
  <c r="P19" i="1"/>
  <c r="N29" i="1"/>
  <c r="L33" i="1"/>
  <c r="P22" i="1"/>
  <c r="P17" i="1"/>
  <c r="P15" i="1"/>
  <c r="O31" i="1"/>
  <c r="L20" i="1"/>
  <c r="L38" i="1" s="1"/>
  <c r="K18" i="1"/>
  <c r="K36" i="1" s="1"/>
  <c r="O18" i="1"/>
  <c r="O36" i="1" s="1"/>
  <c r="N18" i="1"/>
  <c r="N36" i="1" s="1"/>
  <c r="O16" i="1"/>
  <c r="O34" i="1" s="1"/>
  <c r="M16" i="1"/>
  <c r="M34" i="1" s="1"/>
  <c r="K16" i="1"/>
  <c r="K34" i="1" s="1"/>
  <c r="P13" i="1"/>
  <c r="P11" i="1"/>
  <c r="P70" i="1"/>
  <c r="P51" i="1"/>
  <c r="O65" i="3"/>
  <c r="N59" i="3"/>
  <c r="N65" i="3"/>
  <c r="K41" i="1"/>
  <c r="L31" i="1"/>
  <c r="P51" i="3"/>
  <c r="K20" i="1"/>
  <c r="K38" i="1" s="1"/>
  <c r="O61" i="1"/>
  <c r="O83" i="1"/>
  <c r="M14" i="1"/>
  <c r="M32" i="1" s="1"/>
  <c r="M29" i="1"/>
  <c r="K31" i="1"/>
  <c r="O20" i="1"/>
  <c r="O38" i="1" s="1"/>
  <c r="N95" i="1"/>
  <c r="P89" i="1"/>
  <c r="P74" i="3"/>
  <c r="K83" i="1"/>
  <c r="M61" i="1"/>
  <c r="L61" i="1"/>
  <c r="N61" i="1"/>
  <c r="O59" i="3"/>
  <c r="O66" i="3"/>
  <c r="O64" i="3"/>
  <c r="N60" i="3"/>
  <c r="N66" i="3"/>
  <c r="L67" i="3"/>
  <c r="L83" i="1"/>
  <c r="K43" i="3"/>
  <c r="O41" i="1"/>
  <c r="O29" i="1"/>
  <c r="O42" i="1"/>
  <c r="O12" i="1"/>
  <c r="N40" i="1"/>
  <c r="N43" i="1"/>
  <c r="N39" i="1"/>
  <c r="N37" i="1"/>
  <c r="N35" i="1"/>
  <c r="N34" i="1"/>
  <c r="N33" i="1"/>
  <c r="N31" i="1"/>
  <c r="N43" i="3"/>
  <c r="M40" i="1"/>
  <c r="M43" i="1"/>
  <c r="M60" i="3"/>
  <c r="M65" i="3"/>
  <c r="M67" i="3"/>
  <c r="M43" i="3"/>
  <c r="L40" i="1"/>
  <c r="L43" i="1"/>
  <c r="L60" i="3"/>
  <c r="L65" i="3"/>
  <c r="L43" i="3"/>
  <c r="L13" i="3"/>
  <c r="L11" i="3"/>
  <c r="L14" i="1"/>
  <c r="L32" i="1" s="1"/>
  <c r="N14" i="1"/>
  <c r="N32" i="1" s="1"/>
  <c r="L14" i="3"/>
  <c r="L32" i="3" s="1"/>
  <c r="L23" i="3"/>
  <c r="L25" i="3"/>
  <c r="N25" i="3"/>
  <c r="O24" i="3"/>
  <c r="O42" i="3" s="1"/>
  <c r="M24" i="3"/>
  <c r="M42" i="3" s="1"/>
  <c r="N23" i="3"/>
  <c r="N41" i="3" s="1"/>
  <c r="O22" i="3"/>
  <c r="O40" i="3" s="1"/>
  <c r="M22" i="3"/>
  <c r="M40" i="3" s="1"/>
  <c r="N21" i="3"/>
  <c r="N39" i="3" s="1"/>
  <c r="O20" i="3"/>
  <c r="O38" i="3" s="1"/>
  <c r="N19" i="3"/>
  <c r="N37" i="3" s="1"/>
  <c r="O18" i="3"/>
  <c r="O36" i="3" s="1"/>
  <c r="M18" i="3"/>
  <c r="M36" i="3" s="1"/>
  <c r="N17" i="3"/>
  <c r="N35" i="3" s="1"/>
  <c r="N15" i="3"/>
  <c r="N33" i="3" s="1"/>
  <c r="N13" i="3"/>
  <c r="N31" i="3" s="1"/>
  <c r="N11" i="3"/>
  <c r="N29" i="3" s="1"/>
  <c r="P94" i="1"/>
  <c r="K33" i="1"/>
  <c r="K35" i="1"/>
  <c r="K37" i="1"/>
  <c r="K39" i="1"/>
  <c r="K42" i="1"/>
  <c r="K43" i="1"/>
  <c r="K12" i="1"/>
  <c r="K42" i="3"/>
  <c r="K41" i="3"/>
  <c r="K40" i="3"/>
  <c r="K39" i="3"/>
  <c r="K33" i="3"/>
  <c r="K31" i="3"/>
  <c r="O39" i="1"/>
  <c r="O37" i="1"/>
  <c r="O35" i="1"/>
  <c r="O33" i="1"/>
  <c r="N41" i="1"/>
  <c r="N42" i="1"/>
  <c r="N12" i="1"/>
  <c r="M41" i="1"/>
  <c r="M33" i="1"/>
  <c r="M35" i="1"/>
  <c r="M37" i="1"/>
  <c r="M39" i="1"/>
  <c r="M42" i="1"/>
  <c r="M38" i="1"/>
  <c r="M36" i="1"/>
  <c r="M12" i="1"/>
  <c r="M59" i="3"/>
  <c r="M66" i="3"/>
  <c r="M64" i="3"/>
  <c r="L59" i="3"/>
  <c r="L66" i="3"/>
  <c r="L64" i="3"/>
  <c r="L21" i="3"/>
  <c r="L39" i="3" s="1"/>
  <c r="L20" i="3"/>
  <c r="L19" i="3"/>
  <c r="L37" i="3" s="1"/>
  <c r="L18" i="3"/>
  <c r="L17" i="3"/>
  <c r="L35" i="3" s="1"/>
  <c r="L16" i="3"/>
  <c r="L15" i="3"/>
  <c r="L33" i="3" s="1"/>
  <c r="O14" i="1"/>
  <c r="O32" i="1" s="1"/>
  <c r="L22" i="3"/>
  <c r="L24" i="3"/>
  <c r="O25" i="3"/>
  <c r="M25" i="3"/>
  <c r="N24" i="3"/>
  <c r="N42" i="3" s="1"/>
  <c r="O23" i="3"/>
  <c r="O41" i="3" s="1"/>
  <c r="M23" i="3"/>
  <c r="M41" i="3" s="1"/>
  <c r="N22" i="3"/>
  <c r="N40" i="3" s="1"/>
  <c r="O21" i="3"/>
  <c r="O39" i="3" s="1"/>
  <c r="M21" i="3"/>
  <c r="M39" i="3" s="1"/>
  <c r="N20" i="3"/>
  <c r="N38" i="3" s="1"/>
  <c r="O19" i="3"/>
  <c r="O37" i="3" s="1"/>
  <c r="M19" i="3"/>
  <c r="M37" i="3" s="1"/>
  <c r="N18" i="3"/>
  <c r="N36" i="3" s="1"/>
  <c r="O17" i="3"/>
  <c r="O35" i="3" s="1"/>
  <c r="M17" i="3"/>
  <c r="M35" i="3" s="1"/>
  <c r="N16" i="3"/>
  <c r="N34" i="3" s="1"/>
  <c r="O15" i="3"/>
  <c r="O33" i="3" s="1"/>
  <c r="M15" i="3"/>
  <c r="M33" i="3" s="1"/>
  <c r="O13" i="3"/>
  <c r="O31" i="3" s="1"/>
  <c r="M13" i="3"/>
  <c r="M31" i="3" s="1"/>
  <c r="O11" i="3"/>
  <c r="P95" i="1" l="1"/>
  <c r="M61" i="3"/>
  <c r="K14" i="3"/>
  <c r="K32" i="3" s="1"/>
  <c r="K44" i="3" s="1"/>
  <c r="M12" i="3"/>
  <c r="M30" i="3" s="1"/>
  <c r="M16" i="3"/>
  <c r="M34" i="3" s="1"/>
  <c r="O61" i="3"/>
  <c r="O14" i="3"/>
  <c r="O32" i="3" s="1"/>
  <c r="O16" i="3"/>
  <c r="O34" i="3" s="1"/>
  <c r="N14" i="3"/>
  <c r="N32" i="3" s="1"/>
  <c r="M14" i="3"/>
  <c r="M32" i="3" s="1"/>
  <c r="M20" i="3"/>
  <c r="M38" i="3" s="1"/>
  <c r="N12" i="3"/>
  <c r="N30" i="3" s="1"/>
  <c r="O12" i="3"/>
  <c r="O30" i="3" s="1"/>
  <c r="L12" i="3"/>
  <c r="L30" i="3" s="1"/>
  <c r="N68" i="3"/>
  <c r="P61" i="1"/>
  <c r="P18" i="1"/>
  <c r="K26" i="1"/>
  <c r="P16" i="1"/>
  <c r="M26" i="1"/>
  <c r="P29" i="1"/>
  <c r="P31" i="1"/>
  <c r="P20" i="1"/>
  <c r="P65" i="3"/>
  <c r="N61" i="3"/>
  <c r="P60" i="3"/>
  <c r="P66" i="3"/>
  <c r="M68" i="3"/>
  <c r="O26" i="1"/>
  <c r="N26" i="1"/>
  <c r="P40" i="1"/>
  <c r="P41" i="1"/>
  <c r="O68" i="3"/>
  <c r="M83" i="1"/>
  <c r="P24" i="3"/>
  <c r="P43" i="1"/>
  <c r="L44" i="1"/>
  <c r="L68" i="3"/>
  <c r="P64" i="3"/>
  <c r="L61" i="3"/>
  <c r="P59" i="3"/>
  <c r="P11" i="3"/>
  <c r="P18" i="3"/>
  <c r="O29" i="3"/>
  <c r="P39" i="1"/>
  <c r="P35" i="1"/>
  <c r="P23" i="3"/>
  <c r="P13" i="3"/>
  <c r="N30" i="1"/>
  <c r="N44" i="1" s="1"/>
  <c r="P32" i="1"/>
  <c r="P36" i="1"/>
  <c r="L31" i="3"/>
  <c r="P31" i="3" s="1"/>
  <c r="L42" i="3"/>
  <c r="P42" i="3" s="1"/>
  <c r="L26" i="1"/>
  <c r="O30" i="1"/>
  <c r="O44" i="1" s="1"/>
  <c r="P14" i="1"/>
  <c r="L29" i="3"/>
  <c r="P22" i="3"/>
  <c r="P15" i="3"/>
  <c r="P17" i="3"/>
  <c r="P19" i="3"/>
  <c r="P21" i="3"/>
  <c r="P33" i="3"/>
  <c r="P35" i="3"/>
  <c r="P37" i="3"/>
  <c r="P39" i="3"/>
  <c r="P12" i="1"/>
  <c r="P42" i="1"/>
  <c r="P37" i="1"/>
  <c r="P33" i="1"/>
  <c r="P25" i="3"/>
  <c r="L34" i="3"/>
  <c r="L36" i="3"/>
  <c r="P36" i="3" s="1"/>
  <c r="L38" i="3"/>
  <c r="L41" i="3"/>
  <c r="P41" i="3" s="1"/>
  <c r="M30" i="1"/>
  <c r="M44" i="1" s="1"/>
  <c r="P43" i="3"/>
  <c r="K30" i="1"/>
  <c r="P34" i="1"/>
  <c r="P38" i="1"/>
  <c r="P82" i="1"/>
  <c r="P83" i="1" s="1"/>
  <c r="P67" i="3"/>
  <c r="L40" i="3"/>
  <c r="P40" i="3" s="1"/>
  <c r="K26" i="3" l="1"/>
  <c r="K46" i="3" s="1"/>
  <c r="K78" i="3" s="1"/>
  <c r="M26" i="3"/>
  <c r="M44" i="3"/>
  <c r="L26" i="3"/>
  <c r="P38" i="3"/>
  <c r="P16" i="3"/>
  <c r="N44" i="3"/>
  <c r="P34" i="3"/>
  <c r="P32" i="3"/>
  <c r="N26" i="3"/>
  <c r="P14" i="3"/>
  <c r="P20" i="3"/>
  <c r="P61" i="3"/>
  <c r="P30" i="3"/>
  <c r="O26" i="3"/>
  <c r="P12" i="3"/>
  <c r="O44" i="3"/>
  <c r="M46" i="1"/>
  <c r="M99" i="1" s="1"/>
  <c r="M105" i="1" s="1"/>
  <c r="M101" i="1" s="1"/>
  <c r="M103" i="1" s="1"/>
  <c r="P26" i="1"/>
  <c r="N46" i="1"/>
  <c r="N99" i="1" s="1"/>
  <c r="N105" i="1" s="1"/>
  <c r="N101" i="1" s="1"/>
  <c r="N103" i="1" s="1"/>
  <c r="O46" i="1"/>
  <c r="O99" i="1" s="1"/>
  <c r="O105" i="1" s="1"/>
  <c r="O101" i="1" s="1"/>
  <c r="O103" i="1" s="1"/>
  <c r="P29" i="3"/>
  <c r="L46" i="1"/>
  <c r="L99" i="1" s="1"/>
  <c r="L105" i="1" s="1"/>
  <c r="L101" i="1" s="1"/>
  <c r="L103" i="1" s="1"/>
  <c r="P68" i="3"/>
  <c r="P30" i="1"/>
  <c r="P44" i="1" s="1"/>
  <c r="K44" i="1"/>
  <c r="K46" i="1" s="1"/>
  <c r="K99" i="1" s="1"/>
  <c r="K105" i="1" s="1"/>
  <c r="L44" i="3"/>
  <c r="L46" i="3" l="1"/>
  <c r="L78" i="3" s="1"/>
  <c r="L84" i="3" s="1"/>
  <c r="L80" i="3" s="1"/>
  <c r="L82" i="3" s="1"/>
  <c r="L109" i="1" s="1"/>
  <c r="L110" i="1" s="1"/>
  <c r="L112" i="1" s="1"/>
  <c r="M46" i="3"/>
  <c r="M78" i="3" s="1"/>
  <c r="M84" i="3" s="1"/>
  <c r="M80" i="3" s="1"/>
  <c r="M82" i="3" s="1"/>
  <c r="M109" i="1" s="1"/>
  <c r="M110" i="1" s="1"/>
  <c r="M112" i="1" s="1"/>
  <c r="P44" i="3"/>
  <c r="N46" i="3"/>
  <c r="N78" i="3" s="1"/>
  <c r="N84" i="3" s="1"/>
  <c r="N80" i="3" s="1"/>
  <c r="N82" i="3" s="1"/>
  <c r="N109" i="1" s="1"/>
  <c r="N110" i="1" s="1"/>
  <c r="N112" i="1" s="1"/>
  <c r="P26" i="3"/>
  <c r="O46" i="3"/>
  <c r="O78" i="3" s="1"/>
  <c r="O84" i="3" s="1"/>
  <c r="O80" i="3" s="1"/>
  <c r="O82" i="3" s="1"/>
  <c r="O109" i="1" s="1"/>
  <c r="O110" i="1" s="1"/>
  <c r="O112" i="1" s="1"/>
  <c r="P46" i="1"/>
  <c r="P99" i="1"/>
  <c r="K84" i="3"/>
  <c r="P46" i="3" l="1"/>
  <c r="P78" i="3"/>
  <c r="K80" i="3"/>
  <c r="P84" i="3"/>
  <c r="K101" i="1"/>
  <c r="P105" i="1"/>
  <c r="P101" i="1" l="1"/>
  <c r="K103" i="1"/>
  <c r="P80" i="3"/>
  <c r="K82" i="3"/>
  <c r="K109" i="1" s="1"/>
  <c r="P109" i="1" l="1"/>
  <c r="P82" i="3"/>
  <c r="P103" i="1"/>
  <c r="P108" i="1"/>
  <c r="K110" i="1"/>
  <c r="P110" i="1" s="1"/>
  <c r="K112" i="1" l="1"/>
  <c r="P112" i="1" s="1"/>
  <c r="P113" i="1" s="1"/>
</calcChain>
</file>

<file path=xl/comments1.xml><?xml version="1.0" encoding="utf-8"?>
<comments xmlns="http://schemas.openxmlformats.org/spreadsheetml/2006/main">
  <authors>
    <author>Robert Lapointe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D82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For information purposes ONLY. This number is NOT used in any calculations.</t>
        </r>
      </text>
    </comment>
    <comment ref="I82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credits for all students.</t>
        </r>
      </text>
    </comment>
    <comment ref="A109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2.xml><?xml version="1.0" encoding="utf-8"?>
<comments xmlns="http://schemas.openxmlformats.org/spreadsheetml/2006/main">
  <authors>
    <author>Robert Lapointe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For information purposes ONLY. This number is NOT used in any calculations.</t>
        </r>
      </text>
    </comment>
    <comment ref="I67" authorId="0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credits for all students.</t>
        </r>
      </text>
    </comment>
  </commentList>
</comments>
</file>

<file path=xl/sharedStrings.xml><?xml version="1.0" encoding="utf-8"?>
<sst xmlns="http://schemas.openxmlformats.org/spreadsheetml/2006/main" count="329" uniqueCount="126">
  <si>
    <t>Number of Budget Years</t>
  </si>
  <si>
    <t>Inflation Rate</t>
  </si>
  <si>
    <t>FRINGE BENEFIT RATES</t>
  </si>
  <si>
    <t>Academic</t>
  </si>
  <si>
    <t>Summer</t>
  </si>
  <si>
    <t>Staff</t>
  </si>
  <si>
    <t>Student</t>
  </si>
  <si>
    <t>SALARIES &amp; WAGES</t>
  </si>
  <si>
    <t>Name</t>
  </si>
  <si>
    <t>Role</t>
  </si>
  <si>
    <t>Fringe Type</t>
  </si>
  <si>
    <t>Base Salary</t>
  </si>
  <si>
    <t>TBD</t>
  </si>
  <si>
    <t>TOTAL SALARIES &amp; WAGES</t>
  </si>
  <si>
    <t>PI</t>
  </si>
  <si>
    <t>Post-doc</t>
  </si>
  <si>
    <t>Grad Student</t>
  </si>
  <si>
    <t>UG Student</t>
  </si>
  <si>
    <t>FRINGE BENEFITS</t>
  </si>
  <si>
    <t>TOTAL FRINGE BENEFITS</t>
  </si>
  <si>
    <t>No. of Months Year 1</t>
  </si>
  <si>
    <t>No. of Months Year 2</t>
  </si>
  <si>
    <t>No. of Months Year 3</t>
  </si>
  <si>
    <t>No. of Months Year 4</t>
  </si>
  <si>
    <t>No. of Months Year 5</t>
  </si>
  <si>
    <t>Year</t>
  </si>
  <si>
    <t>TOTAL BUDGET</t>
  </si>
  <si>
    <t>IDC Rate (TYPE MTDC)</t>
  </si>
  <si>
    <t>TOTAL PERSONNEL</t>
  </si>
  <si>
    <t>CONSULTANT COSTS</t>
  </si>
  <si>
    <t>Consultant 1</t>
  </si>
  <si>
    <t>Consultant 2</t>
  </si>
  <si>
    <t>TOTAL CONSULTANT COSTS</t>
  </si>
  <si>
    <t>Item 1</t>
  </si>
  <si>
    <t>Item 2</t>
  </si>
  <si>
    <t>TOTAL EQUIPMENT COSTS</t>
  </si>
  <si>
    <t>(NOTE: This Category is NOT for Student Support)</t>
  </si>
  <si>
    <t>Tuition</t>
  </si>
  <si>
    <t>Stipends</t>
  </si>
  <si>
    <t>Travel</t>
  </si>
  <si>
    <t>Subsistence</t>
  </si>
  <si>
    <t>Other</t>
  </si>
  <si>
    <t>TOTAL PARTICIPANT COSTS</t>
  </si>
  <si>
    <t xml:space="preserve">Number of Participants </t>
  </si>
  <si>
    <t>OTHER DIRECT COSTS</t>
  </si>
  <si>
    <t>Materials &amp; Supplies</t>
  </si>
  <si>
    <t>Publication Costs</t>
  </si>
  <si>
    <t>Human Subjects</t>
  </si>
  <si>
    <t>Animal Subjects</t>
  </si>
  <si>
    <t>ADP / Computer Services</t>
  </si>
  <si>
    <t>Equipment or Facility Rental / User Fees</t>
  </si>
  <si>
    <t>Alterations and Renovations</t>
  </si>
  <si>
    <t>TOTAL OTHER DIRECT COSTS</t>
  </si>
  <si>
    <t>Subcontractor 1</t>
  </si>
  <si>
    <t>Subcontractor 2</t>
  </si>
  <si>
    <t>Subcontractor 3</t>
  </si>
  <si>
    <t>TOTAL SUBCONTRACT COSTS</t>
  </si>
  <si>
    <t>TOTAL DIRECT COSTS</t>
  </si>
  <si>
    <t>INDIRECT COSTS (TYPE MTDC)</t>
  </si>
  <si>
    <t>TOTAL REQUEST FROM FUNDING AGENCY</t>
  </si>
  <si>
    <t>IDC Base</t>
  </si>
  <si>
    <t>SUBCONTRACT IDC</t>
  </si>
  <si>
    <t>TOTAL SUBCONTRACT IDC</t>
  </si>
  <si>
    <t>Number of students</t>
  </si>
  <si>
    <t>Credits</t>
  </si>
  <si>
    <t xml:space="preserve">Tuition </t>
  </si>
  <si>
    <t>(A Letter of Support is required from each Consultant)</t>
  </si>
  <si>
    <t>(over $2,500) General use computers are not considered equipment)</t>
  </si>
  <si>
    <t>please list details</t>
  </si>
  <si>
    <t>( A Statement of Work, Detailed Budget, and Consortium Letter are required from each Subcontractor)</t>
  </si>
  <si>
    <t>(Charged on the first $25,000 of each subcontract)</t>
  </si>
  <si>
    <t>▲ PARTICIPANT COSTS</t>
  </si>
  <si>
    <t>▲ EQUIPMENT</t>
  </si>
  <si>
    <t>▲ Graduate Student Tuition*</t>
  </si>
  <si>
    <t>▼ SUBCONTRACT(S)</t>
  </si>
  <si>
    <t>Other Cost Share**</t>
  </si>
  <si>
    <t>TOTAL COST SHARE</t>
  </si>
  <si>
    <t>▲ Indirect costs are not charged on Equipment, Participant Support, or Tuition for grants carrying full indirect costs</t>
  </si>
  <si>
    <t>▼ For subcontracts, indirect costs are charged on the first $25,000 of EACH subcontract.</t>
  </si>
  <si>
    <t>The indirect cost rates for work performed off campus are: 24% for federally supported projects and 30% for industry supported projects</t>
  </si>
  <si>
    <t>PI Name:</t>
  </si>
  <si>
    <t>OSRP #</t>
  </si>
  <si>
    <t>Solicitation:</t>
  </si>
  <si>
    <t>Other (please list details below)</t>
  </si>
  <si>
    <t>Equipment Maintenance</t>
  </si>
  <si>
    <t>Remodeling of Space</t>
  </si>
  <si>
    <t>TRAVEL COSTS</t>
  </si>
  <si>
    <t>Domestic Travel</t>
  </si>
  <si>
    <t>International Travel</t>
  </si>
  <si>
    <t>TOTAL TRAVEL COSTS</t>
  </si>
  <si>
    <t>YEAR 1</t>
  </si>
  <si>
    <t>YEAR 2</t>
  </si>
  <si>
    <t>YEAR 3</t>
  </si>
  <si>
    <t>YEAR 4</t>
  </si>
  <si>
    <t>YEAR 5</t>
  </si>
  <si>
    <t>TOTAL</t>
  </si>
  <si>
    <t>Co-PI 1</t>
  </si>
  <si>
    <t>Co-PI 2</t>
  </si>
  <si>
    <t>Co-PI 3</t>
  </si>
  <si>
    <t>Co-PI 4</t>
  </si>
  <si>
    <t>(A Letter of Support (include the rate/charge for consulting services) is required from each Consultant)</t>
  </si>
  <si>
    <t>SUBCONTRACT(S)</t>
  </si>
  <si>
    <t>▲ Indirect costs are not charged on Equipment, or Tuition for grants carrying full indirect costs</t>
  </si>
  <si>
    <t>TOTAL PROJECT BUDGET (including cost share)</t>
  </si>
  <si>
    <t>Acad. Appt.  (Months)</t>
  </si>
  <si>
    <t>Acad. Appt. Months</t>
  </si>
  <si>
    <t xml:space="preserve">current costs (http://www.iit.edu/research/services/orcpd/docs/animal_rates.pdf) </t>
  </si>
  <si>
    <t>(over $2,500 for each item) General use computers are not considered equipment)</t>
  </si>
  <si>
    <t>COST SHARE ACCOUNT NUMBER</t>
  </si>
  <si>
    <t>Cost Share %</t>
  </si>
  <si>
    <t>The indirect cost rates for work performed on campus are : 52% for federally supported projects and 60% for industry supported projects</t>
  </si>
  <si>
    <r>
      <rPr>
        <b/>
        <sz val="11"/>
        <rFont val="Calibri"/>
        <family val="2"/>
        <scheme val="minor"/>
      </rPr>
      <t>TRAVEL COSTS</t>
    </r>
    <r>
      <rPr>
        <sz val="11"/>
        <color theme="10"/>
        <rFont val="Calibri"/>
        <family val="2"/>
        <scheme val="minor"/>
      </rPr>
      <t xml:space="preserve">      (IIT Policy / Federal Regulations: http://www.iit.edu/grant_contract_accounting/sponsored_project_travel.shtml) </t>
    </r>
  </si>
  <si>
    <t>For grants using federal funds, a US carrier must be used.</t>
  </si>
  <si>
    <t>IIT (Tuition Match)*</t>
  </si>
  <si>
    <t>* IIT Tuition Match (not included in Total Request from Funding Agency above)</t>
  </si>
  <si>
    <t>IIT will cost share 1/4 tuition costs on the second and subsequent graduate students where the project is charged less than the full on-site indirect costs rate AND where the graduate student are paid the minimum stipend above.</t>
  </si>
  <si>
    <r>
      <t xml:space="preserve">▲ Grad. Student Tuition </t>
    </r>
    <r>
      <rPr>
        <sz val="10"/>
        <color theme="1"/>
        <rFont val="Calibri"/>
        <family val="2"/>
        <scheme val="minor"/>
      </rPr>
      <t>(provided by Dept.)</t>
    </r>
  </si>
  <si>
    <r>
      <t xml:space="preserve">COST SHARE           </t>
    </r>
    <r>
      <rPr>
        <b/>
        <sz val="11"/>
        <color rgb="FFFF0000"/>
        <rFont val="Calibri"/>
        <family val="2"/>
      </rPr>
      <t>(ALL COST SHARE INCLUDING IIT TUITION COST SHARE IS SUBJECT TO APPROVAL OF THE APPROPRIATE DEAN)</t>
    </r>
  </si>
  <si>
    <t>IIT will cost share 1/2 tuition costs on all graduate students where the project is charged the full on-site indirect costs rate (52% federal, 60% non-federal) AND where each graduate student is paid a minimum stipend of $21,600 / year ($1,800 / month) in FY 2015</t>
  </si>
  <si>
    <t>OSRP#</t>
  </si>
  <si>
    <t>** For other cost share, a detailed budget and a statement of where the cost share is coming from is required. If from an IIT account, an account number must be provided (use Cost Share Tab)</t>
  </si>
  <si>
    <t>Fred Hickernell</t>
  </si>
  <si>
    <t>NSF PD 10-1271 DMS - Computational Mathematics</t>
  </si>
  <si>
    <t>Proposal Title:</t>
  </si>
  <si>
    <t>Stable, Efficient, Adaptive Algorithms for Approximation and Integration</t>
  </si>
  <si>
    <t>Gregory Fasshauer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</si>
</sst>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23"/>
      <name val="Calibri"/>
      <family val="2"/>
    </font>
    <font>
      <sz val="11"/>
      <color indexed="23"/>
      <name val="Calibri"/>
      <family val="2"/>
    </font>
    <font>
      <i/>
      <sz val="11"/>
      <color indexed="2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</font>
    <font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6" fontId="0" fillId="0" borderId="0" xfId="1" applyNumberFormat="1" applyFont="1" applyAlignment="1" applyProtection="1">
      <alignment horizontal="right"/>
      <protection locked="0"/>
    </xf>
    <xf numFmtId="166" fontId="3" fillId="0" borderId="0" xfId="1" applyNumberFormat="1" applyFont="1" applyProtection="1">
      <protection locked="0"/>
    </xf>
    <xf numFmtId="0" fontId="3" fillId="0" borderId="0" xfId="0" applyFont="1" applyProtection="1">
      <protection locked="0"/>
    </xf>
    <xf numFmtId="164" fontId="0" fillId="0" borderId="0" xfId="2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2" xfId="0" applyFont="1" applyBorder="1" applyProtection="1">
      <protection locked="0"/>
    </xf>
    <xf numFmtId="166" fontId="0" fillId="0" borderId="0" xfId="1" applyNumberFormat="1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166" fontId="6" fillId="0" borderId="0" xfId="1" applyNumberFormat="1" applyFont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6" fillId="0" borderId="1" xfId="0" applyFont="1" applyBorder="1" applyProtection="1">
      <protection locked="0"/>
    </xf>
    <xf numFmtId="166" fontId="0" fillId="0" borderId="1" xfId="1" applyNumberFormat="1" applyFont="1" applyBorder="1" applyProtection="1">
      <protection locked="0"/>
    </xf>
    <xf numFmtId="165" fontId="0" fillId="0" borderId="1" xfId="1" applyNumberFormat="1" applyFont="1" applyBorder="1" applyProtection="1">
      <protection locked="0"/>
    </xf>
    <xf numFmtId="166" fontId="0" fillId="0" borderId="0" xfId="1" applyNumberFormat="1" applyFont="1" applyAlignment="1" applyProtection="1">
      <alignment horizontal="right"/>
    </xf>
    <xf numFmtId="166" fontId="3" fillId="0" borderId="0" xfId="1" applyNumberFormat="1" applyFont="1" applyProtection="1"/>
    <xf numFmtId="166" fontId="5" fillId="0" borderId="0" xfId="1" applyNumberFormat="1" applyFont="1" applyProtection="1"/>
    <xf numFmtId="0" fontId="5" fillId="2" borderId="0" xfId="0" applyFont="1" applyFill="1" applyProtection="1">
      <protection locked="0"/>
    </xf>
    <xf numFmtId="166" fontId="5" fillId="2" borderId="0" xfId="1" applyNumberFormat="1" applyFont="1" applyFill="1" applyProtection="1"/>
    <xf numFmtId="166" fontId="5" fillId="2" borderId="0" xfId="1" applyNumberFormat="1" applyFont="1" applyFill="1" applyAlignment="1" applyProtection="1">
      <alignment horizontal="right"/>
    </xf>
    <xf numFmtId="0" fontId="3" fillId="0" borderId="0" xfId="0" applyFont="1" applyFill="1" applyProtection="1">
      <protection locked="0"/>
    </xf>
    <xf numFmtId="166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Protection="1"/>
    <xf numFmtId="0" fontId="1" fillId="0" borderId="0" xfId="0" applyFont="1" applyFill="1" applyProtection="1">
      <protection locked="0"/>
    </xf>
    <xf numFmtId="166" fontId="1" fillId="0" borderId="0" xfId="1" applyNumberFormat="1" applyFont="1" applyFill="1" applyAlignment="1" applyProtection="1">
      <alignment horizontal="right"/>
    </xf>
    <xf numFmtId="166" fontId="1" fillId="0" borderId="0" xfId="1" applyNumberFormat="1" applyFont="1" applyFill="1" applyProtection="1"/>
    <xf numFmtId="0" fontId="1" fillId="0" borderId="0" xfId="0" applyFont="1" applyProtection="1">
      <protection locked="0"/>
    </xf>
    <xf numFmtId="166" fontId="1" fillId="0" borderId="0" xfId="1" applyNumberFormat="1" applyFont="1" applyAlignment="1" applyProtection="1">
      <alignment horizontal="right"/>
      <protection locked="0"/>
    </xf>
    <xf numFmtId="166" fontId="1" fillId="0" borderId="0" xfId="1" applyNumberFormat="1" applyFont="1" applyProtection="1"/>
    <xf numFmtId="166" fontId="0" fillId="0" borderId="0" xfId="1" applyNumberFormat="1" applyFont="1" applyFill="1" applyAlignment="1" applyProtection="1">
      <alignment horizontal="right"/>
    </xf>
    <xf numFmtId="166" fontId="0" fillId="0" borderId="0" xfId="1" applyNumberFormat="1" applyFont="1" applyAlignment="1" applyProtection="1">
      <alignment horizontal="left" indent="1"/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166" fontId="5" fillId="0" borderId="0" xfId="1" applyNumberFormat="1" applyFont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Protection="1">
      <protection locked="0"/>
    </xf>
    <xf numFmtId="166" fontId="0" fillId="3" borderId="0" xfId="1" applyNumberFormat="1" applyFont="1" applyFill="1" applyAlignment="1" applyProtection="1">
      <alignment horizontal="right"/>
      <protection locked="0"/>
    </xf>
    <xf numFmtId="166" fontId="3" fillId="3" borderId="0" xfId="1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164" fontId="0" fillId="3" borderId="0" xfId="2" applyNumberFormat="1" applyFont="1" applyFill="1" applyBorder="1" applyProtection="1">
      <protection locked="0"/>
    </xf>
    <xf numFmtId="43" fontId="0" fillId="3" borderId="0" xfId="1" applyFont="1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166" fontId="0" fillId="3" borderId="0" xfId="1" applyNumberFormat="1" applyFont="1" applyFill="1" applyProtection="1">
      <protection locked="0"/>
    </xf>
    <xf numFmtId="165" fontId="0" fillId="3" borderId="0" xfId="1" applyNumberFormat="1" applyFont="1" applyFill="1" applyProtection="1">
      <protection locked="0"/>
    </xf>
    <xf numFmtId="166" fontId="0" fillId="3" borderId="0" xfId="1" applyNumberFormat="1" applyFont="1" applyFill="1" applyAlignment="1" applyProtection="1">
      <alignment horizontal="right"/>
    </xf>
    <xf numFmtId="166" fontId="3" fillId="3" borderId="0" xfId="1" applyNumberFormat="1" applyFont="1" applyFill="1" applyProtection="1"/>
    <xf numFmtId="166" fontId="3" fillId="3" borderId="0" xfId="1" applyNumberFormat="1" applyFont="1" applyFill="1" applyAlignment="1" applyProtection="1">
      <alignment horizontal="right"/>
    </xf>
    <xf numFmtId="166" fontId="3" fillId="3" borderId="0" xfId="1" applyNumberFormat="1" applyFont="1" applyFill="1" applyAlignment="1" applyProtection="1">
      <alignment horizontal="center"/>
      <protection locked="0"/>
    </xf>
    <xf numFmtId="0" fontId="4" fillId="3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166" fontId="0" fillId="3" borderId="1" xfId="1" applyNumberFormat="1" applyFont="1" applyFill="1" applyBorder="1" applyProtection="1">
      <protection locked="0"/>
    </xf>
    <xf numFmtId="165" fontId="0" fillId="3" borderId="1" xfId="1" applyNumberFormat="1" applyFont="1" applyFill="1" applyBorder="1" applyProtection="1">
      <protection locked="0"/>
    </xf>
    <xf numFmtId="0" fontId="3" fillId="4" borderId="0" xfId="0" applyFont="1" applyFill="1" applyProtection="1">
      <protection locked="0"/>
    </xf>
    <xf numFmtId="166" fontId="3" fillId="4" borderId="0" xfId="1" applyNumberFormat="1" applyFont="1" applyFill="1" applyAlignment="1" applyProtection="1">
      <alignment horizontal="right"/>
    </xf>
    <xf numFmtId="166" fontId="3" fillId="4" borderId="0" xfId="1" applyNumberFormat="1" applyFont="1" applyFill="1" applyProtection="1"/>
    <xf numFmtId="0" fontId="3" fillId="4" borderId="0" xfId="0" applyFont="1" applyFill="1" applyBorder="1" applyProtection="1">
      <protection locked="0"/>
    </xf>
    <xf numFmtId="164" fontId="3" fillId="4" borderId="0" xfId="0" applyNumberFormat="1" applyFont="1" applyFill="1" applyProtection="1">
      <protection locked="0"/>
    </xf>
    <xf numFmtId="0" fontId="0" fillId="5" borderId="0" xfId="0" applyFill="1" applyProtection="1">
      <protection locked="0"/>
    </xf>
    <xf numFmtId="166" fontId="0" fillId="5" borderId="0" xfId="1" applyNumberFormat="1" applyFont="1" applyFill="1" applyAlignment="1" applyProtection="1">
      <alignment horizontal="right"/>
    </xf>
    <xf numFmtId="166" fontId="3" fillId="5" borderId="0" xfId="1" applyNumberFormat="1" applyFont="1" applyFill="1" applyProtection="1"/>
    <xf numFmtId="166" fontId="1" fillId="0" borderId="0" xfId="1" applyNumberFormat="1" applyFont="1" applyFill="1" applyAlignment="1" applyProtection="1">
      <alignment horizontal="right"/>
      <protection locked="0"/>
    </xf>
    <xf numFmtId="166" fontId="1" fillId="3" borderId="0" xfId="1" applyNumberFormat="1" applyFont="1" applyFill="1" applyAlignment="1" applyProtection="1">
      <alignment horizontal="right"/>
      <protection locked="0"/>
    </xf>
    <xf numFmtId="0" fontId="3" fillId="6" borderId="3" xfId="0" applyFont="1" applyFill="1" applyBorder="1" applyProtection="1">
      <protection locked="0"/>
    </xf>
    <xf numFmtId="166" fontId="3" fillId="6" borderId="3" xfId="1" applyNumberFormat="1" applyFont="1" applyFill="1" applyBorder="1" applyAlignment="1" applyProtection="1">
      <alignment horizontal="right"/>
    </xf>
    <xf numFmtId="166" fontId="3" fillId="6" borderId="3" xfId="1" applyNumberFormat="1" applyFont="1" applyFill="1" applyBorder="1" applyProtection="1"/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protection locked="0"/>
    </xf>
    <xf numFmtId="0" fontId="12" fillId="7" borderId="0" xfId="0" applyFont="1" applyFill="1" applyProtection="1">
      <protection locked="0"/>
    </xf>
    <xf numFmtId="0" fontId="0" fillId="0" borderId="0" xfId="0" applyAlignment="1">
      <alignment wrapText="1"/>
    </xf>
    <xf numFmtId="43" fontId="0" fillId="0" borderId="0" xfId="1" applyNumberFormat="1" applyFont="1" applyProtection="1">
      <protection locked="0"/>
    </xf>
    <xf numFmtId="0" fontId="3" fillId="8" borderId="0" xfId="0" applyFont="1" applyFill="1" applyProtection="1">
      <protection locked="0"/>
    </xf>
    <xf numFmtId="166" fontId="3" fillId="8" borderId="0" xfId="1" applyNumberFormat="1" applyFont="1" applyFill="1" applyAlignment="1" applyProtection="1">
      <alignment horizontal="right"/>
    </xf>
    <xf numFmtId="166" fontId="3" fillId="8" borderId="0" xfId="1" applyNumberFormat="1" applyFont="1" applyFill="1" applyProtection="1"/>
    <xf numFmtId="0" fontId="3" fillId="9" borderId="0" xfId="0" applyFont="1" applyFill="1" applyProtection="1">
      <protection locked="0"/>
    </xf>
    <xf numFmtId="166" fontId="3" fillId="9" borderId="0" xfId="1" applyNumberFormat="1" applyFont="1" applyFill="1" applyAlignment="1" applyProtection="1">
      <alignment horizontal="right"/>
    </xf>
    <xf numFmtId="166" fontId="3" fillId="9" borderId="0" xfId="1" applyNumberFormat="1" applyFont="1" applyFill="1" applyProtection="1"/>
    <xf numFmtId="0" fontId="3" fillId="9" borderId="0" xfId="0" applyFont="1" applyFill="1" applyBorder="1" applyProtection="1">
      <protection locked="0"/>
    </xf>
    <xf numFmtId="164" fontId="3" fillId="9" borderId="0" xfId="0" applyNumberFormat="1" applyFont="1" applyFill="1" applyProtection="1">
      <protection locked="0"/>
    </xf>
    <xf numFmtId="0" fontId="3" fillId="10" borderId="0" xfId="0" applyFont="1" applyFill="1" applyProtection="1">
      <protection locked="0"/>
    </xf>
    <xf numFmtId="166" fontId="3" fillId="10" borderId="0" xfId="1" applyNumberFormat="1" applyFont="1" applyFill="1" applyAlignment="1" applyProtection="1">
      <alignment horizontal="right"/>
    </xf>
    <xf numFmtId="166" fontId="3" fillId="10" borderId="0" xfId="1" applyNumberFormat="1" applyFont="1" applyFill="1" applyProtection="1"/>
    <xf numFmtId="10" fontId="3" fillId="0" borderId="0" xfId="2" applyNumberFormat="1" applyFont="1" applyProtection="1">
      <protection locked="0"/>
    </xf>
    <xf numFmtId="0" fontId="15" fillId="0" borderId="0" xfId="3" applyFont="1" applyFill="1" applyProtection="1">
      <protection locked="0"/>
    </xf>
    <xf numFmtId="0" fontId="14" fillId="0" borderId="0" xfId="3" applyProtection="1">
      <protection locked="0"/>
    </xf>
    <xf numFmtId="0" fontId="16" fillId="0" borderId="0" xfId="3" applyFont="1" applyFill="1" applyProtection="1">
      <protection locked="0"/>
    </xf>
    <xf numFmtId="166" fontId="3" fillId="0" borderId="0" xfId="1" applyNumberFormat="1" applyFont="1" applyFill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166" fontId="3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Protection="1"/>
    <xf numFmtId="166" fontId="3" fillId="0" borderId="0" xfId="1" applyNumberFormat="1" applyFont="1" applyFill="1" applyBorder="1" applyProtection="1"/>
    <xf numFmtId="10" fontId="3" fillId="0" borderId="0" xfId="2" applyNumberFormat="1" applyFont="1" applyFill="1" applyProtection="1">
      <protection locked="0"/>
    </xf>
    <xf numFmtId="0" fontId="0" fillId="0" borderId="0" xfId="0" applyFill="1" applyAlignment="1" applyProtection="1">
      <alignment horizontal="left" wrapText="1"/>
      <protection locked="0"/>
    </xf>
    <xf numFmtId="0" fontId="19" fillId="0" borderId="0" xfId="0" applyFont="1" applyProtection="1">
      <protection locked="0"/>
    </xf>
    <xf numFmtId="164" fontId="19" fillId="0" borderId="0" xfId="2" applyNumberFormat="1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20" fillId="0" borderId="0" xfId="0" applyFon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12" fillId="0" borderId="1" xfId="0" applyFont="1" applyBorder="1" applyAlignment="1" applyProtection="1">
      <alignment horizontal="left"/>
      <protection locked="0"/>
    </xf>
    <xf numFmtId="166" fontId="3" fillId="0" borderId="0" xfId="1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18" fillId="0" borderId="0" xfId="0" applyFont="1" applyAlignment="1" applyProtection="1">
      <alignment horizontal="center" shrinkToFit="1"/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 wrapText="1"/>
      <protection locked="0"/>
    </xf>
    <xf numFmtId="166" fontId="3" fillId="3" borderId="0" xfId="1" applyNumberFormat="1" applyFont="1" applyFill="1" applyAlignment="1" applyProtection="1">
      <alignment horizontal="center" wrapText="1"/>
      <protection locked="0"/>
    </xf>
    <xf numFmtId="0" fontId="0" fillId="7" borderId="4" xfId="0" applyFill="1" applyBorder="1" applyAlignment="1" applyProtection="1">
      <alignment horizontal="left"/>
      <protection locked="0"/>
    </xf>
    <xf numFmtId="0" fontId="0" fillId="7" borderId="5" xfId="0" applyFill="1" applyBorder="1" applyAlignment="1" applyProtection="1">
      <alignment horizontal="left"/>
      <protection locked="0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it.edu/grant_contract_accounting/sponsored_project_travel.shtml" TargetMode="External"/><Relationship Id="rId1" Type="http://schemas.openxmlformats.org/officeDocument/2006/relationships/hyperlink" Target="http://www.iit.edu/research/services/orcpd/docs/animal_rates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Q124"/>
  <sheetViews>
    <sheetView tabSelected="1" zoomScale="88" zoomScaleNormal="88" workbookViewId="0"/>
  </sheetViews>
  <sheetFormatPr defaultRowHeight="15" x14ac:dyDescent="0.25"/>
  <cols>
    <col min="1" max="1" width="26.85546875" style="1" customWidth="1"/>
    <col min="2" max="2" width="13.7109375" style="1" customWidth="1"/>
    <col min="3" max="3" width="12" style="1" customWidth="1"/>
    <col min="4" max="4" width="10.140625" style="1" customWidth="1"/>
    <col min="5" max="5" width="10.85546875" style="1" customWidth="1"/>
    <col min="6" max="10" width="9.140625" style="1"/>
    <col min="11" max="15" width="12.7109375" style="3" bestFit="1" customWidth="1"/>
    <col min="16" max="16" width="14.42578125" style="4" bestFit="1" customWidth="1"/>
    <col min="17" max="17" width="5.140625" style="89" customWidth="1"/>
    <col min="18" max="16384" width="9.140625" style="1"/>
  </cols>
  <sheetData>
    <row r="1" spans="1:17" x14ac:dyDescent="0.25">
      <c r="A1" s="100" t="s">
        <v>80</v>
      </c>
      <c r="B1" s="104" t="s">
        <v>121</v>
      </c>
      <c r="C1" s="104"/>
      <c r="D1" s="104"/>
      <c r="E1" s="104"/>
      <c r="F1" s="104"/>
      <c r="G1" s="100" t="s">
        <v>119</v>
      </c>
      <c r="H1" s="101">
        <v>9702</v>
      </c>
    </row>
    <row r="2" spans="1:17" x14ac:dyDescent="0.25">
      <c r="A2" s="5" t="s">
        <v>82</v>
      </c>
      <c r="B2" s="104" t="s">
        <v>122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90"/>
    </row>
    <row r="3" spans="1:17" x14ac:dyDescent="0.25">
      <c r="A3" s="102" t="s">
        <v>123</v>
      </c>
      <c r="B3" s="102" t="s">
        <v>124</v>
      </c>
    </row>
    <row r="4" spans="1:17" x14ac:dyDescent="0.25">
      <c r="A4" s="1" t="s">
        <v>27</v>
      </c>
      <c r="B4" s="6">
        <v>0.52</v>
      </c>
      <c r="D4" s="106" t="s">
        <v>2</v>
      </c>
      <c r="E4" s="106"/>
      <c r="F4" s="106"/>
      <c r="G4" s="106"/>
      <c r="I4" s="108"/>
      <c r="J4" s="108"/>
      <c r="K4" s="108"/>
      <c r="L4" s="108"/>
    </row>
    <row r="5" spans="1:17" x14ac:dyDescent="0.25">
      <c r="A5" s="1" t="s">
        <v>1</v>
      </c>
      <c r="B5" s="7">
        <v>1.04</v>
      </c>
      <c r="D5" s="1" t="s">
        <v>3</v>
      </c>
      <c r="E5" s="6">
        <v>0.23499999999999999</v>
      </c>
      <c r="F5" s="1" t="s">
        <v>5</v>
      </c>
      <c r="G5" s="6">
        <v>0.254</v>
      </c>
      <c r="I5" s="98"/>
      <c r="J5" s="99"/>
      <c r="K5" s="98"/>
      <c r="L5" s="99"/>
    </row>
    <row r="6" spans="1:17" x14ac:dyDescent="0.25">
      <c r="A6" s="5" t="s">
        <v>0</v>
      </c>
      <c r="B6" s="8">
        <v>3</v>
      </c>
      <c r="D6" s="1" t="s">
        <v>4</v>
      </c>
      <c r="E6" s="6">
        <v>8.1000000000000003E-2</v>
      </c>
      <c r="F6" s="1" t="s">
        <v>6</v>
      </c>
      <c r="G6" s="6">
        <v>0</v>
      </c>
      <c r="I6" s="98"/>
      <c r="J6" s="99"/>
      <c r="K6" s="98"/>
      <c r="L6" s="99"/>
    </row>
    <row r="8" spans="1:17" ht="15" customHeight="1" x14ac:dyDescent="0.25">
      <c r="D8" s="107" t="s">
        <v>104</v>
      </c>
      <c r="F8" s="107" t="s">
        <v>20</v>
      </c>
      <c r="G8" s="107" t="s">
        <v>21</v>
      </c>
      <c r="H8" s="107" t="s">
        <v>22</v>
      </c>
      <c r="I8" s="107" t="s">
        <v>23</v>
      </c>
      <c r="J8" s="107" t="s">
        <v>24</v>
      </c>
    </row>
    <row r="9" spans="1:17" x14ac:dyDescent="0.25">
      <c r="A9" s="5" t="s">
        <v>7</v>
      </c>
      <c r="D9" s="107"/>
      <c r="F9" s="107"/>
      <c r="G9" s="107"/>
      <c r="H9" s="107"/>
      <c r="I9" s="107"/>
      <c r="J9" s="107"/>
      <c r="K9" s="3" t="s">
        <v>25</v>
      </c>
      <c r="L9" s="3" t="s">
        <v>25</v>
      </c>
      <c r="M9" s="3" t="s">
        <v>25</v>
      </c>
      <c r="N9" s="3" t="s">
        <v>25</v>
      </c>
      <c r="O9" s="3" t="s">
        <v>25</v>
      </c>
      <c r="P9" s="105" t="s">
        <v>26</v>
      </c>
      <c r="Q9" s="91"/>
    </row>
    <row r="10" spans="1:17" x14ac:dyDescent="0.25">
      <c r="A10" s="1" t="s">
        <v>8</v>
      </c>
      <c r="B10" s="1" t="s">
        <v>9</v>
      </c>
      <c r="C10" s="1" t="s">
        <v>10</v>
      </c>
      <c r="D10" s="107"/>
      <c r="E10" s="1" t="s">
        <v>11</v>
      </c>
      <c r="F10" s="107"/>
      <c r="G10" s="107"/>
      <c r="H10" s="107"/>
      <c r="I10" s="107"/>
      <c r="J10" s="107"/>
      <c r="K10" s="3">
        <v>1</v>
      </c>
      <c r="L10" s="3">
        <v>2</v>
      </c>
      <c r="M10" s="3">
        <v>3</v>
      </c>
      <c r="N10" s="3">
        <v>4</v>
      </c>
      <c r="O10" s="3">
        <v>5</v>
      </c>
      <c r="P10" s="105"/>
      <c r="Q10" s="91"/>
    </row>
    <row r="11" spans="1:17" x14ac:dyDescent="0.25">
      <c r="A11" s="1" t="s">
        <v>121</v>
      </c>
      <c r="B11" s="1" t="s">
        <v>14</v>
      </c>
      <c r="C11" s="1" t="s">
        <v>3</v>
      </c>
      <c r="D11" s="34">
        <v>9</v>
      </c>
      <c r="E11" s="9">
        <v>132098</v>
      </c>
      <c r="F11" s="73"/>
      <c r="G11" s="73"/>
      <c r="H11" s="73"/>
      <c r="I11" s="73"/>
      <c r="J11" s="73"/>
      <c r="K11" s="18">
        <f t="shared" ref="K11:K24" si="0">IF(D11&gt;0,ROUND(($F11*$E11)/D11,0),0)</f>
        <v>0</v>
      </c>
      <c r="L11" s="18">
        <f>IF($D$11&gt;0,ROUND((G11*$E11*$B$5^(L10-1))/$D$11,0),0)</f>
        <v>0</v>
      </c>
      <c r="M11" s="18">
        <f>IF($D$11&gt;0,ROUND((H11*$E11*$B$5^(M10-1))/$D$11,0),0)</f>
        <v>0</v>
      </c>
      <c r="N11" s="18">
        <f>IF($D$11&gt;0,ROUND((I11*$E11*$B$5^(N10-1))/$D$11,0),0)</f>
        <v>0</v>
      </c>
      <c r="O11" s="18">
        <f>IF($D$11&gt;0,ROUND((J11*$E11*$B$5^(O10-1))/$D$11,0),0)</f>
        <v>0</v>
      </c>
      <c r="P11" s="19">
        <f>SUM(K11:O11)</f>
        <v>0</v>
      </c>
      <c r="Q11" s="26"/>
    </row>
    <row r="12" spans="1:17" x14ac:dyDescent="0.25">
      <c r="A12" s="1" t="str">
        <f>A11</f>
        <v>Fred Hickernell</v>
      </c>
      <c r="B12" s="1" t="str">
        <f>B11</f>
        <v>PI</v>
      </c>
      <c r="C12" s="1" t="s">
        <v>4</v>
      </c>
      <c r="D12" s="34">
        <f>D11</f>
        <v>9</v>
      </c>
      <c r="E12" s="9">
        <f>E11</f>
        <v>132098</v>
      </c>
      <c r="F12" s="73">
        <v>1</v>
      </c>
      <c r="G12" s="73">
        <v>1</v>
      </c>
      <c r="H12" s="73">
        <v>1</v>
      </c>
      <c r="I12" s="73"/>
      <c r="J12" s="73"/>
      <c r="K12" s="18">
        <f t="shared" si="0"/>
        <v>14678</v>
      </c>
      <c r="L12" s="18">
        <f>IF($D$12&gt;0,ROUND((G12*$E12*$B$5^(L$10-1))/$D$12,0),0)</f>
        <v>15265</v>
      </c>
      <c r="M12" s="18">
        <f>IF($D$12&gt;0,ROUND((H12*$E12*$B$5^(M$10-1))/$D$12,0),0)</f>
        <v>15875</v>
      </c>
      <c r="N12" s="18">
        <f>IF($D$12&gt;0,ROUND((I12*$E12*$B$5^(N$10-1))/$D$12,0),0)</f>
        <v>0</v>
      </c>
      <c r="O12" s="18">
        <f>IF($D$12&gt;0,ROUND((J12*$E12*$B$5^(O$10-1))/$D$12,0),0)</f>
        <v>0</v>
      </c>
      <c r="P12" s="19">
        <f t="shared" ref="P12:P25" si="1">SUM(K12:O12)</f>
        <v>45818</v>
      </c>
      <c r="Q12" s="26"/>
    </row>
    <row r="13" spans="1:17" x14ac:dyDescent="0.25">
      <c r="A13" s="1" t="s">
        <v>125</v>
      </c>
      <c r="B13" s="1" t="s">
        <v>96</v>
      </c>
      <c r="C13" s="1" t="s">
        <v>3</v>
      </c>
      <c r="D13" s="34">
        <v>9</v>
      </c>
      <c r="E13" s="9">
        <v>111072</v>
      </c>
      <c r="F13" s="73"/>
      <c r="G13" s="73"/>
      <c r="H13" s="73"/>
      <c r="I13" s="73"/>
      <c r="J13" s="73"/>
      <c r="K13" s="18">
        <f t="shared" si="0"/>
        <v>0</v>
      </c>
      <c r="L13" s="18">
        <f>IF($D$13&gt;0,ROUND((G13*$E13*$B$5^(L$10-1))/$D$13,0),0)</f>
        <v>0</v>
      </c>
      <c r="M13" s="18">
        <f>IF($D$13&gt;0,ROUND((H13*$E13*$B$5^(M$10-1))/$D$13,0),0)</f>
        <v>0</v>
      </c>
      <c r="N13" s="18">
        <f>IF($D$13&gt;0,ROUND((I13*$E13*$B$5^(N$10-1))/$D$13,0),0)</f>
        <v>0</v>
      </c>
      <c r="O13" s="18">
        <f>IF($D$13&gt;0,ROUND((J13*$E13*$B$5^(O$10-1))/$D$13,0),0)</f>
        <v>0</v>
      </c>
      <c r="P13" s="19">
        <f t="shared" si="1"/>
        <v>0</v>
      </c>
      <c r="Q13" s="26"/>
    </row>
    <row r="14" spans="1:17" x14ac:dyDescent="0.25">
      <c r="A14" s="1" t="str">
        <f>A13</f>
        <v>Gregory Fasshauer</v>
      </c>
      <c r="B14" s="1" t="str">
        <f>B13</f>
        <v>Co-PI 1</v>
      </c>
      <c r="C14" s="1" t="s">
        <v>4</v>
      </c>
      <c r="D14" s="34">
        <f>D13</f>
        <v>9</v>
      </c>
      <c r="E14" s="9">
        <f>E13</f>
        <v>111072</v>
      </c>
      <c r="F14" s="73">
        <v>1</v>
      </c>
      <c r="G14" s="73">
        <v>1</v>
      </c>
      <c r="H14" s="73">
        <v>1</v>
      </c>
      <c r="I14" s="73"/>
      <c r="J14" s="73"/>
      <c r="K14" s="18">
        <f t="shared" si="0"/>
        <v>12341</v>
      </c>
      <c r="L14" s="18">
        <f>IF($D$14&gt;0,ROUND((G14*$E14*$B$5^(L$10-1))/$D$14,0),0)</f>
        <v>12835</v>
      </c>
      <c r="M14" s="18">
        <f>IF($D$14&gt;0,ROUND((H14*$E14*$B$5^(M$10-1))/$D$14,0),0)</f>
        <v>13348</v>
      </c>
      <c r="N14" s="18">
        <f>IF($D$14&gt;0,ROUND((I14*$E14*$B$5^(N$10-1))/$D$14,0),0)</f>
        <v>0</v>
      </c>
      <c r="O14" s="18">
        <f>IF($D$14&gt;0,ROUND((J14*$E14*$B$5^(O$10-1))/$D$14,0),0)</f>
        <v>0</v>
      </c>
      <c r="P14" s="19">
        <f t="shared" si="1"/>
        <v>38524</v>
      </c>
      <c r="Q14" s="26"/>
    </row>
    <row r="15" spans="1:17" x14ac:dyDescent="0.25">
      <c r="A15" s="1" t="s">
        <v>12</v>
      </c>
      <c r="B15" s="1" t="s">
        <v>97</v>
      </c>
      <c r="C15" s="1" t="s">
        <v>3</v>
      </c>
      <c r="D15" s="34"/>
      <c r="E15" s="9"/>
      <c r="F15" s="73"/>
      <c r="G15" s="73"/>
      <c r="H15" s="73"/>
      <c r="I15" s="73"/>
      <c r="J15" s="73"/>
      <c r="K15" s="18">
        <f t="shared" si="0"/>
        <v>0</v>
      </c>
      <c r="L15" s="18">
        <f>IF($D$15&gt;0,ROUND((G15*$E15*$B$5^(L$10-1))/$D$15,0),0)</f>
        <v>0</v>
      </c>
      <c r="M15" s="18">
        <f>IF($D$15&gt;0,ROUND((H15*$E15*$B$5^(M$10-1))/$D$15,0),0)</f>
        <v>0</v>
      </c>
      <c r="N15" s="18">
        <f>IF($D$15&gt;0,ROUND((I15*$E15*$B$5^(N$10-1))/$D$15,0),0)</f>
        <v>0</v>
      </c>
      <c r="O15" s="18">
        <f>IF($D$15&gt;0,ROUND((J15*$E15*$B$5^(O$10-1))/$D$15,0),0)</f>
        <v>0</v>
      </c>
      <c r="P15" s="19">
        <f t="shared" si="1"/>
        <v>0</v>
      </c>
      <c r="Q15" s="26"/>
    </row>
    <row r="16" spans="1:17" x14ac:dyDescent="0.25">
      <c r="A16" s="1" t="str">
        <f>A15</f>
        <v>TBD</v>
      </c>
      <c r="B16" s="1" t="str">
        <f>B15</f>
        <v>Co-PI 2</v>
      </c>
      <c r="C16" s="1" t="s">
        <v>4</v>
      </c>
      <c r="D16" s="34">
        <f>D15</f>
        <v>0</v>
      </c>
      <c r="E16" s="9">
        <f>E15</f>
        <v>0</v>
      </c>
      <c r="F16" s="73"/>
      <c r="G16" s="73"/>
      <c r="H16" s="73"/>
      <c r="I16" s="73"/>
      <c r="J16" s="73"/>
      <c r="K16" s="18">
        <f t="shared" si="0"/>
        <v>0</v>
      </c>
      <c r="L16" s="18">
        <f>IF($D$16&gt;0,ROUND((G16*$E16*$B$5^(L$10-1))/$D$16,0),0)</f>
        <v>0</v>
      </c>
      <c r="M16" s="18">
        <f>IF($D$16&gt;0,ROUND((H16*$E16*$B$5^(M$10-1))/$D$16,0),0)</f>
        <v>0</v>
      </c>
      <c r="N16" s="18">
        <f>IF($D$16&gt;0,ROUND((I16*$E16*$B$5^(N$10-1))/$D$16,0),0)</f>
        <v>0</v>
      </c>
      <c r="O16" s="18">
        <f>IF($D$16&gt;0,ROUND((J16*$E16*$B$5^(O$10-1))/$D$16,0),0)</f>
        <v>0</v>
      </c>
      <c r="P16" s="19">
        <f t="shared" si="1"/>
        <v>0</v>
      </c>
      <c r="Q16" s="26"/>
    </row>
    <row r="17" spans="1:17" x14ac:dyDescent="0.25">
      <c r="A17" s="1" t="s">
        <v>12</v>
      </c>
      <c r="B17" s="1" t="s">
        <v>98</v>
      </c>
      <c r="C17" s="1" t="s">
        <v>3</v>
      </c>
      <c r="D17" s="34"/>
      <c r="E17" s="9"/>
      <c r="F17" s="73"/>
      <c r="G17" s="73"/>
      <c r="H17" s="73"/>
      <c r="I17" s="73"/>
      <c r="J17" s="73"/>
      <c r="K17" s="18">
        <f t="shared" si="0"/>
        <v>0</v>
      </c>
      <c r="L17" s="18">
        <f>IF($D$17&gt;0,ROUND((G17*$E17*$B$5^(L$10-1))/$D$17,0),0)</f>
        <v>0</v>
      </c>
      <c r="M17" s="18">
        <f>IF($D$17&gt;0,ROUND((H17*$E17*$B$5^(M$10-1))/$D$17,0),0)</f>
        <v>0</v>
      </c>
      <c r="N17" s="18">
        <f>IF($D$17&gt;0,ROUND((I17*$E17*$B$5^(N$10-1))/$D$17,0),0)</f>
        <v>0</v>
      </c>
      <c r="O17" s="18">
        <f>IF($D$17&gt;0,ROUND((J17*$E17*$B$5^(O$10-1))/$D$17,0),0)</f>
        <v>0</v>
      </c>
      <c r="P17" s="19">
        <f t="shared" si="1"/>
        <v>0</v>
      </c>
      <c r="Q17" s="26"/>
    </row>
    <row r="18" spans="1:17" x14ac:dyDescent="0.25">
      <c r="A18" s="1" t="str">
        <f>A17</f>
        <v>TBD</v>
      </c>
      <c r="B18" s="1" t="str">
        <f>B17</f>
        <v>Co-PI 3</v>
      </c>
      <c r="C18" s="1" t="s">
        <v>4</v>
      </c>
      <c r="D18" s="34">
        <f>D17</f>
        <v>0</v>
      </c>
      <c r="E18" s="9">
        <f>E17</f>
        <v>0</v>
      </c>
      <c r="F18" s="73"/>
      <c r="G18" s="73"/>
      <c r="H18" s="73"/>
      <c r="I18" s="73"/>
      <c r="J18" s="73"/>
      <c r="K18" s="18">
        <f t="shared" si="0"/>
        <v>0</v>
      </c>
      <c r="L18" s="18">
        <f>IF($D$18&gt;0,ROUND((G18*$E18*$B$5^(L$10-1))/$D$18,0),0)</f>
        <v>0</v>
      </c>
      <c r="M18" s="18">
        <f>IF($D$18&gt;0,ROUND((H18*$E18*$B$5^(M$10-1))/$D$18,0),0)</f>
        <v>0</v>
      </c>
      <c r="N18" s="18">
        <f>IF($D$18&gt;0,ROUND((I18*$E18*$B$5^(N$10-1))/$D$18,0),0)</f>
        <v>0</v>
      </c>
      <c r="O18" s="18">
        <f>IF($D$18&gt;0,ROUND((J18*$E18*$B$5^(O$10-1))/$D$18,0),0)</f>
        <v>0</v>
      </c>
      <c r="P18" s="19">
        <f t="shared" si="1"/>
        <v>0</v>
      </c>
      <c r="Q18" s="26"/>
    </row>
    <row r="19" spans="1:17" x14ac:dyDescent="0.25">
      <c r="A19" s="1" t="s">
        <v>12</v>
      </c>
      <c r="B19" s="1" t="s">
        <v>99</v>
      </c>
      <c r="C19" s="1" t="s">
        <v>3</v>
      </c>
      <c r="D19" s="34"/>
      <c r="E19" s="9"/>
      <c r="F19" s="73"/>
      <c r="G19" s="73"/>
      <c r="H19" s="73"/>
      <c r="I19" s="73"/>
      <c r="J19" s="73"/>
      <c r="K19" s="18">
        <f t="shared" si="0"/>
        <v>0</v>
      </c>
      <c r="L19" s="18">
        <f>IF($D$19&gt;0,ROUND((G19*$E19*$B$5^(L$10-1))/$D$19,0),0)</f>
        <v>0</v>
      </c>
      <c r="M19" s="18">
        <f>IF($D$19&gt;0,ROUND((H19*$E19*$B$5^(M$10-1))/$D$19,0),0)</f>
        <v>0</v>
      </c>
      <c r="N19" s="18">
        <f>IF($D$19&gt;0,ROUND((I19*$E19*$B$5^(N$10-1))/$D$19,0),0)</f>
        <v>0</v>
      </c>
      <c r="O19" s="18">
        <f>IF($D$19&gt;0,ROUND((J19*$E19*$B$5^(O$10-1))/$D$19,0),0)</f>
        <v>0</v>
      </c>
      <c r="P19" s="19">
        <f t="shared" si="1"/>
        <v>0</v>
      </c>
      <c r="Q19" s="26"/>
    </row>
    <row r="20" spans="1:17" x14ac:dyDescent="0.25">
      <c r="A20" s="1" t="str">
        <f>A19</f>
        <v>TBD</v>
      </c>
      <c r="B20" s="1" t="str">
        <f>B19</f>
        <v>Co-PI 4</v>
      </c>
      <c r="C20" s="1" t="s">
        <v>4</v>
      </c>
      <c r="D20" s="34">
        <f>D19</f>
        <v>0</v>
      </c>
      <c r="E20" s="9">
        <f>E19</f>
        <v>0</v>
      </c>
      <c r="F20" s="73"/>
      <c r="G20" s="73"/>
      <c r="H20" s="73"/>
      <c r="I20" s="73"/>
      <c r="J20" s="73"/>
      <c r="K20" s="18">
        <f t="shared" si="0"/>
        <v>0</v>
      </c>
      <c r="L20" s="18">
        <f>IF($D$20&gt;0,ROUND((G20*$E20*$B$5^(L$10-1))/$D$20,0),0)</f>
        <v>0</v>
      </c>
      <c r="M20" s="18">
        <f>IF($D$20&gt;0,ROUND((H20*$E20*$B$5^(M$10-1))/$D$20,0),0)</f>
        <v>0</v>
      </c>
      <c r="N20" s="18">
        <f>IF($D$20&gt;0,ROUND((I20*$E20*$B$5^(N$10-1))/$D$20,0),0)</f>
        <v>0</v>
      </c>
      <c r="O20" s="18">
        <f>IF($D$20&gt;0,ROUND((J20*$E20*$B$5^(O$10-1))/$D$20,0),0)</f>
        <v>0</v>
      </c>
      <c r="P20" s="19">
        <f t="shared" si="1"/>
        <v>0</v>
      </c>
      <c r="Q20" s="26"/>
    </row>
    <row r="21" spans="1:17" x14ac:dyDescent="0.25">
      <c r="A21" s="1" t="s">
        <v>12</v>
      </c>
      <c r="B21" s="1" t="s">
        <v>15</v>
      </c>
      <c r="C21" s="1" t="s">
        <v>3</v>
      </c>
      <c r="D21" s="34"/>
      <c r="E21" s="9"/>
      <c r="F21" s="73"/>
      <c r="G21" s="73"/>
      <c r="H21" s="73"/>
      <c r="I21" s="73"/>
      <c r="J21" s="73"/>
      <c r="K21" s="18">
        <f t="shared" si="0"/>
        <v>0</v>
      </c>
      <c r="L21" s="18">
        <f>IF($D$21&gt;0,ROUND((G21*$E21*$B$5^(L$10-1))/$D$21,0),0)</f>
        <v>0</v>
      </c>
      <c r="M21" s="18">
        <f>IF($D$21&gt;0,ROUND((H21*$E21*$B$5^(M$10-1))/$D$21,0),0)</f>
        <v>0</v>
      </c>
      <c r="N21" s="18">
        <f>IF($D$21&gt;0,ROUND((I21*$E21*$B$5^(N$10-1))/$D$21,0),0)</f>
        <v>0</v>
      </c>
      <c r="O21" s="18">
        <f>IF($D$21&gt;0,ROUND((J21*$E21*$B$5^(O$10-1))/$D$21,0),0)</f>
        <v>0</v>
      </c>
      <c r="P21" s="19">
        <f t="shared" si="1"/>
        <v>0</v>
      </c>
      <c r="Q21" s="26"/>
    </row>
    <row r="22" spans="1:17" x14ac:dyDescent="0.25">
      <c r="A22" s="1" t="s">
        <v>12</v>
      </c>
      <c r="B22" s="1" t="s">
        <v>16</v>
      </c>
      <c r="C22" s="1" t="s">
        <v>6</v>
      </c>
      <c r="D22" s="34">
        <v>12</v>
      </c>
      <c r="E22" s="9">
        <v>22000</v>
      </c>
      <c r="F22" s="73">
        <v>12</v>
      </c>
      <c r="G22" s="73">
        <v>12</v>
      </c>
      <c r="H22" s="73">
        <v>12</v>
      </c>
      <c r="I22" s="73"/>
      <c r="J22" s="73"/>
      <c r="K22" s="18">
        <f t="shared" si="0"/>
        <v>22000</v>
      </c>
      <c r="L22" s="18">
        <f>IF($D$22&gt;0,ROUND((G22*$E22*$B$5^(L$10-1))/$D$22,0),0)</f>
        <v>22880</v>
      </c>
      <c r="M22" s="18">
        <f>IF($D$22&gt;0,ROUND((H22*$E22*$B$5^(M$10-1))/$D$22,0),0)</f>
        <v>23795</v>
      </c>
      <c r="N22" s="18">
        <f>IF($D$22&gt;0,ROUND((I22*$E22*$B$5^(N$10-1))/$D$22,0),0)</f>
        <v>0</v>
      </c>
      <c r="O22" s="18">
        <f>IF($D$22&gt;0,ROUND((J22*$E22*$B$5^(O$10-1))/$D$22,0),0)</f>
        <v>0</v>
      </c>
      <c r="P22" s="19">
        <f t="shared" si="1"/>
        <v>68675</v>
      </c>
      <c r="Q22" s="26"/>
    </row>
    <row r="23" spans="1:17" x14ac:dyDescent="0.25">
      <c r="A23" s="1" t="s">
        <v>12</v>
      </c>
      <c r="B23" s="1" t="s">
        <v>16</v>
      </c>
      <c r="C23" s="1" t="s">
        <v>6</v>
      </c>
      <c r="D23" s="34">
        <v>12</v>
      </c>
      <c r="E23" s="9">
        <v>22000</v>
      </c>
      <c r="F23" s="73">
        <v>12</v>
      </c>
      <c r="G23" s="73">
        <v>12</v>
      </c>
      <c r="H23" s="73">
        <v>12</v>
      </c>
      <c r="I23" s="73"/>
      <c r="J23" s="73"/>
      <c r="K23" s="18">
        <f t="shared" si="0"/>
        <v>22000</v>
      </c>
      <c r="L23" s="18">
        <f>IF($D$23&gt;0,ROUND((G23*$E23*$B$5^(L$10-1))/$D$23,0),0)</f>
        <v>22880</v>
      </c>
      <c r="M23" s="18">
        <f>IF($D$23&gt;0,ROUND((H23*$E23*$B$5^(M$10-1))/$D$23,0),0)</f>
        <v>23795</v>
      </c>
      <c r="N23" s="18">
        <f>IF($D$23&gt;0,ROUND((I23*$E23*$B$5^(N$10-1))/$D$23,0),0)</f>
        <v>0</v>
      </c>
      <c r="O23" s="18">
        <f>IF($D$23&gt;0,ROUND((J23*$E23*$B$5^(O$10-1))/$D$23,0),0)</f>
        <v>0</v>
      </c>
      <c r="P23" s="19">
        <f t="shared" si="1"/>
        <v>68675</v>
      </c>
      <c r="Q23" s="26"/>
    </row>
    <row r="24" spans="1:17" x14ac:dyDescent="0.25">
      <c r="A24" s="1" t="s">
        <v>12</v>
      </c>
      <c r="B24" s="1" t="s">
        <v>17</v>
      </c>
      <c r="C24" s="1" t="s">
        <v>6</v>
      </c>
      <c r="D24" s="34">
        <v>3</v>
      </c>
      <c r="E24" s="9">
        <v>5000</v>
      </c>
      <c r="F24" s="73">
        <v>3</v>
      </c>
      <c r="G24" s="73">
        <v>3</v>
      </c>
      <c r="H24" s="73">
        <v>3</v>
      </c>
      <c r="I24" s="73"/>
      <c r="J24" s="73"/>
      <c r="K24" s="18">
        <f t="shared" si="0"/>
        <v>5000</v>
      </c>
      <c r="L24" s="18">
        <f>IF($D$24&gt;0,ROUND((G24*$E24*$B$5^(L$10-1))/$D$24,0),0)</f>
        <v>5200</v>
      </c>
      <c r="M24" s="18">
        <f>IF($D$24&gt;0,ROUND((H24*$E24*$B$5^(M$10-1))/$D$24,0),0)</f>
        <v>5408</v>
      </c>
      <c r="N24" s="18">
        <f>IF($D$24&gt;0,ROUND((I24*$E24*$B$5^(N$10-1))/$D$24,0),0)</f>
        <v>0</v>
      </c>
      <c r="O24" s="18">
        <f>IF($D$24&gt;0,ROUND((J24*$E24*$B$5^(O$10-1))/$D$24,0),0)</f>
        <v>0</v>
      </c>
      <c r="P24" s="19">
        <f t="shared" si="1"/>
        <v>15608</v>
      </c>
      <c r="Q24" s="26"/>
    </row>
    <row r="25" spans="1:17" x14ac:dyDescent="0.25">
      <c r="A25" s="1" t="s">
        <v>12</v>
      </c>
      <c r="B25" s="1" t="s">
        <v>17</v>
      </c>
      <c r="C25" s="1" t="s">
        <v>6</v>
      </c>
      <c r="D25" s="34">
        <v>3</v>
      </c>
      <c r="E25" s="9">
        <v>5000</v>
      </c>
      <c r="F25" s="73">
        <v>3</v>
      </c>
      <c r="G25" s="73">
        <v>3</v>
      </c>
      <c r="H25" s="73">
        <v>3</v>
      </c>
      <c r="I25" s="73"/>
      <c r="J25" s="73"/>
      <c r="K25" s="18">
        <f>IF(D25&gt;0,ROUND(($F25*$E25)/D25,0),)</f>
        <v>5000</v>
      </c>
      <c r="L25" s="18">
        <f>IF($D$25&gt;0,ROUND((G25*$E25*$B$5^(L$10-1))/$D$25,0),0)</f>
        <v>5200</v>
      </c>
      <c r="M25" s="18">
        <f>IF($D$25&gt;0,ROUND((H25*$E25*$B$5^(M$10-1))/$D$25,0),0)</f>
        <v>5408</v>
      </c>
      <c r="N25" s="18">
        <f>IF($D$25&gt;0,ROUND((I25*$E25*$B$5^(N$10-1))/$D$25,0),0)</f>
        <v>0</v>
      </c>
      <c r="O25" s="18">
        <f>IF($D$25&gt;0,ROUND((J25*$E25*$B$5^(O$10-1))/$D$25,0),0)</f>
        <v>0</v>
      </c>
      <c r="P25" s="19">
        <f t="shared" si="1"/>
        <v>15608</v>
      </c>
      <c r="Q25" s="26"/>
    </row>
    <row r="26" spans="1:17" s="5" customFormat="1" x14ac:dyDescent="0.25">
      <c r="A26" s="74" t="s">
        <v>13</v>
      </c>
      <c r="B26" s="74"/>
      <c r="C26" s="74"/>
      <c r="D26" s="74"/>
      <c r="E26" s="74"/>
      <c r="F26" s="74"/>
      <c r="G26" s="74"/>
      <c r="H26" s="74"/>
      <c r="I26" s="74"/>
      <c r="J26" s="74"/>
      <c r="K26" s="75">
        <f t="shared" ref="K26:P26" si="2">SUM(K11:K25)</f>
        <v>81019</v>
      </c>
      <c r="L26" s="75">
        <f t="shared" si="2"/>
        <v>84260</v>
      </c>
      <c r="M26" s="75">
        <f t="shared" si="2"/>
        <v>87629</v>
      </c>
      <c r="N26" s="75">
        <f t="shared" si="2"/>
        <v>0</v>
      </c>
      <c r="O26" s="75">
        <f t="shared" si="2"/>
        <v>0</v>
      </c>
      <c r="P26" s="76">
        <f t="shared" si="2"/>
        <v>252908</v>
      </c>
      <c r="Q26" s="26"/>
    </row>
    <row r="28" spans="1:17" x14ac:dyDescent="0.25">
      <c r="A28" s="5" t="s">
        <v>18</v>
      </c>
      <c r="K28" s="3" t="s">
        <v>90</v>
      </c>
      <c r="L28" s="3" t="s">
        <v>91</v>
      </c>
      <c r="M28" s="3" t="s">
        <v>92</v>
      </c>
      <c r="N28" s="3" t="s">
        <v>93</v>
      </c>
      <c r="O28" s="3" t="s">
        <v>94</v>
      </c>
      <c r="P28" s="35" t="s">
        <v>95</v>
      </c>
      <c r="Q28" s="92"/>
    </row>
    <row r="29" spans="1:17" x14ac:dyDescent="0.25">
      <c r="A29" s="1" t="str">
        <f t="shared" ref="A29:C41" si="3">A11</f>
        <v>Fred Hickernell</v>
      </c>
      <c r="B29" s="1" t="str">
        <f t="shared" si="3"/>
        <v>PI</v>
      </c>
      <c r="C29" s="1" t="str">
        <f t="shared" si="3"/>
        <v>Academic</v>
      </c>
      <c r="K29" s="18">
        <f>ROUND(IF($C$29="Academic",K11*$E$5,IF($C$29="Summer",K11*$E$6,IF($C$29="Staff",K11*$G$5,IF($C$29="Student",K11*$G$6,0)))),0)</f>
        <v>0</v>
      </c>
      <c r="L29" s="18">
        <f>ROUND(IF($C$29="Academic",L11*$E$5,IF($C$29="Summer",L11*$E$6,IF($C$29="Staff",L11*$G$5,IF($C$29="Student",L11*$G$6,0)))),0)</f>
        <v>0</v>
      </c>
      <c r="M29" s="18">
        <f>ROUND(IF($C$29="Academic",M11*$E$5,IF($C$29="Summer",M11*$E$6,IF($C$29="Staff",M11*$G$5,IF($C$29="Student",M11*$G$6,0)))),0)</f>
        <v>0</v>
      </c>
      <c r="N29" s="18">
        <f>ROUND(IF($C$29="Academic",N11*$E$5,IF($C$29="Summer",N11*$E$6,IF($C$29="Staff",N11*$G$5,IF($C$29="Student",N11*$G$6,0)))),0)</f>
        <v>0</v>
      </c>
      <c r="O29" s="18">
        <f>ROUND(IF($C$29="Academic",O11*$E$5,IF($C$29="Summer",O11*$E$6,IF($C$29="Staff",O11*$G$5,IF($C$29="Student",O11*$G$6,0)))),0)</f>
        <v>0</v>
      </c>
      <c r="P29" s="19">
        <f>SUM(K29:O29)</f>
        <v>0</v>
      </c>
      <c r="Q29" s="26"/>
    </row>
    <row r="30" spans="1:17" x14ac:dyDescent="0.25">
      <c r="A30" s="1" t="str">
        <f t="shared" si="3"/>
        <v>Fred Hickernell</v>
      </c>
      <c r="B30" s="1" t="str">
        <f t="shared" si="3"/>
        <v>PI</v>
      </c>
      <c r="C30" s="1" t="str">
        <f t="shared" si="3"/>
        <v>Summer</v>
      </c>
      <c r="K30" s="18">
        <f>ROUND(IF($C$30="Academic",K12*$E$5,IF($C$30="Summer",K12*$E$6,IF($C$30="Staff",K12*$G$5,IF($C$30="Student",K12*$G$6,0)))),0)</f>
        <v>1189</v>
      </c>
      <c r="L30" s="18">
        <f>ROUND(IF($C$30="Academic",L12*$E$5,IF($C$30="Summer",L12*$E$6,IF($C$30="Staff",L12*$G$5,IF($C$30="Student",L12*$G$6,0)))),0)</f>
        <v>1236</v>
      </c>
      <c r="M30" s="18">
        <f>ROUND(IF($C$30="Academic",M12*$E$5,IF($C$30="Summer",M12*$E$6,IF($C$30="Staff",M12*$G$5,IF($C$30="Student",M12*$G$6,0)))),0)</f>
        <v>1286</v>
      </c>
      <c r="N30" s="18">
        <f>ROUND(IF($C$30="Academic",N12*$E$5,IF($C$30="Summer",N12*$E$6,IF($C$30="Staff",N12*$G$5,IF($C$30="Student",N12*$G$6,0)))),0)</f>
        <v>0</v>
      </c>
      <c r="O30" s="18">
        <f>ROUND(IF($C$30="Academic",O12*$E$5,IF($C$30="Summer",O12*$E$6,IF($C$30="Staff",O12*$G$5,IF($C$30="Student",O12*$G$6,0)))),0)</f>
        <v>0</v>
      </c>
      <c r="P30" s="19">
        <f t="shared" ref="P30:P43" si="4">SUM(K30:O30)</f>
        <v>3711</v>
      </c>
      <c r="Q30" s="26"/>
    </row>
    <row r="31" spans="1:17" x14ac:dyDescent="0.25">
      <c r="A31" s="1" t="str">
        <f t="shared" si="3"/>
        <v>Gregory Fasshauer</v>
      </c>
      <c r="B31" s="1" t="str">
        <f t="shared" si="3"/>
        <v>Co-PI 1</v>
      </c>
      <c r="C31" s="1" t="str">
        <f t="shared" si="3"/>
        <v>Academic</v>
      </c>
      <c r="K31" s="18">
        <f>ROUND(IF($C$31="Academic",K13*$E$5,IF($C$31="Summer",K13*$E$6,IF($C$31="Staff",K13*$G$5,IF($C$31="Student",K13*$G$6,0)))),0)</f>
        <v>0</v>
      </c>
      <c r="L31" s="18">
        <f>ROUND(IF($C$31="Academic",L13*$E$5,IF($C$31="Summer",L13*$E$6,IF($C$31="Staff",L13*$G$5,IF($C$31="Student",L13*$G$6,0)))),0)</f>
        <v>0</v>
      </c>
      <c r="M31" s="18">
        <f>ROUND(IF($C$31="Academic",M13*$E$5,IF($C$31="Summer",M13*$E$6,IF($C$31="Staff",M13*$G$5,IF($C$31="Student",M13*$G$6,0)))),0)</f>
        <v>0</v>
      </c>
      <c r="N31" s="18">
        <f>ROUND(IF($C$31="Academic",N13*$E$5,IF($C$31="Summer",N13*$E$6,IF($C$31="Staff",N13*$G$5,IF($C$31="Student",N13*$G$6,0)))),0)</f>
        <v>0</v>
      </c>
      <c r="O31" s="18">
        <f>ROUND(IF($C$31="Academic",O13*$E$5,IF($C$31="Summer",O13*$E$6,IF($C$31="Staff",O13*$G$5,IF($C$31="Student",O13*$G$6,0)))),0)</f>
        <v>0</v>
      </c>
      <c r="P31" s="19">
        <f t="shared" si="4"/>
        <v>0</v>
      </c>
      <c r="Q31" s="26"/>
    </row>
    <row r="32" spans="1:17" x14ac:dyDescent="0.25">
      <c r="A32" s="1" t="str">
        <f t="shared" si="3"/>
        <v>Gregory Fasshauer</v>
      </c>
      <c r="B32" s="1" t="str">
        <f t="shared" si="3"/>
        <v>Co-PI 1</v>
      </c>
      <c r="C32" s="1" t="str">
        <f t="shared" si="3"/>
        <v>Summer</v>
      </c>
      <c r="K32" s="18">
        <f>ROUND(IF($C$32="Academic",K14*$E$5,IF($C$32="Summer",K14*$E$6,IF($C$32="Staff",K14*$G$5,IF($C$32="Student",K14*$G$6,0)))),0)</f>
        <v>1000</v>
      </c>
      <c r="L32" s="18">
        <f>ROUND(IF($C$32="Academic",L14*$E$5,IF($C$32="Summer",L14*$E$6,IF($C$32="Staff",L14*$G$5,IF($C$32="Student",L14*$G$6,0)))),0)</f>
        <v>1040</v>
      </c>
      <c r="M32" s="18">
        <f>ROUND(IF($C$32="Academic",M14*$E$5,IF($C$32="Summer",M14*$E$6,IF($C$32="Staff",M14*$G$5,IF($C$32="Student",M14*$G$6,0)))),0)</f>
        <v>1081</v>
      </c>
      <c r="N32" s="18">
        <f>ROUND(IF($C$32="Academic",N14*$E$5,IF($C$32="Summer",N14*$E$6,IF($C$32="Staff",N14*$G$5,IF($C$32="Student",N14*$G$6,0)))),0)</f>
        <v>0</v>
      </c>
      <c r="O32" s="18">
        <f>ROUND(IF($C$32="Academic",O14*$E$5,IF($C$32="Summer",O14*$E$6,IF($C$32="Staff",O14*$G$5,IF($C$32="Student",O14*$G$6,0)))),0)</f>
        <v>0</v>
      </c>
      <c r="P32" s="19">
        <f t="shared" si="4"/>
        <v>3121</v>
      </c>
      <c r="Q32" s="26"/>
    </row>
    <row r="33" spans="1:17" x14ac:dyDescent="0.25">
      <c r="A33" s="1" t="str">
        <f t="shared" si="3"/>
        <v>TBD</v>
      </c>
      <c r="B33" s="1" t="str">
        <f t="shared" si="3"/>
        <v>Co-PI 2</v>
      </c>
      <c r="C33" s="1" t="str">
        <f t="shared" si="3"/>
        <v>Academic</v>
      </c>
      <c r="K33" s="18">
        <f>ROUND(IF($C$33="Academic",K15*$E$5,IF($C$33="Summer",K15*$E$6,IF($C$33="Staff",K15*$G$5,IF($C$33="Student",K15*$G$6,0)))),0)</f>
        <v>0</v>
      </c>
      <c r="L33" s="18">
        <f>ROUND(IF($C$33="Academic",L15*$E$5,IF($C$33="Summer",L15*$E$6,IF($C$33="Staff",L15*$G$5,IF($C$33="Student",L15*$G$6,0)))),0)</f>
        <v>0</v>
      </c>
      <c r="M33" s="18">
        <f>ROUND(IF($C$33="Academic",M15*$E$5,IF($C$33="Summer",M15*$E$6,IF($C$33="Staff",M15*$G$5,IF($C$33="Student",M15*$G$6,0)))),0)</f>
        <v>0</v>
      </c>
      <c r="N33" s="18">
        <f>ROUND(IF($C$33="Academic",N15*$E$5,IF($C$33="Summer",N15*$E$6,IF($C$33="Staff",N15*$G$5,IF($C$33="Student",N15*$G$6,0)))),0)</f>
        <v>0</v>
      </c>
      <c r="O33" s="18">
        <f>ROUND(IF($C$33="Academic",O15*$E$5,IF($C$33="Summer",O15*$E$6,IF($C$33="Staff",O15*$G$5,IF($C$33="Student",O15*$G$6,0)))),0)</f>
        <v>0</v>
      </c>
      <c r="P33" s="19">
        <f t="shared" si="4"/>
        <v>0</v>
      </c>
      <c r="Q33" s="26"/>
    </row>
    <row r="34" spans="1:17" x14ac:dyDescent="0.25">
      <c r="A34" s="1" t="str">
        <f t="shared" si="3"/>
        <v>TBD</v>
      </c>
      <c r="B34" s="1" t="str">
        <f t="shared" si="3"/>
        <v>Co-PI 2</v>
      </c>
      <c r="C34" s="1" t="str">
        <f t="shared" si="3"/>
        <v>Summer</v>
      </c>
      <c r="K34" s="33">
        <f>ROUND(IF($C$34="Academic",K16*$E$5,IF($C$34="Summer",K16*$E$6,IF($C$34="Staff",K16*$G$5,IF($C$34="Student",K16*$G$6,0)))),0)</f>
        <v>0</v>
      </c>
      <c r="L34" s="33">
        <f>ROUND(IF($C$34="Academic",L16*$E$5,IF($C$34="Summer",L16*$E$6,IF($C$34="Staff",L16*$G$5,IF($C$34="Student",L16*$G$6,0)))),0)</f>
        <v>0</v>
      </c>
      <c r="M34" s="33">
        <f>ROUND(IF($C$34="Academic",M16*$E$5,IF($C$34="Summer",M16*$E$6,IF($C$34="Staff",M16*$G$5,IF($C$34="Student",M16*$G$6,0)))),0)</f>
        <v>0</v>
      </c>
      <c r="N34" s="33">
        <f>ROUND(IF($C$34="Academic",N16*$E$5,IF($C$34="Summer",N16*$E$6,IF($C$34="Staff",N16*$G$5,IF($C$34="Student",N16*$G$6,0)))),0)</f>
        <v>0</v>
      </c>
      <c r="O34" s="33">
        <f>ROUND(IF($C$34="Academic",O16*$E$5,IF($C$34="Summer",O16*$E$6,IF($C$34="Staff",O16*$G$5,IF($C$34="Student",O16*$G$6,0)))),0)</f>
        <v>0</v>
      </c>
      <c r="P34" s="19">
        <f t="shared" si="4"/>
        <v>0</v>
      </c>
      <c r="Q34" s="26"/>
    </row>
    <row r="35" spans="1:17" x14ac:dyDescent="0.25">
      <c r="A35" s="1" t="str">
        <f t="shared" si="3"/>
        <v>TBD</v>
      </c>
      <c r="B35" s="1" t="str">
        <f t="shared" si="3"/>
        <v>Co-PI 3</v>
      </c>
      <c r="C35" s="1" t="str">
        <f t="shared" si="3"/>
        <v>Academic</v>
      </c>
      <c r="K35" s="33">
        <f>ROUND(IF($C$35="Academic",K17*$E$5,IF($C$35="Summer",K17*$E$6,IF($C$35="Staff",K17*$G$5,IF($C$35="Student",K17*$G$6,0)))),0)</f>
        <v>0</v>
      </c>
      <c r="L35" s="33">
        <f>ROUND(IF($C$35="Academic",L17*$E$5,IF($C$35="Summer",L17*$E$6,IF($C$35="Staff",L17*$G$5,IF($C$35="Student",L17*$G$6,0)))),0)</f>
        <v>0</v>
      </c>
      <c r="M35" s="33">
        <f>ROUND(IF($C$35="Academic",M17*$E$5,IF($C$35="Summer",M17*$E$6,IF($C$35="Staff",M17*$G$5,IF($C$35="Student",M17*$G$6,0)))),0)</f>
        <v>0</v>
      </c>
      <c r="N35" s="33">
        <f>ROUND(IF($C$35="Academic",N17*$E$5,IF($C$35="Summer",N17*$E$6,IF($C$35="Staff",N17*$G$5,IF($C$35="Student",N17*$G$6,0)))),0)</f>
        <v>0</v>
      </c>
      <c r="O35" s="33">
        <f>ROUND(IF($C$35="Academic",O17*$E$5,IF($C$35="Summer",O17*$E$6,IF($C$35="Staff",O17*$G$5,IF($C$35="Student",O17*$G$6,0)))),0)</f>
        <v>0</v>
      </c>
      <c r="P35" s="19">
        <f t="shared" si="4"/>
        <v>0</v>
      </c>
      <c r="Q35" s="26"/>
    </row>
    <row r="36" spans="1:17" x14ac:dyDescent="0.25">
      <c r="A36" s="1" t="str">
        <f t="shared" si="3"/>
        <v>TBD</v>
      </c>
      <c r="B36" s="1" t="str">
        <f t="shared" si="3"/>
        <v>Co-PI 3</v>
      </c>
      <c r="C36" s="1" t="str">
        <f t="shared" si="3"/>
        <v>Summer</v>
      </c>
      <c r="K36" s="33">
        <f>ROUND(IF($C$36="Academic",K18*$E$5,IF($C$36="Summer",K18*$E$6,IF($C$36="Staff",K18*$G$5,IF($C$36="Student",K18*$G$6,0)))),0)</f>
        <v>0</v>
      </c>
      <c r="L36" s="33">
        <f>ROUND(IF($C$36="Academic",L18*$E$5,IF($C$36="Summer",L18*$E$6,IF($C$36="Staff",L18*$G$5,IF($C$36="Student",L18*$G$6,0)))),0)</f>
        <v>0</v>
      </c>
      <c r="M36" s="33">
        <f>ROUND(IF($C$36="Academic",M18*$E$5,IF($C$36="Summer",M18*$E$6,IF($C$36="Staff",M18*$G$5,IF($C$36="Student",M18*$G$6,0)))),0)</f>
        <v>0</v>
      </c>
      <c r="N36" s="33">
        <f>ROUND(IF($C$36="Academic",N18*$E$5,IF($C$36="Summer",N18*$E$6,IF($C$36="Staff",N18*$G$5,IF($C$36="Student",N18*$G$6,0)))),0)</f>
        <v>0</v>
      </c>
      <c r="O36" s="33">
        <f>ROUND(IF($C$36="Academic",O18*$E$5,IF($C$36="Summer",O18*$E$6,IF($C$36="Staff",O18*$G$5,IF($C$36="Student",O18*$G$6,0)))),0)</f>
        <v>0</v>
      </c>
      <c r="P36" s="19">
        <f t="shared" si="4"/>
        <v>0</v>
      </c>
      <c r="Q36" s="26"/>
    </row>
    <row r="37" spans="1:17" x14ac:dyDescent="0.25">
      <c r="A37" s="1" t="str">
        <f t="shared" si="3"/>
        <v>TBD</v>
      </c>
      <c r="B37" s="1" t="str">
        <f t="shared" si="3"/>
        <v>Co-PI 4</v>
      </c>
      <c r="C37" s="1" t="str">
        <f t="shared" si="3"/>
        <v>Academic</v>
      </c>
      <c r="K37" s="33">
        <f>ROUND(IF($C$37="Academic",K19*$E$5,IF($C$37="Summer",K19*$E$6,IF($C$37="Staff",K19*$G$5,IF($C$37="Student",K19*$G$6,0)))),0)</f>
        <v>0</v>
      </c>
      <c r="L37" s="33">
        <f>ROUND(IF($C$37="Academic",L19*$E$5,IF($C$37="Summer",L19*$E$6,IF($C$37="Staff",L19*$G$5,IF($C$37="Student",L19*$G$6,0)))),0)</f>
        <v>0</v>
      </c>
      <c r="M37" s="33">
        <f>ROUND(IF($C$37="Academic",M19*$E$5,IF($C$37="Summer",M19*$E$6,IF($C$37="Staff",M19*$G$5,IF($C$37="Student",M19*$G$6,0)))),0)</f>
        <v>0</v>
      </c>
      <c r="N37" s="33">
        <f>ROUND(IF($C$37="Academic",N19*$E$5,IF($C$37="Summer",N19*$E$6,IF($C$37="Staff",N19*$G$5,IF($C$37="Student",N19*$G$6,0)))),0)</f>
        <v>0</v>
      </c>
      <c r="O37" s="33">
        <f>ROUND(IF($C$37="Academic",O19*$E$5,IF($C$37="Summer",O19*$E$6,IF($C$37="Staff",O19*$G$5,IF($C$37="Student",O19*$G$6,0)))),0)</f>
        <v>0</v>
      </c>
      <c r="P37" s="19">
        <f t="shared" si="4"/>
        <v>0</v>
      </c>
      <c r="Q37" s="26"/>
    </row>
    <row r="38" spans="1:17" x14ac:dyDescent="0.25">
      <c r="A38" s="1" t="str">
        <f t="shared" si="3"/>
        <v>TBD</v>
      </c>
      <c r="B38" s="1" t="str">
        <f t="shared" si="3"/>
        <v>Co-PI 4</v>
      </c>
      <c r="C38" s="1" t="str">
        <f t="shared" si="3"/>
        <v>Summer</v>
      </c>
      <c r="K38" s="33">
        <f>ROUND(IF($C$38="Academic",K20*$E$5,IF($C$38="Summer",K20*$E$6,IF($C$38="Staff",K20*$G$5,IF($C$38="Student",K20*$G$6,0)))),0)</f>
        <v>0</v>
      </c>
      <c r="L38" s="33">
        <f>ROUND(IF($C$38="Academic",L20*$E$5,IF($C$38="Summer",L20*$E$6,IF($C$38="Staff",L20*$G$5,IF($C$38="Student",L20*$G$6,0)))),0)</f>
        <v>0</v>
      </c>
      <c r="M38" s="33">
        <f>ROUND(IF($C$38="Academic",M20*$E$5,IF($C$38="Summer",M20*$E$6,IF($C$38="Staff",M20*$G$5,IF($C$38="Student",M20*$G$6,0)))),0)</f>
        <v>0</v>
      </c>
      <c r="N38" s="33">
        <f>ROUND(IF($C$38="Academic",N20*$E$5,IF($C$38="Summer",N20*$E$6,IF($C$38="Staff",N20*$G$5,IF($C$38="Student",N20*$G$6,0)))),0)</f>
        <v>0</v>
      </c>
      <c r="O38" s="33">
        <f>ROUND(IF($C$38="Academic",O20*$E$5,IF($C$38="Summer",O20*$E$6,IF($C$38="Staff",O20*$G$5,IF($C$38="Student",O20*$G$6,0)))),0)</f>
        <v>0</v>
      </c>
      <c r="P38" s="19">
        <f t="shared" si="4"/>
        <v>0</v>
      </c>
      <c r="Q38" s="26"/>
    </row>
    <row r="39" spans="1:17" x14ac:dyDescent="0.25">
      <c r="A39" s="1" t="str">
        <f t="shared" si="3"/>
        <v>TBD</v>
      </c>
      <c r="B39" s="1" t="str">
        <f t="shared" si="3"/>
        <v>Post-doc</v>
      </c>
      <c r="C39" s="1" t="str">
        <f t="shared" si="3"/>
        <v>Academic</v>
      </c>
      <c r="K39" s="33">
        <f>ROUND(IF($C$39="Academic",K21*$E$5,IF($C$39="Summer",K21*$E$6,IF($C$39="Staff",K21*$G$5,IF($C$39="Student",K21*$G$6,0)))),0)</f>
        <v>0</v>
      </c>
      <c r="L39" s="33">
        <f>ROUND(IF($C$39="Academic",L21*$E$5,IF($C$39="Summer",L21*$E$6,IF($C$39="Staff",L21*$G$5,IF($C$39="Student",L21*$G$6,0)))),0)</f>
        <v>0</v>
      </c>
      <c r="M39" s="33">
        <f>ROUND(IF($C$39="Academic",M21*$E$5,IF($C$39="Summer",M21*$E$6,IF($C$39="Staff",M21*$G$5,IF($C$39="Student",M21*$G$6,0)))),0)</f>
        <v>0</v>
      </c>
      <c r="N39" s="33">
        <f>ROUND(IF($C$39="Academic",N21*$E$5,IF($C$39="Summer",N21*$E$6,IF($C$39="Staff",N21*$G$5,IF($C$39="Student",N21*$G$6,0)))),0)</f>
        <v>0</v>
      </c>
      <c r="O39" s="33">
        <f>ROUND(IF($C$39="Academic",O21*$E$5,IF($C$39="Summer",O21*$E$6,IF($C$39="Staff",O21*$G$5,IF($C$39="Student",O21*$G$6,0)))),0)</f>
        <v>0</v>
      </c>
      <c r="P39" s="19">
        <f t="shared" si="4"/>
        <v>0</v>
      </c>
      <c r="Q39" s="26"/>
    </row>
    <row r="40" spans="1:17" x14ac:dyDescent="0.25">
      <c r="A40" s="1" t="str">
        <f t="shared" si="3"/>
        <v>TBD</v>
      </c>
      <c r="B40" s="1" t="str">
        <f t="shared" si="3"/>
        <v>Grad Student</v>
      </c>
      <c r="C40" s="1" t="str">
        <f t="shared" si="3"/>
        <v>Student</v>
      </c>
      <c r="K40" s="18">
        <f>ROUND(IF($C$40="Academic",K22*$E$5,IF($C$40="Summer",K22*$E$6,IF($C$40="Staff",K22*$G$5,IF($C$40="Student",K22*$G$6,0)))),0)</f>
        <v>0</v>
      </c>
      <c r="L40" s="18">
        <f>ROUND(IF($C$40="Academic",L22*$E$5,IF($C$40="Summer",L22*$E$6,IF($C$40="Staff",L22*$G$5,IF($C$40="Student",L22*$G$6,0)))),0)</f>
        <v>0</v>
      </c>
      <c r="M40" s="18">
        <f>ROUND(IF($C$40="Academic",M22*$E$5,IF($C$40="Summer",M22*$E$6,IF($C$40="Staff",M22*$G$5,IF($C$40="Student",M22*$G$6,0)))),0)</f>
        <v>0</v>
      </c>
      <c r="N40" s="18">
        <f>ROUND(IF($C$40="Academic",N22*$E$5,IF($C$40="Summer",N22*$E$6,IF($C$40="Staff",N22*$G$5,IF($C$40="Student",N22*$G$6,0)))),0)</f>
        <v>0</v>
      </c>
      <c r="O40" s="18">
        <f>ROUND(IF($C$40="Academic",O22*$E$5,IF($C$40="Summer",O22*$E$6,IF($C$40="Staff",O22*$G$5,IF($C$40="Student",O22*$G$6,0)))),0)</f>
        <v>0</v>
      </c>
      <c r="P40" s="19">
        <f t="shared" si="4"/>
        <v>0</v>
      </c>
      <c r="Q40" s="26"/>
    </row>
    <row r="41" spans="1:17" x14ac:dyDescent="0.25">
      <c r="A41" s="1" t="str">
        <f t="shared" si="3"/>
        <v>TBD</v>
      </c>
      <c r="B41" s="1" t="str">
        <f t="shared" si="3"/>
        <v>Grad Student</v>
      </c>
      <c r="C41" s="1" t="str">
        <f t="shared" si="3"/>
        <v>Student</v>
      </c>
      <c r="K41" s="18">
        <f>ROUND(IF($C$41="Academic",K23*$E$5,IF($C$41="Summer",K23*$E$6,IF($C$41="Staff",K23*$G$5,IF($C$41="Student",K23*$G$6,0)))),0)</f>
        <v>0</v>
      </c>
      <c r="L41" s="18">
        <f>ROUND(IF($C$41="Academic",L23*$E$5,IF($C$41="Summer",L23*$E$6,IF($C$41="Staff",L23*$G$5,IF($C$41="Student",L23*$G$6,0)))),0)</f>
        <v>0</v>
      </c>
      <c r="M41" s="18">
        <f>ROUND(IF($C$41="Academic",M23*$E$5,IF($C$41="Summer",M23*$E$6,IF($C$41="Staff",M23*$G$5,IF($C$41="Student",M23*$G$6,0)))),0)</f>
        <v>0</v>
      </c>
      <c r="N41" s="18">
        <f>ROUND(IF($C$41="Academic",N23*$E$5,IF($C$41="Summer",N23*$E$6,IF($C$41="Staff",N23*$G$5,IF($C$41="Student",N23*$G$6,0)))),0)</f>
        <v>0</v>
      </c>
      <c r="O41" s="18">
        <f>ROUND(IF($C$41="Academic",O23*$E$5,IF($C$41="Summer",O23*$E$6,IF($C$41="Staff",O23*$G$5,IF($C$41="Student",O23*$G$6,0)))),0)</f>
        <v>0</v>
      </c>
      <c r="P41" s="19">
        <f t="shared" si="4"/>
        <v>0</v>
      </c>
      <c r="Q41" s="26"/>
    </row>
    <row r="42" spans="1:17" x14ac:dyDescent="0.25">
      <c r="A42" s="1" t="str">
        <f t="shared" ref="A42:C43" si="5">A24</f>
        <v>TBD</v>
      </c>
      <c r="B42" s="1" t="str">
        <f t="shared" si="5"/>
        <v>UG Student</v>
      </c>
      <c r="C42" s="1" t="str">
        <f t="shared" si="5"/>
        <v>Student</v>
      </c>
      <c r="K42" s="18">
        <f>ROUND(IF($C$42="Academic",K24*$E$5,IF($C$42="Summer",K24*$E$6,IF($C$42="Staff",K24*$G$5,IF($C$42="Student",K24*$G$6,0)))),0)</f>
        <v>0</v>
      </c>
      <c r="L42" s="18">
        <f>ROUND(IF($C$42="Academic",L24*$E$5,IF($C$42="Summer",L24*$E$6,IF($C$42="Staff",L24*$G$5,IF($C$42="Student",L24*$G$6,0)))),0)</f>
        <v>0</v>
      </c>
      <c r="M42" s="18">
        <f>ROUND(IF($C$42="Academic",M24*$E$5,IF($C$42="Summer",M24*$E$6,IF($C$42="Staff",M24*$G$5,IF($C$42="Student",M24*$G$6,0)))),0)</f>
        <v>0</v>
      </c>
      <c r="N42" s="18">
        <f>ROUND(IF($C$42="Academic",N24*$E$5,IF($C$42="Summer",N24*$E$6,IF($C$42="Staff",N24*$G$5,IF($C$42="Student",N24*$G$6,0)))),0)</f>
        <v>0</v>
      </c>
      <c r="O42" s="18">
        <f>ROUND(IF($C$42="Academic",O24*$E$5,IF($C$42="Summer",O24*$E$6,IF($C$42="Staff",O24*$G$5,IF($C$42="Student",O24*$G$6,0)))),0)</f>
        <v>0</v>
      </c>
      <c r="P42" s="19">
        <f t="shared" si="4"/>
        <v>0</v>
      </c>
      <c r="Q42" s="26"/>
    </row>
    <row r="43" spans="1:17" x14ac:dyDescent="0.25">
      <c r="A43" s="1" t="str">
        <f t="shared" si="5"/>
        <v>TBD</v>
      </c>
      <c r="B43" s="1" t="str">
        <f t="shared" si="5"/>
        <v>UG Student</v>
      </c>
      <c r="C43" s="1" t="str">
        <f t="shared" si="5"/>
        <v>Student</v>
      </c>
      <c r="K43" s="18">
        <f>ROUND(IF($C$43="Academic",K25*$E$5,IF($C$43="Summer",K25*$E$6,IF($C$43="Staff",K25*$G$5,IF($C$43="Student",K25*$G$6,0)))),0)</f>
        <v>0</v>
      </c>
      <c r="L43" s="18">
        <f>ROUND(IF($C$43="Academic",L25*$E$5,IF($C$43="Summer",L25*$E$6,IF($C$43="Staff",L25*$G$5,IF($C$43="Student",L25*$G$6,0)))),0)</f>
        <v>0</v>
      </c>
      <c r="M43" s="18">
        <f>ROUND(IF($C$43="Academic",M25*$E$5,IF($C$43="Summer",M25*$E$6,IF($C$43="Staff",M25*$G$5,IF($C$43="Student",M25*$G$6,0)))),0)</f>
        <v>0</v>
      </c>
      <c r="N43" s="18">
        <f>ROUND(IF($C$43="Academic",N25*$E$5,IF($C$43="Summer",N25*$E$6,IF($C$43="Staff",N25*$G$5,IF($C$43="Student",N25*$G$6,0)))),0)</f>
        <v>0</v>
      </c>
      <c r="O43" s="18">
        <f>ROUND(IF($C$43="Academic",O25*$E$5,IF($C$43="Summer",O25*$E$6,IF($C$43="Staff",O25*$G$5,IF($C$43="Student",O25*$G$6,0)))),0)</f>
        <v>0</v>
      </c>
      <c r="P43" s="19">
        <f t="shared" si="4"/>
        <v>0</v>
      </c>
      <c r="Q43" s="26"/>
    </row>
    <row r="44" spans="1:17" s="5" customFormat="1" x14ac:dyDescent="0.25">
      <c r="A44" s="74" t="s">
        <v>19</v>
      </c>
      <c r="B44" s="74"/>
      <c r="C44" s="74"/>
      <c r="D44" s="74"/>
      <c r="E44" s="74"/>
      <c r="F44" s="74"/>
      <c r="G44" s="74"/>
      <c r="H44" s="74"/>
      <c r="I44" s="74"/>
      <c r="J44" s="74"/>
      <c r="K44" s="75">
        <f t="shared" ref="K44:P44" si="6">SUM(K29:K43)</f>
        <v>2189</v>
      </c>
      <c r="L44" s="75">
        <f t="shared" si="6"/>
        <v>2276</v>
      </c>
      <c r="M44" s="75">
        <f t="shared" si="6"/>
        <v>2367</v>
      </c>
      <c r="N44" s="75">
        <f t="shared" si="6"/>
        <v>0</v>
      </c>
      <c r="O44" s="75">
        <f t="shared" si="6"/>
        <v>0</v>
      </c>
      <c r="P44" s="76">
        <f t="shared" si="6"/>
        <v>6832</v>
      </c>
      <c r="Q44" s="26"/>
    </row>
    <row r="45" spans="1:17" x14ac:dyDescent="0.25">
      <c r="P45" s="19"/>
      <c r="Q45" s="26"/>
    </row>
    <row r="46" spans="1:17" s="5" customFormat="1" x14ac:dyDescent="0.25">
      <c r="A46" s="77" t="s">
        <v>28</v>
      </c>
      <c r="B46" s="77"/>
      <c r="C46" s="77"/>
      <c r="D46" s="77"/>
      <c r="E46" s="77"/>
      <c r="F46" s="77"/>
      <c r="G46" s="77"/>
      <c r="H46" s="77"/>
      <c r="I46" s="77"/>
      <c r="J46" s="77"/>
      <c r="K46" s="78">
        <f t="shared" ref="K46:P46" si="7">K44+K26</f>
        <v>83208</v>
      </c>
      <c r="L46" s="78">
        <f t="shared" si="7"/>
        <v>86536</v>
      </c>
      <c r="M46" s="78">
        <f t="shared" si="7"/>
        <v>89996</v>
      </c>
      <c r="N46" s="78">
        <f t="shared" si="7"/>
        <v>0</v>
      </c>
      <c r="O46" s="78">
        <f t="shared" si="7"/>
        <v>0</v>
      </c>
      <c r="P46" s="79">
        <f t="shared" si="7"/>
        <v>259740</v>
      </c>
      <c r="Q46" s="26"/>
    </row>
    <row r="47" spans="1:17" x14ac:dyDescent="0.25">
      <c r="P47" s="19"/>
      <c r="Q47" s="26"/>
    </row>
    <row r="48" spans="1:17" x14ac:dyDescent="0.25">
      <c r="A48" s="5" t="s">
        <v>29</v>
      </c>
      <c r="B48" s="5" t="s">
        <v>100</v>
      </c>
      <c r="K48" s="3" t="s">
        <v>90</v>
      </c>
      <c r="L48" s="3" t="s">
        <v>91</v>
      </c>
      <c r="M48" s="3" t="s">
        <v>92</v>
      </c>
      <c r="N48" s="3" t="s">
        <v>93</v>
      </c>
      <c r="O48" s="3" t="s">
        <v>94</v>
      </c>
      <c r="P48" s="35" t="s">
        <v>95</v>
      </c>
      <c r="Q48" s="92"/>
    </row>
    <row r="49" spans="1:17" x14ac:dyDescent="0.25">
      <c r="A49" s="1" t="s">
        <v>30</v>
      </c>
      <c r="P49" s="19">
        <f>SUM(K49:O49)</f>
        <v>0</v>
      </c>
      <c r="Q49" s="26"/>
    </row>
    <row r="50" spans="1:17" x14ac:dyDescent="0.25">
      <c r="A50" s="1" t="s">
        <v>31</v>
      </c>
      <c r="P50" s="19">
        <f>SUM(K50:O50)</f>
        <v>0</v>
      </c>
      <c r="Q50" s="26"/>
    </row>
    <row r="51" spans="1:17" s="5" customFormat="1" x14ac:dyDescent="0.25">
      <c r="A51" s="77" t="s">
        <v>32</v>
      </c>
      <c r="B51" s="77"/>
      <c r="C51" s="77"/>
      <c r="D51" s="77"/>
      <c r="E51" s="77"/>
      <c r="F51" s="77"/>
      <c r="G51" s="77"/>
      <c r="H51" s="77"/>
      <c r="I51" s="77"/>
      <c r="J51" s="77"/>
      <c r="K51" s="78">
        <f t="shared" ref="K51:P51" si="8">SUM(K49:K50)</f>
        <v>0</v>
      </c>
      <c r="L51" s="78">
        <f t="shared" si="8"/>
        <v>0</v>
      </c>
      <c r="M51" s="78">
        <f t="shared" si="8"/>
        <v>0</v>
      </c>
      <c r="N51" s="78">
        <f t="shared" si="8"/>
        <v>0</v>
      </c>
      <c r="O51" s="78">
        <f t="shared" si="8"/>
        <v>0</v>
      </c>
      <c r="P51" s="79">
        <f t="shared" si="8"/>
        <v>0</v>
      </c>
      <c r="Q51" s="26"/>
    </row>
    <row r="52" spans="1:17" x14ac:dyDescent="0.25">
      <c r="P52" s="19"/>
      <c r="Q52" s="26"/>
    </row>
    <row r="53" spans="1:17" x14ac:dyDescent="0.25">
      <c r="A53" s="5" t="s">
        <v>72</v>
      </c>
      <c r="B53" s="5" t="s">
        <v>107</v>
      </c>
      <c r="K53" s="3" t="s">
        <v>90</v>
      </c>
      <c r="L53" s="3" t="s">
        <v>91</v>
      </c>
      <c r="M53" s="3" t="s">
        <v>92</v>
      </c>
      <c r="N53" s="3" t="s">
        <v>93</v>
      </c>
      <c r="O53" s="3" t="s">
        <v>94</v>
      </c>
      <c r="P53" s="35" t="s">
        <v>95</v>
      </c>
      <c r="Q53" s="92"/>
    </row>
    <row r="54" spans="1:17" x14ac:dyDescent="0.25">
      <c r="A54" s="1" t="s">
        <v>33</v>
      </c>
      <c r="B54" s="10" t="s">
        <v>68</v>
      </c>
      <c r="P54" s="19">
        <f>SUM(K54:O54)</f>
        <v>0</v>
      </c>
      <c r="Q54" s="26"/>
    </row>
    <row r="55" spans="1:17" x14ac:dyDescent="0.25">
      <c r="A55" s="1" t="s">
        <v>34</v>
      </c>
      <c r="B55" s="10" t="s">
        <v>68</v>
      </c>
      <c r="P55" s="19">
        <f>SUM(K55:O55)</f>
        <v>0</v>
      </c>
      <c r="Q55" s="26"/>
    </row>
    <row r="56" spans="1:17" s="5" customFormat="1" x14ac:dyDescent="0.25">
      <c r="A56" s="77" t="s">
        <v>35</v>
      </c>
      <c r="B56" s="77"/>
      <c r="C56" s="77"/>
      <c r="D56" s="77"/>
      <c r="E56" s="77"/>
      <c r="F56" s="77"/>
      <c r="G56" s="77"/>
      <c r="H56" s="77"/>
      <c r="I56" s="77"/>
      <c r="J56" s="77"/>
      <c r="K56" s="78">
        <f t="shared" ref="K56:P56" si="9">SUM(K54:K55)</f>
        <v>0</v>
      </c>
      <c r="L56" s="78">
        <f t="shared" si="9"/>
        <v>0</v>
      </c>
      <c r="M56" s="78">
        <f t="shared" si="9"/>
        <v>0</v>
      </c>
      <c r="N56" s="78">
        <f t="shared" si="9"/>
        <v>0</v>
      </c>
      <c r="O56" s="78">
        <f t="shared" si="9"/>
        <v>0</v>
      </c>
      <c r="P56" s="79">
        <f t="shared" si="9"/>
        <v>0</v>
      </c>
      <c r="Q56" s="26"/>
    </row>
    <row r="57" spans="1:17" s="24" customFormat="1" x14ac:dyDescent="0.25">
      <c r="K57" s="25"/>
      <c r="L57" s="25"/>
      <c r="M57" s="25"/>
      <c r="N57" s="25"/>
      <c r="O57" s="25"/>
      <c r="P57" s="26"/>
      <c r="Q57" s="26"/>
    </row>
    <row r="58" spans="1:17" s="24" customFormat="1" x14ac:dyDescent="0.25">
      <c r="A58" s="88" t="s">
        <v>111</v>
      </c>
      <c r="B58" s="86"/>
      <c r="K58" s="3" t="s">
        <v>90</v>
      </c>
      <c r="L58" s="3" t="s">
        <v>91</v>
      </c>
      <c r="M58" s="3" t="s">
        <v>92</v>
      </c>
      <c r="N58" s="3" t="s">
        <v>93</v>
      </c>
      <c r="O58" s="3" t="s">
        <v>94</v>
      </c>
      <c r="P58" s="35" t="s">
        <v>95</v>
      </c>
      <c r="Q58" s="92"/>
    </row>
    <row r="59" spans="1:17" s="27" customFormat="1" x14ac:dyDescent="0.25">
      <c r="A59" s="27" t="s">
        <v>87</v>
      </c>
      <c r="K59" s="64">
        <v>11000</v>
      </c>
      <c r="L59" s="3">
        <f>ROUND(IF($B$6&gt;=L$10,$K$59*$B$5^(L$10-1),0),0)</f>
        <v>11440</v>
      </c>
      <c r="M59" s="3">
        <f>ROUND(IF($B$6&gt;=M$10,$K$59*$B$5^(M$10-1),0),0)</f>
        <v>11898</v>
      </c>
      <c r="N59" s="3">
        <f>ROUND(IF($B$6&gt;=N$10,$K$59*$B$5^(N$10-1),0),0)</f>
        <v>0</v>
      </c>
      <c r="O59" s="3">
        <f>ROUND(IF($B$6&gt;=O$10,$K$59*$B$5^(O$10-1),0),0)</f>
        <v>0</v>
      </c>
      <c r="P59" s="26">
        <f>SUM(K59:O59)</f>
        <v>34338</v>
      </c>
      <c r="Q59" s="26"/>
    </row>
    <row r="60" spans="1:17" s="27" customFormat="1" x14ac:dyDescent="0.25">
      <c r="A60" s="27" t="s">
        <v>88</v>
      </c>
      <c r="B60" s="37" t="s">
        <v>112</v>
      </c>
      <c r="K60" s="64">
        <v>7000</v>
      </c>
      <c r="L60" s="3">
        <f>ROUND(IF($B$6&gt;=L$10,$K$60*$B$5^(L$10-1),0),0)</f>
        <v>7280</v>
      </c>
      <c r="M60" s="3">
        <f>ROUND(IF($B$6&gt;=M$10,$K$60*$B$5^(M$10-1),0),0)</f>
        <v>7571</v>
      </c>
      <c r="N60" s="3">
        <f>ROUND(IF($B$6&gt;=N$10,$K$60*$B$5^(N$10-1),0),0)</f>
        <v>0</v>
      </c>
      <c r="O60" s="3">
        <f>ROUND(IF($B$6&gt;=O$10,$K$60*$B$5^(O$10-1),0),0)</f>
        <v>0</v>
      </c>
      <c r="P60" s="26">
        <f>SUM(K60:O60)</f>
        <v>21851</v>
      </c>
      <c r="Q60" s="26"/>
    </row>
    <row r="61" spans="1:17" s="5" customFormat="1" x14ac:dyDescent="0.25">
      <c r="A61" s="77" t="s">
        <v>89</v>
      </c>
      <c r="B61" s="77"/>
      <c r="C61" s="77"/>
      <c r="D61" s="77"/>
      <c r="E61" s="77"/>
      <c r="F61" s="77"/>
      <c r="G61" s="77"/>
      <c r="H61" s="77"/>
      <c r="I61" s="77"/>
      <c r="J61" s="77"/>
      <c r="K61" s="78">
        <f t="shared" ref="K61:P61" si="10">SUM(K59:K60)</f>
        <v>18000</v>
      </c>
      <c r="L61" s="78">
        <f t="shared" si="10"/>
        <v>18720</v>
      </c>
      <c r="M61" s="78">
        <f t="shared" si="10"/>
        <v>19469</v>
      </c>
      <c r="N61" s="78">
        <f t="shared" si="10"/>
        <v>0</v>
      </c>
      <c r="O61" s="78">
        <f t="shared" si="10"/>
        <v>0</v>
      </c>
      <c r="P61" s="79">
        <f t="shared" si="10"/>
        <v>56189</v>
      </c>
      <c r="Q61" s="26"/>
    </row>
    <row r="62" spans="1:17" s="27" customFormat="1" x14ac:dyDescent="0.25">
      <c r="K62" s="28"/>
      <c r="L62" s="28"/>
      <c r="M62" s="28"/>
      <c r="N62" s="28"/>
      <c r="O62" s="28"/>
      <c r="P62" s="29"/>
      <c r="Q62" s="29"/>
    </row>
    <row r="63" spans="1:17" s="30" customFormat="1" x14ac:dyDescent="0.25">
      <c r="K63" s="31"/>
      <c r="L63" s="31"/>
      <c r="M63" s="31"/>
      <c r="N63" s="31"/>
      <c r="O63" s="31"/>
      <c r="P63" s="32"/>
      <c r="Q63" s="29"/>
    </row>
    <row r="64" spans="1:17" x14ac:dyDescent="0.25">
      <c r="A64" s="11" t="s">
        <v>71</v>
      </c>
      <c r="B64" s="11" t="s">
        <v>36</v>
      </c>
      <c r="C64" s="12"/>
      <c r="D64" s="12"/>
      <c r="E64" s="12"/>
      <c r="F64" s="12"/>
      <c r="G64" s="12"/>
      <c r="H64" s="12"/>
      <c r="I64" s="12"/>
      <c r="J64" s="12"/>
      <c r="K64" s="13" t="s">
        <v>90</v>
      </c>
      <c r="L64" s="13" t="s">
        <v>91</v>
      </c>
      <c r="M64" s="13" t="s">
        <v>92</v>
      </c>
      <c r="N64" s="13" t="s">
        <v>93</v>
      </c>
      <c r="O64" s="13" t="s">
        <v>94</v>
      </c>
      <c r="P64" s="36" t="s">
        <v>95</v>
      </c>
      <c r="Q64" s="93"/>
    </row>
    <row r="65" spans="1:17" x14ac:dyDescent="0.25">
      <c r="A65" s="12" t="s">
        <v>37</v>
      </c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20">
        <f>SUM(K65:O65)</f>
        <v>0</v>
      </c>
      <c r="Q65" s="94"/>
    </row>
    <row r="66" spans="1:17" x14ac:dyDescent="0.25">
      <c r="A66" s="12" t="s">
        <v>38</v>
      </c>
      <c r="B66" s="12"/>
      <c r="C66" s="12"/>
      <c r="D66" s="12"/>
      <c r="E66" s="12"/>
      <c r="F66" s="12"/>
      <c r="G66" s="12"/>
      <c r="H66" s="12"/>
      <c r="I66" s="12"/>
      <c r="J66" s="12"/>
      <c r="K66" s="13"/>
      <c r="L66" s="13"/>
      <c r="M66" s="13"/>
      <c r="N66" s="13"/>
      <c r="O66" s="13"/>
      <c r="P66" s="20">
        <f>SUM(K66:O66)</f>
        <v>0</v>
      </c>
      <c r="Q66" s="94"/>
    </row>
    <row r="67" spans="1:17" x14ac:dyDescent="0.25">
      <c r="A67" s="12" t="s">
        <v>39</v>
      </c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20">
        <f>SUM(K67:O67)</f>
        <v>0</v>
      </c>
      <c r="Q67" s="94"/>
    </row>
    <row r="68" spans="1:17" x14ac:dyDescent="0.25">
      <c r="A68" s="12" t="s">
        <v>40</v>
      </c>
      <c r="B68" s="12"/>
      <c r="C68" s="12"/>
      <c r="D68" s="12"/>
      <c r="E68" s="12"/>
      <c r="F68" s="12"/>
      <c r="G68" s="12"/>
      <c r="H68" s="12"/>
      <c r="I68" s="12"/>
      <c r="J68" s="12"/>
      <c r="K68" s="13"/>
      <c r="L68" s="13"/>
      <c r="M68" s="13"/>
      <c r="N68" s="13"/>
      <c r="O68" s="13"/>
      <c r="P68" s="20">
        <f>SUM(K68:O68)</f>
        <v>0</v>
      </c>
      <c r="Q68" s="94"/>
    </row>
    <row r="69" spans="1:17" x14ac:dyDescent="0.25">
      <c r="A69" s="12" t="s">
        <v>41</v>
      </c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20">
        <f>SUM(K69:O69)</f>
        <v>0</v>
      </c>
      <c r="Q69" s="94"/>
    </row>
    <row r="70" spans="1:17" s="5" customFormat="1" x14ac:dyDescent="0.25">
      <c r="A70" s="21" t="s">
        <v>42</v>
      </c>
      <c r="B70" s="21"/>
      <c r="C70" s="21"/>
      <c r="D70" s="21"/>
      <c r="E70" s="21"/>
      <c r="F70" s="21"/>
      <c r="G70" s="21"/>
      <c r="H70" s="21"/>
      <c r="I70" s="21"/>
      <c r="J70" s="21"/>
      <c r="K70" s="23">
        <f t="shared" ref="K70:P70" si="11">SUM(K65:K69)</f>
        <v>0</v>
      </c>
      <c r="L70" s="23">
        <f t="shared" si="11"/>
        <v>0</v>
      </c>
      <c r="M70" s="23">
        <f t="shared" si="11"/>
        <v>0</v>
      </c>
      <c r="N70" s="23">
        <f t="shared" si="11"/>
        <v>0</v>
      </c>
      <c r="O70" s="23">
        <f t="shared" si="11"/>
        <v>0</v>
      </c>
      <c r="P70" s="22">
        <f t="shared" si="11"/>
        <v>0</v>
      </c>
      <c r="Q70" s="94"/>
    </row>
    <row r="71" spans="1:17" x14ac:dyDescent="0.25">
      <c r="A71" s="14" t="s">
        <v>43</v>
      </c>
      <c r="B71" s="15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20"/>
      <c r="Q71" s="94"/>
    </row>
    <row r="72" spans="1:17" x14ac:dyDescent="0.25">
      <c r="P72" s="19"/>
      <c r="Q72" s="26"/>
    </row>
    <row r="73" spans="1:17" x14ac:dyDescent="0.25">
      <c r="A73" s="5" t="s">
        <v>44</v>
      </c>
      <c r="K73" s="3" t="s">
        <v>90</v>
      </c>
      <c r="L73" s="3" t="s">
        <v>91</v>
      </c>
      <c r="M73" s="3" t="s">
        <v>92</v>
      </c>
      <c r="N73" s="3" t="s">
        <v>93</v>
      </c>
      <c r="O73" s="3" t="s">
        <v>94</v>
      </c>
      <c r="P73" s="35" t="s">
        <v>95</v>
      </c>
      <c r="Q73" s="92"/>
    </row>
    <row r="74" spans="1:17" x14ac:dyDescent="0.25">
      <c r="A74" s="1" t="s">
        <v>45</v>
      </c>
      <c r="K74" s="3">
        <v>3000</v>
      </c>
      <c r="L74" s="3">
        <f>ROUND(IF($B$6&gt;=L$10,$K$74*$B$5^(L$10-1),0),0)</f>
        <v>3120</v>
      </c>
      <c r="M74" s="3">
        <f>ROUND(IF($B$6&gt;=M$10,$K$74*$B$5^(M$10-1),0),0)</f>
        <v>3245</v>
      </c>
      <c r="N74" s="3">
        <f>ROUND(IF($B$6&gt;=N$10,$K$74*$B$5^(N$10-1),0),0)</f>
        <v>0</v>
      </c>
      <c r="O74" s="3">
        <f>ROUND(IF($B$6&gt;=O$10,$K$74*$B$5^(O$10-1),0),0)</f>
        <v>0</v>
      </c>
      <c r="P74" s="19">
        <f t="shared" ref="P74:P82" si="12">SUM(K74:O74)</f>
        <v>9365</v>
      </c>
      <c r="Q74" s="26"/>
    </row>
    <row r="75" spans="1:17" x14ac:dyDescent="0.25">
      <c r="A75" s="1" t="s">
        <v>46</v>
      </c>
      <c r="L75" s="3">
        <f>ROUND(IF($B$6&gt;=L$10,$K$75*$B$5^(L$10-1),0),0)</f>
        <v>0</v>
      </c>
      <c r="M75" s="3">
        <f>ROUND(IF($B$6&gt;=M$10,$K$75*$B$5^(M$10-1),0),0)</f>
        <v>0</v>
      </c>
      <c r="N75" s="3">
        <f>ROUND(IF($B$6&gt;=N$10,$K$75*$B$5^(N$10-1),0),0)</f>
        <v>0</v>
      </c>
      <c r="O75" s="3">
        <f>ROUND(IF($B$6&gt;=O$10,$K$75*$B$5^(O$10-1),0),0)</f>
        <v>0</v>
      </c>
      <c r="P75" s="19">
        <f t="shared" si="12"/>
        <v>0</v>
      </c>
      <c r="Q75" s="26"/>
    </row>
    <row r="76" spans="1:17" x14ac:dyDescent="0.25">
      <c r="A76" s="1" t="s">
        <v>47</v>
      </c>
      <c r="L76" s="3">
        <f>ROUND(IF($B$6&gt;=L$10,$K$76*$B$5^(L$10-1),0),0)</f>
        <v>0</v>
      </c>
      <c r="M76" s="3">
        <f>ROUND(IF($B$6&gt;=M$10,$K$76*$B$5^(M$10-1),0),0)</f>
        <v>0</v>
      </c>
      <c r="N76" s="3">
        <f>ROUND(IF($B$6&gt;=N$10,$K$76*$B$5^(N$10-1),0),0)</f>
        <v>0</v>
      </c>
      <c r="O76" s="3">
        <f>ROUND(IF($B$6&gt;=O$10,$K$76*$B$5^(O$10-1),0),0)</f>
        <v>0</v>
      </c>
      <c r="P76" s="19">
        <f t="shared" si="12"/>
        <v>0</v>
      </c>
      <c r="Q76" s="26"/>
    </row>
    <row r="77" spans="1:17" x14ac:dyDescent="0.25">
      <c r="A77" s="1" t="s">
        <v>48</v>
      </c>
      <c r="B77" s="87" t="s">
        <v>106</v>
      </c>
      <c r="L77" s="3">
        <f>ROUND(IF($B$6&gt;=L$10,$K$77*$B$5^(L$10-1),0),0)</f>
        <v>0</v>
      </c>
      <c r="M77" s="3">
        <f>ROUND(IF($B$6&gt;=M$10,$K$77*$B$5^(M$10-1),0),0)</f>
        <v>0</v>
      </c>
      <c r="N77" s="3">
        <f>ROUND(IF($B$6&gt;=N$10,$K$77*$B$5^(N$10-1),0),0)</f>
        <v>0</v>
      </c>
      <c r="O77" s="3">
        <f>ROUND(IF($B$6&gt;=O$10,$K$77*$B$5^(O$10-1),0),0)</f>
        <v>0</v>
      </c>
      <c r="P77" s="19">
        <f t="shared" si="12"/>
        <v>0</v>
      </c>
      <c r="Q77" s="26"/>
    </row>
    <row r="78" spans="1:17" x14ac:dyDescent="0.25">
      <c r="A78" s="1" t="s">
        <v>49</v>
      </c>
      <c r="L78" s="3">
        <f>ROUND(IF($B$6&gt;=L$10,$K$78*$B$5^(L$10-1),0),0)</f>
        <v>0</v>
      </c>
      <c r="M78" s="3">
        <f>ROUND(IF($B$6&gt;=M$10,$K$78*$B$5^(M$10-1),0),0)</f>
        <v>0</v>
      </c>
      <c r="N78" s="3">
        <f>ROUND(IF($B$6&gt;=N$10,$K$78*$B$5^(N$10-1),0),0)</f>
        <v>0</v>
      </c>
      <c r="O78" s="3">
        <f>ROUND(IF($B$6&gt;=O$10,$K$78*$B$5^(O$10-1),0),0)</f>
        <v>0</v>
      </c>
      <c r="P78" s="19">
        <f t="shared" si="12"/>
        <v>0</v>
      </c>
      <c r="Q78" s="26"/>
    </row>
    <row r="79" spans="1:17" x14ac:dyDescent="0.25">
      <c r="A79" s="1" t="s">
        <v>50</v>
      </c>
      <c r="L79" s="3">
        <f>ROUND(IF($B$6&gt;=L$10,$K$79*$B$5^(L$10-1),0),0)</f>
        <v>0</v>
      </c>
      <c r="M79" s="3">
        <f>ROUND(IF($B$6&gt;=M$10,$K$79*$B$5^(M$10-1),0),0)</f>
        <v>0</v>
      </c>
      <c r="N79" s="3">
        <f>ROUND(IF($B$6&gt;=N$10,$K$79*$B$5^(N$10-1),0),0)</f>
        <v>0</v>
      </c>
      <c r="O79" s="3">
        <f>ROUND(IF($B$6&gt;=O$10,$K$79*$B$5^(O$10-1),0),0)</f>
        <v>0</v>
      </c>
      <c r="P79" s="19">
        <f t="shared" si="12"/>
        <v>0</v>
      </c>
      <c r="Q79" s="26"/>
    </row>
    <row r="80" spans="1:17" x14ac:dyDescent="0.25">
      <c r="A80" s="1" t="s">
        <v>51</v>
      </c>
      <c r="L80" s="3">
        <f>ROUND(IF($B$6&gt;=L$10,$K$80*$B$5^(L$10-1),0),0)</f>
        <v>0</v>
      </c>
      <c r="M80" s="3">
        <f>ROUND(IF($B$6&gt;=M$10,$K$80*$B$5^(M$10-1),0),0)</f>
        <v>0</v>
      </c>
      <c r="N80" s="3">
        <f>ROUND(IF($B$6&gt;=N$10,$K$80*$B$5^(N$10-1),0),0)</f>
        <v>0</v>
      </c>
      <c r="O80" s="3">
        <f>ROUND(IF($B$6&gt;=O$10,$K$80*$B$5^(O$10-1),0),0)</f>
        <v>0</v>
      </c>
      <c r="P80" s="19">
        <f t="shared" si="12"/>
        <v>0</v>
      </c>
      <c r="Q80" s="26"/>
    </row>
    <row r="81" spans="1:17" x14ac:dyDescent="0.25">
      <c r="A81" s="1" t="s">
        <v>83</v>
      </c>
      <c r="L81" s="3">
        <f>ROUND(IF($B$6&gt;=L$10,$K$81*$B$5^(L$10-1),0),0)</f>
        <v>0</v>
      </c>
      <c r="M81" s="3">
        <f>ROUND(IF($B$6&gt;=M$10,$K$81*$B$5^(M$10-1),0),0)</f>
        <v>0</v>
      </c>
      <c r="N81" s="3">
        <f>ROUND(IF($B$6&gt;=N$10,$K$81*$B$5^(N$10-1),0),0)</f>
        <v>0</v>
      </c>
      <c r="O81" s="3">
        <f>ROUND(IF($B$6&gt;=O$10,$K$81*$B$5^(O$10-1),0),0)</f>
        <v>0</v>
      </c>
      <c r="P81" s="19">
        <f t="shared" si="12"/>
        <v>0</v>
      </c>
      <c r="Q81" s="26"/>
    </row>
    <row r="82" spans="1:17" x14ac:dyDescent="0.25">
      <c r="A82" s="1" t="s">
        <v>73</v>
      </c>
      <c r="B82" s="10" t="s">
        <v>63</v>
      </c>
      <c r="D82" s="2">
        <v>2</v>
      </c>
      <c r="F82" s="1" t="s">
        <v>65</v>
      </c>
      <c r="G82" s="16">
        <v>1250</v>
      </c>
      <c r="H82" s="1" t="s">
        <v>64</v>
      </c>
      <c r="I82" s="17">
        <v>18</v>
      </c>
      <c r="K82" s="18">
        <f>I82*G82</f>
        <v>22500</v>
      </c>
      <c r="L82" s="18">
        <f>ROUND(IF($B$6&gt;=L$10,$K$82*$B$5^(L$10-1),0),0)</f>
        <v>23400</v>
      </c>
      <c r="M82" s="18">
        <f>ROUND(IF($B$6&gt;=M$10,$K$82*$B$5^(M$10-1),0),0)</f>
        <v>24336</v>
      </c>
      <c r="N82" s="18">
        <f>ROUND(IF($B$6&gt;=N$10,$K$82*$B$5^(N$10-1),0),0)</f>
        <v>0</v>
      </c>
      <c r="O82" s="18">
        <f>ROUND(IF($B$6&gt;=O$10,$K$82*$B$5^(O$10-1),0),0)</f>
        <v>0</v>
      </c>
      <c r="P82" s="19">
        <f t="shared" si="12"/>
        <v>70236</v>
      </c>
      <c r="Q82" s="26"/>
    </row>
    <row r="83" spans="1:17" s="5" customFormat="1" x14ac:dyDescent="0.25">
      <c r="A83" s="77" t="s">
        <v>52</v>
      </c>
      <c r="B83" s="77"/>
      <c r="C83" s="80"/>
      <c r="D83" s="77"/>
      <c r="E83" s="77"/>
      <c r="F83" s="77"/>
      <c r="G83" s="77"/>
      <c r="H83" s="77"/>
      <c r="I83" s="77"/>
      <c r="J83" s="77"/>
      <c r="K83" s="78">
        <f t="shared" ref="K83:P83" si="13">SUM(K74:K82)</f>
        <v>25500</v>
      </c>
      <c r="L83" s="78">
        <f t="shared" si="13"/>
        <v>26520</v>
      </c>
      <c r="M83" s="78">
        <f t="shared" si="13"/>
        <v>27581</v>
      </c>
      <c r="N83" s="78">
        <f t="shared" si="13"/>
        <v>0</v>
      </c>
      <c r="O83" s="78">
        <f t="shared" si="13"/>
        <v>0</v>
      </c>
      <c r="P83" s="79">
        <f t="shared" si="13"/>
        <v>79601</v>
      </c>
      <c r="Q83" s="26"/>
    </row>
    <row r="84" spans="1:17" x14ac:dyDescent="0.25">
      <c r="P84" s="19"/>
      <c r="Q84" s="26"/>
    </row>
    <row r="85" spans="1:17" x14ac:dyDescent="0.25">
      <c r="A85" s="5" t="s">
        <v>74</v>
      </c>
      <c r="B85" s="5" t="s">
        <v>69</v>
      </c>
      <c r="K85" s="3" t="s">
        <v>90</v>
      </c>
      <c r="L85" s="3" t="s">
        <v>91</v>
      </c>
      <c r="M85" s="3" t="s">
        <v>92</v>
      </c>
      <c r="N85" s="3" t="s">
        <v>93</v>
      </c>
      <c r="O85" s="3" t="s">
        <v>94</v>
      </c>
      <c r="P85" s="35" t="s">
        <v>95</v>
      </c>
      <c r="Q85" s="92"/>
    </row>
    <row r="86" spans="1:17" x14ac:dyDescent="0.25">
      <c r="A86" s="1" t="s">
        <v>53</v>
      </c>
      <c r="P86" s="19">
        <f>SUM(K86:O86)</f>
        <v>0</v>
      </c>
      <c r="Q86" s="26"/>
    </row>
    <row r="87" spans="1:17" x14ac:dyDescent="0.25">
      <c r="A87" s="1" t="s">
        <v>54</v>
      </c>
      <c r="P87" s="19">
        <f>SUM(K87:O87)</f>
        <v>0</v>
      </c>
      <c r="Q87" s="26"/>
    </row>
    <row r="88" spans="1:17" x14ac:dyDescent="0.25">
      <c r="A88" s="1" t="s">
        <v>55</v>
      </c>
      <c r="P88" s="19">
        <f>SUM(K88:O88)</f>
        <v>0</v>
      </c>
      <c r="Q88" s="26"/>
    </row>
    <row r="89" spans="1:17" s="5" customFormat="1" x14ac:dyDescent="0.25">
      <c r="A89" s="77" t="s">
        <v>56</v>
      </c>
      <c r="B89" s="77"/>
      <c r="C89" s="77"/>
      <c r="D89" s="77"/>
      <c r="E89" s="77"/>
      <c r="F89" s="77"/>
      <c r="G89" s="77"/>
      <c r="H89" s="77"/>
      <c r="I89" s="77"/>
      <c r="J89" s="77"/>
      <c r="K89" s="78">
        <f t="shared" ref="K89:P89" si="14">SUM(K86:K88)</f>
        <v>0</v>
      </c>
      <c r="L89" s="78">
        <f t="shared" si="14"/>
        <v>0</v>
      </c>
      <c r="M89" s="78">
        <f t="shared" si="14"/>
        <v>0</v>
      </c>
      <c r="N89" s="78">
        <f t="shared" si="14"/>
        <v>0</v>
      </c>
      <c r="O89" s="78">
        <f t="shared" si="14"/>
        <v>0</v>
      </c>
      <c r="P89" s="79">
        <f t="shared" si="14"/>
        <v>0</v>
      </c>
      <c r="Q89" s="26"/>
    </row>
    <row r="90" spans="1:17" x14ac:dyDescent="0.25">
      <c r="P90" s="19"/>
      <c r="Q90" s="26"/>
    </row>
    <row r="91" spans="1:17" x14ac:dyDescent="0.25">
      <c r="A91" s="5" t="s">
        <v>61</v>
      </c>
      <c r="B91" s="5" t="s">
        <v>70</v>
      </c>
      <c r="K91" s="3" t="s">
        <v>90</v>
      </c>
      <c r="L91" s="3" t="s">
        <v>91</v>
      </c>
      <c r="M91" s="3" t="s">
        <v>92</v>
      </c>
      <c r="N91" s="3" t="s">
        <v>93</v>
      </c>
      <c r="O91" s="3" t="s">
        <v>94</v>
      </c>
      <c r="P91" s="35" t="s">
        <v>95</v>
      </c>
      <c r="Q91" s="92"/>
    </row>
    <row r="92" spans="1:17" x14ac:dyDescent="0.25">
      <c r="A92" s="1" t="str">
        <f>A86</f>
        <v>Subcontractor 1</v>
      </c>
      <c r="K92" s="18">
        <f>IF(K86&gt;=25000,25000,K86)</f>
        <v>0</v>
      </c>
      <c r="L92" s="18">
        <f>IF(IF(SUM(K86:L86)&gt;=25000,25000-K86,L86)&lt;=0,0,MIN(L86,25000-K86))</f>
        <v>0</v>
      </c>
      <c r="M92" s="18">
        <f>IF(IF(SUM(K86:M86)&gt;=25000,25000-SUM(K86:L86),M86)&lt;=0,0,MIN(M86,25000-SUM(K86:L86)))</f>
        <v>0</v>
      </c>
      <c r="N92" s="18">
        <f>IF(IF(SUM(K86:N86)&gt;=25000,25000-SUM(K86:M86),N86)&lt;=0,0,MIN(N86,25000-SUM(K86:M86)))</f>
        <v>0</v>
      </c>
      <c r="O92" s="18">
        <f>IF(IF(SUM(K86:O86)&gt;=25000,25000-SUM(K86:N86),O86)&lt;=0,0,MIN(O86,25000-SUM(K86:N86)))</f>
        <v>0</v>
      </c>
      <c r="P92" s="19">
        <f>SUM(K92:O92)</f>
        <v>0</v>
      </c>
      <c r="Q92" s="26"/>
    </row>
    <row r="93" spans="1:17" x14ac:dyDescent="0.25">
      <c r="A93" s="1" t="str">
        <f>A87</f>
        <v>Subcontractor 2</v>
      </c>
      <c r="K93" s="18">
        <f>IF(K87&gt;=25000,25000,K87)</f>
        <v>0</v>
      </c>
      <c r="L93" s="18">
        <f>IF(IF(SUM(K87:L87)&gt;=25000,25000-K87,L87)&lt;=0,0,MIN(L87,25000-K87))</f>
        <v>0</v>
      </c>
      <c r="M93" s="18">
        <f>IF(IF(SUM(K87:M87)&gt;=25000,25000-SUM(K87:L87),M87)&lt;=0,0,MIN(M87,25000-SUM(K87:L87)))</f>
        <v>0</v>
      </c>
      <c r="N93" s="18">
        <f>IF(IF(SUM(K87:N87)&gt;=25000,25000-SUM(K87:M87),N87)&lt;=0,0,MIN(N87,25000-SUM(K87:M87)))</f>
        <v>0</v>
      </c>
      <c r="O93" s="18">
        <f>IF(IF(SUM(K87:O87)&gt;=25000,25000-SUM(K87:N87),O87)&lt;=0,0,MIN(O87,25000-SUM(K87:N87)))</f>
        <v>0</v>
      </c>
      <c r="P93" s="19">
        <f>SUM(K93:O93)</f>
        <v>0</v>
      </c>
      <c r="Q93" s="26"/>
    </row>
    <row r="94" spans="1:17" x14ac:dyDescent="0.25">
      <c r="A94" s="1" t="str">
        <f>A88</f>
        <v>Subcontractor 3</v>
      </c>
      <c r="K94" s="18">
        <f>IF(K88&gt;=25000,25000,K88)</f>
        <v>0</v>
      </c>
      <c r="L94" s="18">
        <f>IF(IF(SUM(K88:L88)&gt;=25000,25000-K88,L88)&lt;=0,0,MIN(L88,25000-K88))</f>
        <v>0</v>
      </c>
      <c r="M94" s="18">
        <f>IF(IF(SUM(K88:M88)&gt;=25000,25000-SUM(K88:L88),M88)&lt;=0,0,MIN(M88,25000-SUM(K88:L88)))</f>
        <v>0</v>
      </c>
      <c r="N94" s="18">
        <f>IF(IF(SUM(K88:N88)&gt;=25000,25000-SUM(K88:M88),N88)&lt;=0,0,MIN(N88,25000-SUM(K88:M88)))</f>
        <v>0</v>
      </c>
      <c r="O94" s="18">
        <f>IF(IF(SUM(K88:O88)&gt;=25000,25000-SUM(K88:N88),O88)&lt;=0,0,MIN(O88,25000-SUM(K88:N88)))</f>
        <v>0</v>
      </c>
      <c r="P94" s="19">
        <f>SUM(K94:O94)</f>
        <v>0</v>
      </c>
      <c r="Q94" s="26"/>
    </row>
    <row r="95" spans="1:17" s="5" customFormat="1" x14ac:dyDescent="0.25">
      <c r="A95" s="77" t="s">
        <v>62</v>
      </c>
      <c r="B95" s="77"/>
      <c r="C95" s="77"/>
      <c r="D95" s="77"/>
      <c r="E95" s="77"/>
      <c r="F95" s="77"/>
      <c r="G95" s="77"/>
      <c r="H95" s="77"/>
      <c r="I95" s="77"/>
      <c r="J95" s="77"/>
      <c r="K95" s="78">
        <f t="shared" ref="K95:P95" si="15">SUM(K92:K94)</f>
        <v>0</v>
      </c>
      <c r="L95" s="78">
        <f t="shared" si="15"/>
        <v>0</v>
      </c>
      <c r="M95" s="78">
        <f t="shared" si="15"/>
        <v>0</v>
      </c>
      <c r="N95" s="78">
        <f t="shared" si="15"/>
        <v>0</v>
      </c>
      <c r="O95" s="78">
        <f t="shared" si="15"/>
        <v>0</v>
      </c>
      <c r="P95" s="79">
        <f t="shared" si="15"/>
        <v>0</v>
      </c>
      <c r="Q95" s="26"/>
    </row>
    <row r="96" spans="1:17" x14ac:dyDescent="0.25">
      <c r="P96" s="19"/>
      <c r="Q96" s="26"/>
    </row>
    <row r="97" spans="1:17" x14ac:dyDescent="0.25">
      <c r="K97" s="3" t="s">
        <v>90</v>
      </c>
      <c r="L97" s="3" t="s">
        <v>91</v>
      </c>
      <c r="M97" s="3" t="s">
        <v>92</v>
      </c>
      <c r="N97" s="3" t="s">
        <v>93</v>
      </c>
      <c r="O97" s="3" t="s">
        <v>94</v>
      </c>
      <c r="P97" s="35" t="s">
        <v>95</v>
      </c>
      <c r="Q97" s="92"/>
    </row>
    <row r="98" spans="1:17" x14ac:dyDescent="0.25">
      <c r="P98" s="19"/>
      <c r="Q98" s="26"/>
    </row>
    <row r="99" spans="1:17" s="5" customFormat="1" x14ac:dyDescent="0.25">
      <c r="A99" s="74" t="s">
        <v>57</v>
      </c>
      <c r="B99" s="74"/>
      <c r="C99" s="74"/>
      <c r="D99" s="74"/>
      <c r="E99" s="74"/>
      <c r="F99" s="74"/>
      <c r="G99" s="74"/>
      <c r="H99" s="74"/>
      <c r="I99" s="74"/>
      <c r="J99" s="74"/>
      <c r="K99" s="75">
        <f>K46+K51+K56+K70+K83+K89+K61</f>
        <v>126708</v>
      </c>
      <c r="L99" s="75">
        <f>L46+L51+L56+L70+L83+L89+L61</f>
        <v>131776</v>
      </c>
      <c r="M99" s="75">
        <f>M46+M51+M56+M70+M83+M89+M61</f>
        <v>137046</v>
      </c>
      <c r="N99" s="75">
        <f>N46+N51+N56+N70+N83+N89+N61</f>
        <v>0</v>
      </c>
      <c r="O99" s="75">
        <f>O46+O51+O56+O70+O83+O89+O61</f>
        <v>0</v>
      </c>
      <c r="P99" s="76">
        <f>SUM(K99:O99)</f>
        <v>395530</v>
      </c>
      <c r="Q99" s="26"/>
    </row>
    <row r="100" spans="1:17" x14ac:dyDescent="0.25">
      <c r="P100" s="19"/>
      <c r="Q100" s="26"/>
    </row>
    <row r="101" spans="1:17" s="5" customFormat="1" x14ac:dyDescent="0.25">
      <c r="A101" s="77" t="s">
        <v>58</v>
      </c>
      <c r="B101" s="81">
        <f>B4</f>
        <v>0.52</v>
      </c>
      <c r="C101" s="77"/>
      <c r="D101" s="77"/>
      <c r="E101" s="77"/>
      <c r="F101" s="77"/>
      <c r="G101" s="77"/>
      <c r="H101" s="77"/>
      <c r="I101" s="77"/>
      <c r="J101" s="77"/>
      <c r="K101" s="78">
        <f>ROUND(K105*$B$101,0)</f>
        <v>54188</v>
      </c>
      <c r="L101" s="78">
        <f>ROUND(L105*$B$101,0)</f>
        <v>56356</v>
      </c>
      <c r="M101" s="78">
        <f>ROUND(M105*$B$101,0)</f>
        <v>58609</v>
      </c>
      <c r="N101" s="78">
        <f>ROUND(N105*$B$101,0)</f>
        <v>0</v>
      </c>
      <c r="O101" s="78">
        <f>ROUND(O105*$B$101,0)</f>
        <v>0</v>
      </c>
      <c r="P101" s="79">
        <f>SUM(K101:O101)</f>
        <v>169153</v>
      </c>
      <c r="Q101" s="26"/>
    </row>
    <row r="102" spans="1:17" x14ac:dyDescent="0.25">
      <c r="P102" s="19"/>
      <c r="Q102" s="26"/>
    </row>
    <row r="103" spans="1:17" s="5" customFormat="1" ht="15.75" thickBot="1" x14ac:dyDescent="0.3">
      <c r="A103" s="66" t="s">
        <v>59</v>
      </c>
      <c r="B103" s="66"/>
      <c r="C103" s="66"/>
      <c r="D103" s="66"/>
      <c r="E103" s="66"/>
      <c r="F103" s="66"/>
      <c r="G103" s="66"/>
      <c r="H103" s="66"/>
      <c r="I103" s="66"/>
      <c r="J103" s="66"/>
      <c r="K103" s="67">
        <f>K99+K101</f>
        <v>180896</v>
      </c>
      <c r="L103" s="67">
        <f>L99+L101</f>
        <v>188132</v>
      </c>
      <c r="M103" s="67">
        <f>M99+M101</f>
        <v>195655</v>
      </c>
      <c r="N103" s="67">
        <f>N99+N101</f>
        <v>0</v>
      </c>
      <c r="O103" s="67">
        <f>O99+O101</f>
        <v>0</v>
      </c>
      <c r="P103" s="68">
        <f>SUM(K103:O103)</f>
        <v>564683</v>
      </c>
      <c r="Q103" s="95"/>
    </row>
    <row r="104" spans="1:17" ht="15.75" thickTop="1" x14ac:dyDescent="0.25">
      <c r="P104" s="19"/>
      <c r="Q104" s="26"/>
    </row>
    <row r="105" spans="1:17" s="5" customFormat="1" x14ac:dyDescent="0.25">
      <c r="A105" s="74" t="s">
        <v>60</v>
      </c>
      <c r="B105" s="74"/>
      <c r="C105" s="74"/>
      <c r="D105" s="74"/>
      <c r="E105" s="74"/>
      <c r="F105" s="74"/>
      <c r="G105" s="74"/>
      <c r="H105" s="74"/>
      <c r="I105" s="74"/>
      <c r="J105" s="74"/>
      <c r="K105" s="75">
        <f>K99-K56-K70-K82-K89+K95</f>
        <v>104208</v>
      </c>
      <c r="L105" s="75">
        <f>L99-L56-L70-L82-L89+L95</f>
        <v>108376</v>
      </c>
      <c r="M105" s="75">
        <f>M99-M56-M70-M82-M89+M95</f>
        <v>112710</v>
      </c>
      <c r="N105" s="75">
        <f>N99-N56-N70-N82-N89+N95</f>
        <v>0</v>
      </c>
      <c r="O105" s="75">
        <f>O99-O56-O70-O82-O89+O95</f>
        <v>0</v>
      </c>
      <c r="P105" s="76">
        <f>SUM(K105:O105)</f>
        <v>325294</v>
      </c>
      <c r="Q105" s="26"/>
    </row>
    <row r="106" spans="1:17" x14ac:dyDescent="0.25">
      <c r="P106" s="19"/>
      <c r="Q106" s="26"/>
    </row>
    <row r="107" spans="1:17" x14ac:dyDescent="0.25">
      <c r="A107" s="5" t="s">
        <v>117</v>
      </c>
      <c r="P107" s="19"/>
      <c r="Q107" s="26"/>
    </row>
    <row r="108" spans="1:17" x14ac:dyDescent="0.25">
      <c r="A108" s="1" t="s">
        <v>113</v>
      </c>
      <c r="D108" s="69"/>
      <c r="F108" s="69"/>
      <c r="K108" s="18">
        <f>K82</f>
        <v>22500</v>
      </c>
      <c r="L108" s="18">
        <f>L82</f>
        <v>23400</v>
      </c>
      <c r="M108" s="18">
        <f>M82</f>
        <v>24336</v>
      </c>
      <c r="N108" s="18"/>
      <c r="O108" s="18"/>
      <c r="P108" s="19">
        <f>SUM(K108:O108)</f>
        <v>70236</v>
      </c>
      <c r="Q108" s="26"/>
    </row>
    <row r="109" spans="1:17" x14ac:dyDescent="0.25">
      <c r="A109" s="1" t="s">
        <v>75</v>
      </c>
      <c r="K109" s="18">
        <f>'Cost Share'!K82</f>
        <v>0</v>
      </c>
      <c r="L109" s="18">
        <f>'Cost Share'!L82</f>
        <v>0</v>
      </c>
      <c r="M109" s="18">
        <f>'Cost Share'!M82</f>
        <v>0</v>
      </c>
      <c r="N109" s="18">
        <f>'Cost Share'!N82</f>
        <v>0</v>
      </c>
      <c r="O109" s="18">
        <f>'Cost Share'!O82</f>
        <v>0</v>
      </c>
      <c r="P109" s="19">
        <f>SUM(K109:O109)</f>
        <v>0</v>
      </c>
      <c r="Q109" s="26"/>
    </row>
    <row r="110" spans="1:17" x14ac:dyDescent="0.25">
      <c r="A110" s="61" t="s">
        <v>76</v>
      </c>
      <c r="B110" s="61"/>
      <c r="C110" s="61"/>
      <c r="D110" s="61"/>
      <c r="E110" s="61"/>
      <c r="F110" s="61"/>
      <c r="G110" s="61"/>
      <c r="H110" s="61"/>
      <c r="I110" s="61"/>
      <c r="J110" s="61"/>
      <c r="K110" s="62">
        <f>SUM(K108:K109)</f>
        <v>22500</v>
      </c>
      <c r="L110" s="62">
        <f t="shared" ref="L110:O110" si="16">SUM(L108:L109)</f>
        <v>23400</v>
      </c>
      <c r="M110" s="62">
        <f t="shared" si="16"/>
        <v>24336</v>
      </c>
      <c r="N110" s="62">
        <f t="shared" si="16"/>
        <v>0</v>
      </c>
      <c r="O110" s="62">
        <f t="shared" si="16"/>
        <v>0</v>
      </c>
      <c r="P110" s="63">
        <f>SUM(K110:O110)</f>
        <v>70236</v>
      </c>
      <c r="Q110" s="26"/>
    </row>
    <row r="111" spans="1:17" x14ac:dyDescent="0.25">
      <c r="K111" s="18"/>
      <c r="L111" s="18"/>
      <c r="M111" s="18"/>
      <c r="N111" s="18"/>
      <c r="O111" s="18"/>
      <c r="P111" s="19"/>
      <c r="Q111" s="26"/>
    </row>
    <row r="112" spans="1:17" s="5" customFormat="1" x14ac:dyDescent="0.25">
      <c r="A112" s="82" t="s">
        <v>103</v>
      </c>
      <c r="B112" s="82"/>
      <c r="C112" s="82"/>
      <c r="D112" s="82"/>
      <c r="E112" s="82"/>
      <c r="F112" s="82"/>
      <c r="G112" s="82"/>
      <c r="H112" s="82"/>
      <c r="I112" s="82"/>
      <c r="J112" s="82"/>
      <c r="K112" s="83">
        <f>K103+K110</f>
        <v>203396</v>
      </c>
      <c r="L112" s="83">
        <f t="shared" ref="L112:O112" si="17">L103+L110</f>
        <v>211532</v>
      </c>
      <c r="M112" s="83">
        <f t="shared" si="17"/>
        <v>219991</v>
      </c>
      <c r="N112" s="83">
        <f t="shared" si="17"/>
        <v>0</v>
      </c>
      <c r="O112" s="83">
        <f t="shared" si="17"/>
        <v>0</v>
      </c>
      <c r="P112" s="84">
        <f>SUM(K112:O112)</f>
        <v>634919</v>
      </c>
      <c r="Q112" s="26"/>
    </row>
    <row r="113" spans="1:17" x14ac:dyDescent="0.25">
      <c r="O113" s="3" t="s">
        <v>109</v>
      </c>
      <c r="P113" s="85">
        <f>P110/P112</f>
        <v>0.110621984851611</v>
      </c>
      <c r="Q113" s="96"/>
    </row>
    <row r="114" spans="1:17" x14ac:dyDescent="0.25">
      <c r="A114" s="1" t="s">
        <v>114</v>
      </c>
    </row>
    <row r="115" spans="1:17" s="72" customFormat="1" ht="32.25" customHeight="1" x14ac:dyDescent="0.25">
      <c r="A115" s="103" t="s">
        <v>118</v>
      </c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97"/>
    </row>
    <row r="116" spans="1:17" ht="33.75" customHeight="1" x14ac:dyDescent="0.25">
      <c r="A116" s="103" t="s">
        <v>115</v>
      </c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97"/>
    </row>
    <row r="118" spans="1:17" x14ac:dyDescent="0.25">
      <c r="A118" s="1" t="s">
        <v>120</v>
      </c>
    </row>
    <row r="120" spans="1:17" x14ac:dyDescent="0.25">
      <c r="A120" s="1" t="s">
        <v>77</v>
      </c>
    </row>
    <row r="121" spans="1:17" x14ac:dyDescent="0.25">
      <c r="A121" s="1" t="s">
        <v>78</v>
      </c>
    </row>
    <row r="123" spans="1:17" x14ac:dyDescent="0.25">
      <c r="A123" s="1" t="s">
        <v>110</v>
      </c>
    </row>
    <row r="124" spans="1:17" x14ac:dyDescent="0.25">
      <c r="A124" s="1" t="s">
        <v>79</v>
      </c>
    </row>
  </sheetData>
  <sheetProtection formatCells="0" formatColumns="0" formatRows="0" insertColumns="0" insertRows="0" deleteColumns="0" deleteRows="0" sort="0"/>
  <mergeCells count="13">
    <mergeCell ref="A115:P115"/>
    <mergeCell ref="A116:P116"/>
    <mergeCell ref="B1:F1"/>
    <mergeCell ref="P9:P10"/>
    <mergeCell ref="B2:P2"/>
    <mergeCell ref="D4:G4"/>
    <mergeCell ref="D8:D10"/>
    <mergeCell ref="F8:F10"/>
    <mergeCell ref="G8:G10"/>
    <mergeCell ref="H8:H10"/>
    <mergeCell ref="I8:I10"/>
    <mergeCell ref="J8:J10"/>
    <mergeCell ref="I4:L4"/>
  </mergeCells>
  <phoneticPr fontId="0" type="noConversion"/>
  <hyperlinks>
    <hyperlink ref="B77" r:id="rId1"/>
    <hyperlink ref="A58" r:id="rId2"/>
  </hyperlinks>
  <pageMargins left="0.7" right="0.7" top="0.75" bottom="0.75" header="0.3" footer="0.3"/>
  <pageSetup scale="50" fitToHeight="5" orientation="landscape" r:id="rId3"/>
  <headerFooter>
    <oddHeader>&amp;L&amp;14&amp;A &amp;10(Revised June 2014)&amp;C&amp;"-,Bold"&amp;14Office of Sponsored Research &amp; Programs&amp;11
(312) 567-3035 • osrp@iit.edu&amp;R&amp;G</oddHeader>
    <oddFooter>&amp;L&amp;F • &amp;D • &amp;T&amp;R&amp;P of &amp;N</oddFooter>
  </headerFooter>
  <rowBreaks count="1" manualBreakCount="1">
    <brk id="61" max="15" man="1"/>
  </rowBreaks>
  <legacyDrawing r:id="rId4"/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2"/>
    <pageSetUpPr fitToPage="1"/>
  </sheetPr>
  <dimension ref="A1:P86"/>
  <sheetViews>
    <sheetView zoomScale="75" zoomScaleNormal="75" workbookViewId="0">
      <selection activeCell="A68" sqref="A68"/>
    </sheetView>
  </sheetViews>
  <sheetFormatPr defaultRowHeight="15" x14ac:dyDescent="0.25"/>
  <cols>
    <col min="1" max="1" width="28.5703125" style="38" customWidth="1"/>
    <col min="2" max="2" width="13.7109375" style="38" customWidth="1"/>
    <col min="3" max="3" width="13.140625" style="38" customWidth="1"/>
    <col min="4" max="4" width="10.140625" style="38" customWidth="1"/>
    <col min="5" max="5" width="10.85546875" style="38" customWidth="1"/>
    <col min="6" max="10" width="9.140625" style="38"/>
    <col min="11" max="15" width="12.7109375" style="40" bestFit="1" customWidth="1"/>
    <col min="16" max="16" width="14.42578125" style="41" bestFit="1" customWidth="1"/>
    <col min="17" max="16384" width="9.140625" style="38"/>
  </cols>
  <sheetData>
    <row r="1" spans="1:16" x14ac:dyDescent="0.25">
      <c r="A1" s="38" t="s">
        <v>80</v>
      </c>
      <c r="B1" s="109" t="str">
        <f>Budget!B1</f>
        <v>Fred Hickernell</v>
      </c>
      <c r="C1" s="109"/>
      <c r="D1" s="109"/>
      <c r="E1" s="109"/>
      <c r="F1" s="109"/>
      <c r="G1" s="38" t="s">
        <v>81</v>
      </c>
      <c r="H1" s="39">
        <f>Budget!H1</f>
        <v>9702</v>
      </c>
    </row>
    <row r="2" spans="1:16" x14ac:dyDescent="0.25">
      <c r="A2" s="42" t="s">
        <v>82</v>
      </c>
      <c r="B2" s="109" t="str">
        <f>Budget!B2</f>
        <v>NSF PD 10-1271 DMS - Computational Mathematics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4" spans="1:16" x14ac:dyDescent="0.25">
      <c r="A4" s="38" t="s">
        <v>27</v>
      </c>
      <c r="B4" s="43">
        <f>Budget!B4</f>
        <v>0.52</v>
      </c>
      <c r="D4" s="110" t="s">
        <v>2</v>
      </c>
      <c r="E4" s="110"/>
      <c r="F4" s="110"/>
      <c r="G4" s="110"/>
    </row>
    <row r="5" spans="1:16" x14ac:dyDescent="0.25">
      <c r="A5" s="38" t="s">
        <v>1</v>
      </c>
      <c r="B5" s="44">
        <f>Budget!B5</f>
        <v>1.04</v>
      </c>
      <c r="D5" s="38" t="s">
        <v>3</v>
      </c>
      <c r="E5" s="43">
        <f>Budget!E5</f>
        <v>0.23499999999999999</v>
      </c>
      <c r="F5" s="38" t="s">
        <v>5</v>
      </c>
      <c r="G5" s="43">
        <f>Budget!G5</f>
        <v>0.254</v>
      </c>
    </row>
    <row r="6" spans="1:16" ht="15.75" thickBot="1" x14ac:dyDescent="0.3">
      <c r="A6" s="42" t="s">
        <v>0</v>
      </c>
      <c r="B6" s="44">
        <f>Budget!B6</f>
        <v>3</v>
      </c>
      <c r="D6" s="38" t="s">
        <v>4</v>
      </c>
      <c r="E6" s="43">
        <f>Budget!E6</f>
        <v>8.1000000000000003E-2</v>
      </c>
      <c r="F6" s="38" t="s">
        <v>6</v>
      </c>
      <c r="G6" s="43">
        <f>Budget!G6</f>
        <v>0</v>
      </c>
    </row>
    <row r="7" spans="1:16" ht="15.75" thickBot="1" x14ac:dyDescent="0.3">
      <c r="A7" s="71" t="s">
        <v>108</v>
      </c>
      <c r="B7" s="113"/>
      <c r="C7" s="114"/>
      <c r="D7" s="70"/>
      <c r="E7" s="70"/>
      <c r="F7" s="70"/>
    </row>
    <row r="8" spans="1:16" ht="15" customHeight="1" x14ac:dyDescent="0.25">
      <c r="D8" s="111" t="s">
        <v>105</v>
      </c>
      <c r="F8" s="111" t="s">
        <v>20</v>
      </c>
      <c r="G8" s="111" t="s">
        <v>21</v>
      </c>
      <c r="H8" s="111" t="s">
        <v>22</v>
      </c>
      <c r="I8" s="111" t="s">
        <v>23</v>
      </c>
      <c r="J8" s="111" t="s">
        <v>24</v>
      </c>
    </row>
    <row r="9" spans="1:16" x14ac:dyDescent="0.25">
      <c r="A9" s="42" t="s">
        <v>7</v>
      </c>
      <c r="D9" s="111"/>
      <c r="F9" s="111"/>
      <c r="G9" s="111"/>
      <c r="H9" s="111"/>
      <c r="I9" s="111"/>
      <c r="J9" s="111"/>
      <c r="K9" s="40" t="s">
        <v>25</v>
      </c>
      <c r="L9" s="40" t="s">
        <v>25</v>
      </c>
      <c r="M9" s="40" t="s">
        <v>25</v>
      </c>
      <c r="N9" s="40" t="s">
        <v>25</v>
      </c>
      <c r="O9" s="40" t="s">
        <v>25</v>
      </c>
      <c r="P9" s="112" t="s">
        <v>26</v>
      </c>
    </row>
    <row r="10" spans="1:16" x14ac:dyDescent="0.25">
      <c r="A10" s="38" t="s">
        <v>8</v>
      </c>
      <c r="B10" s="38" t="s">
        <v>9</v>
      </c>
      <c r="C10" s="38" t="s">
        <v>10</v>
      </c>
      <c r="D10" s="111"/>
      <c r="E10" s="38" t="s">
        <v>11</v>
      </c>
      <c r="F10" s="111"/>
      <c r="G10" s="111"/>
      <c r="H10" s="111"/>
      <c r="I10" s="111"/>
      <c r="J10" s="111"/>
      <c r="K10" s="40">
        <v>1</v>
      </c>
      <c r="L10" s="40">
        <v>2</v>
      </c>
      <c r="M10" s="40">
        <v>3</v>
      </c>
      <c r="N10" s="40">
        <v>4</v>
      </c>
      <c r="O10" s="40">
        <v>5</v>
      </c>
      <c r="P10" s="112"/>
    </row>
    <row r="11" spans="1:16" x14ac:dyDescent="0.25">
      <c r="A11" s="38" t="str">
        <f>Budget!A11</f>
        <v>Fred Hickernell</v>
      </c>
      <c r="B11" s="38" t="s">
        <v>14</v>
      </c>
      <c r="C11" s="38" t="s">
        <v>3</v>
      </c>
      <c r="D11" s="38">
        <f>Budget!D11</f>
        <v>9</v>
      </c>
      <c r="E11" s="38">
        <f>Budget!E11</f>
        <v>132098</v>
      </c>
      <c r="F11" s="47"/>
      <c r="G11" s="47"/>
      <c r="H11" s="47"/>
      <c r="I11" s="47"/>
      <c r="J11" s="47"/>
      <c r="K11" s="48">
        <f t="shared" ref="K11:K24" si="0">IF(D11&gt;0,ROUND(($F11*$E11)/D11,0),0)</f>
        <v>0</v>
      </c>
      <c r="L11" s="48">
        <f>IF($D$11&gt;0,ROUND((G11*$E11*$B$5^(L10-1))/$D$11,0),0)</f>
        <v>0</v>
      </c>
      <c r="M11" s="48">
        <f>IF($D$11&gt;0,ROUND((H11*$E11*$B$5^(M10-1))/$D$11,0),0)</f>
        <v>0</v>
      </c>
      <c r="N11" s="48">
        <f>IF($D$11&gt;0,ROUND((I11*$E11*$B$5^(N10-1))/$D$11,0),0)</f>
        <v>0</v>
      </c>
      <c r="O11" s="48">
        <f>IF($D$11&gt;0,ROUND((J11*$E11*$B$5^(O10-1))/$D$11,0),0)</f>
        <v>0</v>
      </c>
      <c r="P11" s="49">
        <f>SUM(K11:O11)</f>
        <v>0</v>
      </c>
    </row>
    <row r="12" spans="1:16" x14ac:dyDescent="0.25">
      <c r="A12" s="38" t="str">
        <f>Budget!A12</f>
        <v>Fred Hickernell</v>
      </c>
      <c r="B12" s="38" t="str">
        <f>B11</f>
        <v>PI</v>
      </c>
      <c r="C12" s="38" t="s">
        <v>4</v>
      </c>
      <c r="D12" s="38">
        <f>Budget!D12</f>
        <v>9</v>
      </c>
      <c r="E12" s="38">
        <f>Budget!E12</f>
        <v>132098</v>
      </c>
      <c r="F12" s="47"/>
      <c r="G12" s="47"/>
      <c r="H12" s="47"/>
      <c r="I12" s="47"/>
      <c r="J12" s="47"/>
      <c r="K12" s="48">
        <f t="shared" si="0"/>
        <v>0</v>
      </c>
      <c r="L12" s="48">
        <f>IF($D$12&gt;0,ROUND((G12*$E12*$B$5^(L$10-1))/$D$12,0),0)</f>
        <v>0</v>
      </c>
      <c r="M12" s="48">
        <f>IF($D$12&gt;0,ROUND((H12*$E12*$B$5^(M$10-1))/$D$12,0),0)</f>
        <v>0</v>
      </c>
      <c r="N12" s="48">
        <f>IF($D$12&gt;0,ROUND((I12*$E12*$B$5^(N$10-1))/$D$12,0),0)</f>
        <v>0</v>
      </c>
      <c r="O12" s="48">
        <f>IF($D$12&gt;0,ROUND((J12*$E12*$B$5^(O$10-1))/$D$12,0),0)</f>
        <v>0</v>
      </c>
      <c r="P12" s="49">
        <f t="shared" ref="P12:P25" si="1">SUM(K12:O12)</f>
        <v>0</v>
      </c>
    </row>
    <row r="13" spans="1:16" x14ac:dyDescent="0.25">
      <c r="A13" s="38" t="str">
        <f>Budget!A13</f>
        <v>Gregory Fasshauer</v>
      </c>
      <c r="B13" s="38" t="s">
        <v>96</v>
      </c>
      <c r="C13" s="38" t="s">
        <v>3</v>
      </c>
      <c r="D13" s="38">
        <f>Budget!D13</f>
        <v>9</v>
      </c>
      <c r="E13" s="38">
        <f>Budget!E13</f>
        <v>111072</v>
      </c>
      <c r="F13" s="47"/>
      <c r="G13" s="47"/>
      <c r="H13" s="47"/>
      <c r="I13" s="47"/>
      <c r="J13" s="47"/>
      <c r="K13" s="48">
        <f t="shared" si="0"/>
        <v>0</v>
      </c>
      <c r="L13" s="48">
        <f>IF($D$13&gt;0,ROUND((G13*$E13*$B$5^(L$10-1))/$D$13,0),0)</f>
        <v>0</v>
      </c>
      <c r="M13" s="48">
        <f>IF($D$13&gt;0,ROUND((H13*$E13*$B$5^(M$10-1))/$D$13,0),0)</f>
        <v>0</v>
      </c>
      <c r="N13" s="48">
        <f>IF($D$13&gt;0,ROUND((I13*$E13*$B$5^(N$10-1))/$D$13,0),0)</f>
        <v>0</v>
      </c>
      <c r="O13" s="48">
        <f>IF($D$13&gt;0,ROUND((J13*$E13*$B$5^(O$10-1))/$D$13,0),0)</f>
        <v>0</v>
      </c>
      <c r="P13" s="49">
        <f t="shared" si="1"/>
        <v>0</v>
      </c>
    </row>
    <row r="14" spans="1:16" x14ac:dyDescent="0.25">
      <c r="A14" s="38" t="str">
        <f>Budget!A14</f>
        <v>Gregory Fasshauer</v>
      </c>
      <c r="B14" s="38" t="str">
        <f>B13</f>
        <v>Co-PI 1</v>
      </c>
      <c r="C14" s="38" t="s">
        <v>4</v>
      </c>
      <c r="D14" s="38">
        <f>Budget!D14</f>
        <v>9</v>
      </c>
      <c r="E14" s="38">
        <f>Budget!E14</f>
        <v>111072</v>
      </c>
      <c r="F14" s="47"/>
      <c r="G14" s="47"/>
      <c r="H14" s="47"/>
      <c r="I14" s="47"/>
      <c r="J14" s="47"/>
      <c r="K14" s="48">
        <f t="shared" si="0"/>
        <v>0</v>
      </c>
      <c r="L14" s="48">
        <f>IF($D$14&gt;0,ROUND((G14*$E14*$B$5^(L$10-1))/$D$14,0),0)</f>
        <v>0</v>
      </c>
      <c r="M14" s="48">
        <f>IF($D$14&gt;0,ROUND((H14*$E14*$B$5^(M$10-1))/$D$14,0),0)</f>
        <v>0</v>
      </c>
      <c r="N14" s="48">
        <f>IF($D$14&gt;0,ROUND((I14*$E14*$B$5^(N$10-1))/$D$14,0),0)</f>
        <v>0</v>
      </c>
      <c r="O14" s="48">
        <f>IF($D$14&gt;0,ROUND((J14*$E14*$B$5^(O$10-1))/$D$14,0),0)</f>
        <v>0</v>
      </c>
      <c r="P14" s="49">
        <f t="shared" si="1"/>
        <v>0</v>
      </c>
    </row>
    <row r="15" spans="1:16" x14ac:dyDescent="0.25">
      <c r="A15" s="38" t="str">
        <f>Budget!A15</f>
        <v>TBD</v>
      </c>
      <c r="B15" s="38" t="s">
        <v>97</v>
      </c>
      <c r="C15" s="38" t="s">
        <v>3</v>
      </c>
      <c r="D15" s="38">
        <f>Budget!D15</f>
        <v>0</v>
      </c>
      <c r="E15" s="38">
        <f>Budget!E15</f>
        <v>0</v>
      </c>
      <c r="F15" s="47"/>
      <c r="G15" s="47"/>
      <c r="H15" s="47"/>
      <c r="I15" s="47"/>
      <c r="J15" s="47"/>
      <c r="K15" s="48">
        <f t="shared" si="0"/>
        <v>0</v>
      </c>
      <c r="L15" s="48">
        <f>IF($D$15&gt;0,ROUND((G15*$E15*$B$5^(L$10-1))/$D$15,0),0)</f>
        <v>0</v>
      </c>
      <c r="M15" s="48">
        <f>IF($D$15&gt;0,ROUND((H15*$E15*$B$5^(M$10-1))/$D$15,0),0)</f>
        <v>0</v>
      </c>
      <c r="N15" s="48">
        <f>IF($D$15&gt;0,ROUND((I15*$E15*$B$5^(N$10-1))/$D$15,0),0)</f>
        <v>0</v>
      </c>
      <c r="O15" s="48">
        <f>IF($D$15&gt;0,ROUND((J15*$E15*$B$5^(O$10-1))/$D$15,0),0)</f>
        <v>0</v>
      </c>
      <c r="P15" s="49">
        <f t="shared" si="1"/>
        <v>0</v>
      </c>
    </row>
    <row r="16" spans="1:16" x14ac:dyDescent="0.25">
      <c r="A16" s="38" t="str">
        <f>Budget!A16</f>
        <v>TBD</v>
      </c>
      <c r="B16" s="38" t="str">
        <f>B15</f>
        <v>Co-PI 2</v>
      </c>
      <c r="C16" s="38" t="s">
        <v>4</v>
      </c>
      <c r="D16" s="38">
        <f>Budget!D16</f>
        <v>0</v>
      </c>
      <c r="E16" s="38">
        <f>Budget!E16</f>
        <v>0</v>
      </c>
      <c r="F16" s="47"/>
      <c r="G16" s="47"/>
      <c r="H16" s="47"/>
      <c r="I16" s="47"/>
      <c r="J16" s="47"/>
      <c r="K16" s="48">
        <f t="shared" si="0"/>
        <v>0</v>
      </c>
      <c r="L16" s="48">
        <f>IF($D$16&gt;0,ROUND((G16*$E16*$B$5^(L$10-1))/$D$16,0),0)</f>
        <v>0</v>
      </c>
      <c r="M16" s="48">
        <f>IF($D$16&gt;0,ROUND((H16*$E16*$B$5^(M$10-1))/$D$16,0),0)</f>
        <v>0</v>
      </c>
      <c r="N16" s="48">
        <f>IF($D$16&gt;0,ROUND((I16*$E16*$B$5^(N$10-1))/$D$16,0),0)</f>
        <v>0</v>
      </c>
      <c r="O16" s="48">
        <f>IF($D$16&gt;0,ROUND((J16*$E16*$B$5^(O$10-1))/$D$16,0),0)</f>
        <v>0</v>
      </c>
      <c r="P16" s="49">
        <f t="shared" si="1"/>
        <v>0</v>
      </c>
    </row>
    <row r="17" spans="1:16" x14ac:dyDescent="0.25">
      <c r="A17" s="38" t="str">
        <f>Budget!A17</f>
        <v>TBD</v>
      </c>
      <c r="B17" s="38" t="s">
        <v>98</v>
      </c>
      <c r="C17" s="38" t="s">
        <v>3</v>
      </c>
      <c r="D17" s="38">
        <f>Budget!D17</f>
        <v>0</v>
      </c>
      <c r="E17" s="38">
        <f>Budget!E17</f>
        <v>0</v>
      </c>
      <c r="F17" s="47"/>
      <c r="G17" s="47"/>
      <c r="H17" s="47"/>
      <c r="I17" s="47"/>
      <c r="J17" s="47"/>
      <c r="K17" s="48">
        <f t="shared" si="0"/>
        <v>0</v>
      </c>
      <c r="L17" s="48">
        <f>IF($D$17&gt;0,ROUND((G17*$E17*$B$5^(L$10-1))/$D$17,0),0)</f>
        <v>0</v>
      </c>
      <c r="M17" s="48">
        <f>IF($D$17&gt;0,ROUND((H17*$E17*$B$5^(M$10-1))/$D$17,0),0)</f>
        <v>0</v>
      </c>
      <c r="N17" s="48">
        <f>IF($D$17&gt;0,ROUND((I17*$E17*$B$5^(N$10-1))/$D$17,0),0)</f>
        <v>0</v>
      </c>
      <c r="O17" s="48">
        <f>IF($D$17&gt;0,ROUND((J17*$E17*$B$5^(O$10-1))/$D$17,0),0)</f>
        <v>0</v>
      </c>
      <c r="P17" s="49">
        <f t="shared" si="1"/>
        <v>0</v>
      </c>
    </row>
    <row r="18" spans="1:16" x14ac:dyDescent="0.25">
      <c r="A18" s="38" t="str">
        <f>Budget!A18</f>
        <v>TBD</v>
      </c>
      <c r="B18" s="38" t="str">
        <f>B17</f>
        <v>Co-PI 3</v>
      </c>
      <c r="C18" s="38" t="s">
        <v>4</v>
      </c>
      <c r="D18" s="38">
        <f>Budget!D18</f>
        <v>0</v>
      </c>
      <c r="E18" s="38">
        <f>Budget!E18</f>
        <v>0</v>
      </c>
      <c r="F18" s="47"/>
      <c r="G18" s="47"/>
      <c r="H18" s="47"/>
      <c r="I18" s="47"/>
      <c r="J18" s="47"/>
      <c r="K18" s="48">
        <f t="shared" si="0"/>
        <v>0</v>
      </c>
      <c r="L18" s="48">
        <f>IF($D$18&gt;0,ROUND((G18*$E18*$B$5^(L$10-1))/$D$18,0),0)</f>
        <v>0</v>
      </c>
      <c r="M18" s="48">
        <f>IF($D$18&gt;0,ROUND((H18*$E18*$B$5^(M$10-1))/$D$18,0),0)</f>
        <v>0</v>
      </c>
      <c r="N18" s="48">
        <f>IF($D$18&gt;0,ROUND((I18*$E18*$B$5^(N$10-1))/$D$18,0),0)</f>
        <v>0</v>
      </c>
      <c r="O18" s="48">
        <f>IF($D$18&gt;0,ROUND((J18*$E18*$B$5^(O$10-1))/$D$18,0),0)</f>
        <v>0</v>
      </c>
      <c r="P18" s="49">
        <f t="shared" si="1"/>
        <v>0</v>
      </c>
    </row>
    <row r="19" spans="1:16" x14ac:dyDescent="0.25">
      <c r="A19" s="38" t="str">
        <f>Budget!A19</f>
        <v>TBD</v>
      </c>
      <c r="B19" s="38" t="s">
        <v>99</v>
      </c>
      <c r="C19" s="38" t="s">
        <v>3</v>
      </c>
      <c r="D19" s="38">
        <f>Budget!D19</f>
        <v>0</v>
      </c>
      <c r="E19" s="38">
        <f>Budget!E19</f>
        <v>0</v>
      </c>
      <c r="F19" s="47"/>
      <c r="G19" s="47"/>
      <c r="H19" s="47"/>
      <c r="I19" s="47"/>
      <c r="J19" s="47"/>
      <c r="K19" s="48">
        <f t="shared" si="0"/>
        <v>0</v>
      </c>
      <c r="L19" s="48">
        <f>IF($D$19&gt;0,ROUND((G19*$E19*$B$5^(L$10-1))/$D$19,0),0)</f>
        <v>0</v>
      </c>
      <c r="M19" s="48">
        <f>IF($D$19&gt;0,ROUND((H19*$E19*$B$5^(M$10-1))/$D$19,0),0)</f>
        <v>0</v>
      </c>
      <c r="N19" s="48">
        <f>IF($D$19&gt;0,ROUND((I19*$E19*$B$5^(N$10-1))/$D$19,0),0)</f>
        <v>0</v>
      </c>
      <c r="O19" s="48">
        <f>IF($D$19&gt;0,ROUND((J19*$E19*$B$5^(O$10-1))/$D$19,0),0)</f>
        <v>0</v>
      </c>
      <c r="P19" s="49">
        <f t="shared" si="1"/>
        <v>0</v>
      </c>
    </row>
    <row r="20" spans="1:16" x14ac:dyDescent="0.25">
      <c r="A20" s="38" t="str">
        <f>Budget!A20</f>
        <v>TBD</v>
      </c>
      <c r="B20" s="38" t="str">
        <f>B19</f>
        <v>Co-PI 4</v>
      </c>
      <c r="C20" s="38" t="s">
        <v>4</v>
      </c>
      <c r="D20" s="38">
        <f>Budget!D20</f>
        <v>0</v>
      </c>
      <c r="E20" s="38">
        <f>Budget!E20</f>
        <v>0</v>
      </c>
      <c r="F20" s="47"/>
      <c r="G20" s="47"/>
      <c r="H20" s="47"/>
      <c r="I20" s="47"/>
      <c r="J20" s="47"/>
      <c r="K20" s="48">
        <f t="shared" si="0"/>
        <v>0</v>
      </c>
      <c r="L20" s="48">
        <f>IF($D$20&gt;0,ROUND((G20*$E20*$B$5^(L$10-1))/$D$20,0),0)</f>
        <v>0</v>
      </c>
      <c r="M20" s="48">
        <f>IF($D$20&gt;0,ROUND((H20*$E20*$B$5^(M$10-1))/$D$20,0),0)</f>
        <v>0</v>
      </c>
      <c r="N20" s="48">
        <f>IF($D$20&gt;0,ROUND((I20*$E20*$B$5^(N$10-1))/$D$20,0),0)</f>
        <v>0</v>
      </c>
      <c r="O20" s="48">
        <f>IF($D$20&gt;0,ROUND((J20*$E20*$B$5^(O$10-1))/$D$20,0),0)</f>
        <v>0</v>
      </c>
      <c r="P20" s="49">
        <f t="shared" si="1"/>
        <v>0</v>
      </c>
    </row>
    <row r="21" spans="1:16" x14ac:dyDescent="0.25">
      <c r="B21" s="38" t="s">
        <v>15</v>
      </c>
      <c r="C21" s="38" t="s">
        <v>5</v>
      </c>
      <c r="D21" s="45"/>
      <c r="E21" s="46"/>
      <c r="F21" s="47"/>
      <c r="G21" s="47"/>
      <c r="H21" s="47"/>
      <c r="I21" s="47"/>
      <c r="J21" s="47"/>
      <c r="K21" s="48">
        <f t="shared" si="0"/>
        <v>0</v>
      </c>
      <c r="L21" s="48">
        <f>IF($D$21&gt;0,ROUND((G21*$E21*$B$5^(L$10-1))/$D$21,0),0)</f>
        <v>0</v>
      </c>
      <c r="M21" s="48">
        <f>IF($D$21&gt;0,ROUND((H21*$E21*$B$5^(M$10-1))/$D$21,0),0)</f>
        <v>0</v>
      </c>
      <c r="N21" s="48">
        <f>IF($D$21&gt;0,ROUND((I21*$E21*$B$5^(N$10-1))/$D$21,0),0)</f>
        <v>0</v>
      </c>
      <c r="O21" s="48">
        <f>IF($D$21&gt;0,ROUND((J21*$E21*$B$5^(O$10-1))/$D$21,0),0)</f>
        <v>0</v>
      </c>
      <c r="P21" s="49">
        <f t="shared" si="1"/>
        <v>0</v>
      </c>
    </row>
    <row r="22" spans="1:16" x14ac:dyDescent="0.25">
      <c r="B22" s="38" t="s">
        <v>16</v>
      </c>
      <c r="C22" s="38" t="s">
        <v>6</v>
      </c>
      <c r="D22" s="45"/>
      <c r="E22" s="46"/>
      <c r="F22" s="47"/>
      <c r="G22" s="47"/>
      <c r="H22" s="47"/>
      <c r="I22" s="47"/>
      <c r="J22" s="47"/>
      <c r="K22" s="48">
        <f t="shared" si="0"/>
        <v>0</v>
      </c>
      <c r="L22" s="48">
        <f>IF($D$22&gt;0,ROUND((G22*$E22*$B$5^(L$10-1))/$D$22,0),0)</f>
        <v>0</v>
      </c>
      <c r="M22" s="48">
        <f>IF($D$22&gt;0,ROUND((H22*$E22*$B$5^(M$10-1))/$D$22,0),0)</f>
        <v>0</v>
      </c>
      <c r="N22" s="48">
        <f>IF($D$22&gt;0,ROUND((I22*$E22*$B$5^(N$10-1))/$D$22,0),0)</f>
        <v>0</v>
      </c>
      <c r="O22" s="48">
        <f>IF($D$22&gt;0,ROUND((J22*$E22*$B$5^(O$10-1))/$D$22,0),0)</f>
        <v>0</v>
      </c>
      <c r="P22" s="49">
        <f t="shared" si="1"/>
        <v>0</v>
      </c>
    </row>
    <row r="23" spans="1:16" x14ac:dyDescent="0.25">
      <c r="B23" s="38" t="s">
        <v>16</v>
      </c>
      <c r="C23" s="38" t="s">
        <v>6</v>
      </c>
      <c r="D23" s="45"/>
      <c r="E23" s="46"/>
      <c r="F23" s="47"/>
      <c r="G23" s="47"/>
      <c r="H23" s="47"/>
      <c r="I23" s="47"/>
      <c r="J23" s="47"/>
      <c r="K23" s="48">
        <f t="shared" si="0"/>
        <v>0</v>
      </c>
      <c r="L23" s="48">
        <f>IF($D$23&gt;0,ROUND((G23*$E23*$B$5^(L$10-1))/$D$23,0),0)</f>
        <v>0</v>
      </c>
      <c r="M23" s="48">
        <f>IF($D$23&gt;0,ROUND((H23*$E23*$B$5^(M$10-1))/$D$23,0),0)</f>
        <v>0</v>
      </c>
      <c r="N23" s="48">
        <f>IF($D$23&gt;0,ROUND((I23*$E23*$B$5^(N$10-1))/$D$23,0),0)</f>
        <v>0</v>
      </c>
      <c r="O23" s="48">
        <f>IF($D$23&gt;0,ROUND((J23*$E23*$B$5^(O$10-1))/$D$23,0),0)</f>
        <v>0</v>
      </c>
      <c r="P23" s="49">
        <f t="shared" si="1"/>
        <v>0</v>
      </c>
    </row>
    <row r="24" spans="1:16" x14ac:dyDescent="0.25">
      <c r="B24" s="38" t="s">
        <v>17</v>
      </c>
      <c r="C24" s="38" t="s">
        <v>6</v>
      </c>
      <c r="D24" s="45"/>
      <c r="E24" s="46"/>
      <c r="F24" s="47"/>
      <c r="G24" s="47"/>
      <c r="H24" s="47"/>
      <c r="I24" s="47"/>
      <c r="J24" s="47"/>
      <c r="K24" s="48">
        <f t="shared" si="0"/>
        <v>0</v>
      </c>
      <c r="L24" s="48">
        <f>IF($D$24&gt;0,ROUND((G24*$E24*$B$5^(L$10-1))/$D$24,0),0)</f>
        <v>0</v>
      </c>
      <c r="M24" s="48">
        <f>IF($D$24&gt;0,ROUND((H24*$E24*$B$5^(M$10-1))/$D$24,0),0)</f>
        <v>0</v>
      </c>
      <c r="N24" s="48">
        <f>IF($D$24&gt;0,ROUND((I24*$E24*$B$5^(N$10-1))/$D$24,0),0)</f>
        <v>0</v>
      </c>
      <c r="O24" s="48">
        <f>IF($D$24&gt;0,ROUND((J24*$E24*$B$5^(O$10-1))/$D$24,0),0)</f>
        <v>0</v>
      </c>
      <c r="P24" s="49">
        <f t="shared" si="1"/>
        <v>0</v>
      </c>
    </row>
    <row r="25" spans="1:16" x14ac:dyDescent="0.25">
      <c r="B25" s="38" t="s">
        <v>12</v>
      </c>
      <c r="C25" s="38" t="s">
        <v>12</v>
      </c>
      <c r="D25" s="45"/>
      <c r="E25" s="46"/>
      <c r="F25" s="47"/>
      <c r="G25" s="47"/>
      <c r="H25" s="47"/>
      <c r="I25" s="47"/>
      <c r="J25" s="47"/>
      <c r="K25" s="48">
        <f>IF(D25&gt;0,ROUND(($F25*$E25)/D25,0),)</f>
        <v>0</v>
      </c>
      <c r="L25" s="48">
        <f>IF($D$25&gt;0,ROUND((G25*$E25*$B$5^(L$10-1))/$D$25,0),0)</f>
        <v>0</v>
      </c>
      <c r="M25" s="48">
        <f>IF($D$25&gt;0,ROUND((H25*$E25*$B$5^(M$10-1))/$D$25,0),0)</f>
        <v>0</v>
      </c>
      <c r="N25" s="48">
        <f>IF($D$25&gt;0,ROUND((I25*$E25*$B$5^(N$10-1))/$D$25,0),0)</f>
        <v>0</v>
      </c>
      <c r="O25" s="48">
        <f>IF($D$25&gt;0,ROUND((J25*$E25*$B$5^(O$10-1))/$D$25,0),0)</f>
        <v>0</v>
      </c>
      <c r="P25" s="49">
        <f t="shared" si="1"/>
        <v>0</v>
      </c>
    </row>
    <row r="26" spans="1:16" s="42" customFormat="1" x14ac:dyDescent="0.25">
      <c r="A26" s="56" t="s">
        <v>13</v>
      </c>
      <c r="B26" s="56"/>
      <c r="C26" s="56"/>
      <c r="D26" s="56"/>
      <c r="E26" s="56"/>
      <c r="F26" s="56"/>
      <c r="G26" s="56"/>
      <c r="H26" s="56"/>
      <c r="I26" s="56"/>
      <c r="J26" s="56"/>
      <c r="K26" s="57">
        <f t="shared" ref="K26:P26" si="2">SUM(K11:K25)</f>
        <v>0</v>
      </c>
      <c r="L26" s="57">
        <f t="shared" si="2"/>
        <v>0</v>
      </c>
      <c r="M26" s="57">
        <f t="shared" si="2"/>
        <v>0</v>
      </c>
      <c r="N26" s="57">
        <f t="shared" si="2"/>
        <v>0</v>
      </c>
      <c r="O26" s="57">
        <f t="shared" si="2"/>
        <v>0</v>
      </c>
      <c r="P26" s="58">
        <f t="shared" si="2"/>
        <v>0</v>
      </c>
    </row>
    <row r="28" spans="1:16" x14ac:dyDescent="0.25">
      <c r="A28" s="42" t="s">
        <v>18</v>
      </c>
      <c r="K28" s="40" t="s">
        <v>90</v>
      </c>
      <c r="L28" s="40" t="s">
        <v>91</v>
      </c>
      <c r="M28" s="40" t="s">
        <v>92</v>
      </c>
      <c r="N28" s="40" t="s">
        <v>93</v>
      </c>
      <c r="O28" s="40" t="s">
        <v>94</v>
      </c>
      <c r="P28" s="51" t="s">
        <v>95</v>
      </c>
    </row>
    <row r="29" spans="1:16" x14ac:dyDescent="0.25">
      <c r="A29" s="38" t="str">
        <f>A11</f>
        <v>Fred Hickernell</v>
      </c>
      <c r="B29" s="38" t="str">
        <f>B11</f>
        <v>PI</v>
      </c>
      <c r="C29" s="38" t="str">
        <f>C11</f>
        <v>Academic</v>
      </c>
      <c r="K29" s="48">
        <f>ROUND(IF($C$29="Academic",K11*$E$5,IF($C$29="Summer",K11*$E$6,IF($C$29="Staff",K11*$G$5,IF($C$29="Student",K11*$G$6,0)))),0)</f>
        <v>0</v>
      </c>
      <c r="L29" s="48">
        <f>ROUND(IF($C$29="Academic",L11*$E$5,IF($C$29="Summer",L11*$E$6,IF($C$29="Staff",L11*$G$5,IF($C$29="Student",L11*$G$6,0)))),0)</f>
        <v>0</v>
      </c>
      <c r="M29" s="48">
        <f>ROUND(IF($C$29="Academic",M11*$E$5,IF($C$29="Summer",M11*$E$6,IF($C$29="Staff",M11*$G$5,IF($C$29="Student",M11*$G$6,0)))),0)</f>
        <v>0</v>
      </c>
      <c r="N29" s="48">
        <f>ROUND(IF($C$29="Academic",N11*$E$5,IF($C$29="Summer",N11*$E$6,IF($C$29="Staff",N11*$G$5,IF($C$29="Student",N11*$G$6,0)))),0)</f>
        <v>0</v>
      </c>
      <c r="O29" s="48">
        <f>ROUND(IF($C$29="Academic",O11*$E$5,IF($C$29="Summer",O11*$E$6,IF($C$29="Staff",O11*$G$5,IF($C$29="Student",O11*$G$6,0)))),0)</f>
        <v>0</v>
      </c>
      <c r="P29" s="49">
        <f>SUM(K29:O29)</f>
        <v>0</v>
      </c>
    </row>
    <row r="30" spans="1:16" x14ac:dyDescent="0.25">
      <c r="A30" s="38" t="str">
        <f t="shared" ref="A30:C43" si="3">A12</f>
        <v>Fred Hickernell</v>
      </c>
      <c r="B30" s="38" t="str">
        <f t="shared" si="3"/>
        <v>PI</v>
      </c>
      <c r="C30" s="38" t="str">
        <f t="shared" si="3"/>
        <v>Summer</v>
      </c>
      <c r="K30" s="48">
        <f>ROUND(IF($C$30="Academic",K12*$E$5,IF($C$30="Summer",K12*$E$6,IF($C$30="Staff",K12*$G$5,IF($C$30="Student",K12*$G$6,0)))),0)</f>
        <v>0</v>
      </c>
      <c r="L30" s="48">
        <f>ROUND(IF($C$30="Academic",L12*$E$5,IF($C$30="Summer",L12*$E$6,IF($C$30="Staff",L12*$G$5,IF($C$30="Student",L12*$G$6,0)))),0)</f>
        <v>0</v>
      </c>
      <c r="M30" s="48">
        <f>ROUND(IF($C$30="Academic",M12*$E$5,IF($C$30="Summer",M12*$E$6,IF($C$30="Staff",M12*$G$5,IF($C$30="Student",M12*$G$6,0)))),0)</f>
        <v>0</v>
      </c>
      <c r="N30" s="48">
        <f>ROUND(IF($C$30="Academic",N12*$E$5,IF($C$30="Summer",N12*$E$6,IF($C$30="Staff",N12*$G$5,IF($C$30="Student",N12*$G$6,0)))),0)</f>
        <v>0</v>
      </c>
      <c r="O30" s="48">
        <f>ROUND(IF($C$30="Academic",O12*$E$5,IF($C$30="Summer",O12*$E$6,IF($C$30="Staff",O12*$G$5,IF($C$30="Student",O12*$G$6,0)))),0)</f>
        <v>0</v>
      </c>
      <c r="P30" s="49">
        <f t="shared" ref="P30:P43" si="4">SUM(K30:O30)</f>
        <v>0</v>
      </c>
    </row>
    <row r="31" spans="1:16" x14ac:dyDescent="0.25">
      <c r="A31" s="38" t="str">
        <f t="shared" si="3"/>
        <v>Gregory Fasshauer</v>
      </c>
      <c r="B31" s="38" t="str">
        <f t="shared" si="3"/>
        <v>Co-PI 1</v>
      </c>
      <c r="C31" s="38" t="str">
        <f t="shared" si="3"/>
        <v>Academic</v>
      </c>
      <c r="K31" s="48">
        <f>ROUND(IF($C$31="Academic",K13*$E$5,IF($C$31="Summer",K13*$E$6,IF($C$31="Staff",K13*$G$5,IF($C$31="Student",K13*$G$6,0)))),0)</f>
        <v>0</v>
      </c>
      <c r="L31" s="48">
        <f>ROUND(IF($C$31="Academic",L13*$E$5,IF($C$31="Summer",L13*$E$6,IF($C$31="Staff",L13*$G$5,IF($C$31="Student",L13*$G$6,0)))),0)</f>
        <v>0</v>
      </c>
      <c r="M31" s="48">
        <f>ROUND(IF($C$31="Academic",M13*$E$5,IF($C$31="Summer",M13*$E$6,IF($C$31="Staff",M13*$G$5,IF($C$31="Student",M13*$G$6,0)))),0)</f>
        <v>0</v>
      </c>
      <c r="N31" s="48">
        <f>ROUND(IF($C$31="Academic",N13*$E$5,IF($C$31="Summer",N13*$E$6,IF($C$31="Staff",N13*$G$5,IF($C$31="Student",N13*$G$6,0)))),0)</f>
        <v>0</v>
      </c>
      <c r="O31" s="48">
        <f>ROUND(IF($C$31="Academic",O13*$E$5,IF($C$31="Summer",O13*$E$6,IF($C$31="Staff",O13*$G$5,IF($C$31="Student",O13*$G$6,0)))),0)</f>
        <v>0</v>
      </c>
      <c r="P31" s="49">
        <f t="shared" si="4"/>
        <v>0</v>
      </c>
    </row>
    <row r="32" spans="1:16" x14ac:dyDescent="0.25">
      <c r="A32" s="38" t="str">
        <f t="shared" si="3"/>
        <v>Gregory Fasshauer</v>
      </c>
      <c r="B32" s="38" t="str">
        <f t="shared" si="3"/>
        <v>Co-PI 1</v>
      </c>
      <c r="C32" s="38" t="str">
        <f t="shared" si="3"/>
        <v>Summer</v>
      </c>
      <c r="K32" s="48">
        <f>ROUND(IF($C$32="Academic",K14*$E$5,IF($C$32="Summer",K14*$E$6,IF($C$32="Staff",K14*$G$5,IF($C$32="Student",K14*$G$6,0)))),0)</f>
        <v>0</v>
      </c>
      <c r="L32" s="48">
        <f>ROUND(IF($C$32="Academic",L14*$E$5,IF($C$32="Summer",L14*$E$6,IF($C$32="Staff",L14*$G$5,IF($C$32="Student",L14*$G$6,0)))),0)</f>
        <v>0</v>
      </c>
      <c r="M32" s="48">
        <f>ROUND(IF($C$32="Academic",M14*$E$5,IF($C$32="Summer",M14*$E$6,IF($C$32="Staff",M14*$G$5,IF($C$32="Student",M14*$G$6,0)))),0)</f>
        <v>0</v>
      </c>
      <c r="N32" s="48">
        <f>ROUND(IF($C$32="Academic",N14*$E$5,IF($C$32="Summer",N14*$E$6,IF($C$32="Staff",N14*$G$5,IF($C$32="Student",N14*$G$6,0)))),0)</f>
        <v>0</v>
      </c>
      <c r="O32" s="48">
        <f>ROUND(IF($C$32="Academic",O14*$E$5,IF($C$32="Summer",O14*$E$6,IF($C$32="Staff",O14*$G$5,IF($C$32="Student",O14*$G$6,0)))),0)</f>
        <v>0</v>
      </c>
      <c r="P32" s="49">
        <f t="shared" si="4"/>
        <v>0</v>
      </c>
    </row>
    <row r="33" spans="1:16" x14ac:dyDescent="0.25">
      <c r="A33" s="38" t="str">
        <f t="shared" si="3"/>
        <v>TBD</v>
      </c>
      <c r="B33" s="38" t="str">
        <f t="shared" si="3"/>
        <v>Co-PI 2</v>
      </c>
      <c r="C33" s="38" t="str">
        <f t="shared" si="3"/>
        <v>Academic</v>
      </c>
      <c r="K33" s="48">
        <f>ROUND(IF($C$33="Academic",K15*$E$5,IF($C$33="Summer",K15*$E$6,IF($C$33="Staff",K15*$G$5,IF($C$33="Student",K15*$G$6,0)))),0)</f>
        <v>0</v>
      </c>
      <c r="L33" s="48">
        <f>ROUND(IF($C$33="Academic",L15*$E$5,IF($C$33="Summer",L15*$E$6,IF($C$33="Staff",L15*$G$5,IF($C$33="Student",L15*$G$6,0)))),0)</f>
        <v>0</v>
      </c>
      <c r="M33" s="48">
        <f>ROUND(IF($C$33="Academic",M15*$E$5,IF($C$33="Summer",M15*$E$6,IF($C$33="Staff",M15*$G$5,IF($C$33="Student",M15*$G$6,0)))),0)</f>
        <v>0</v>
      </c>
      <c r="N33" s="48">
        <f>ROUND(IF($C$33="Academic",N15*$E$5,IF($C$33="Summer",N15*$E$6,IF($C$33="Staff",N15*$G$5,IF($C$33="Student",N15*$G$6,0)))),0)</f>
        <v>0</v>
      </c>
      <c r="O33" s="48">
        <f>ROUND(IF($C$33="Academic",O15*$E$5,IF($C$33="Summer",O15*$E$6,IF($C$33="Staff",O15*$G$5,IF($C$33="Student",O15*$G$6,0)))),0)</f>
        <v>0</v>
      </c>
      <c r="P33" s="49">
        <f t="shared" si="4"/>
        <v>0</v>
      </c>
    </row>
    <row r="34" spans="1:16" x14ac:dyDescent="0.25">
      <c r="A34" s="38" t="str">
        <f t="shared" si="3"/>
        <v>TBD</v>
      </c>
      <c r="B34" s="38" t="str">
        <f t="shared" si="3"/>
        <v>Co-PI 2</v>
      </c>
      <c r="C34" s="38" t="str">
        <f t="shared" si="3"/>
        <v>Summer</v>
      </c>
      <c r="K34" s="48">
        <f>ROUND(IF($C$34="Academic",K16*$E$5,IF($C$34="Summer",K16*$E$6,IF($C$34="Staff",K16*$G$5,IF($C$34="Student",K16*$G$6,0)))),0)</f>
        <v>0</v>
      </c>
      <c r="L34" s="48">
        <f>ROUND(IF($C$34="Academic",L16*$E$5,IF($C$34="Summer",L16*$E$6,IF($C$34="Staff",L16*$G$5,IF($C$34="Student",L16*$G$6,0)))),0)</f>
        <v>0</v>
      </c>
      <c r="M34" s="48">
        <f>ROUND(IF($C$34="Academic",M16*$E$5,IF($C$34="Summer",M16*$E$6,IF($C$34="Staff",M16*$G$5,IF($C$34="Student",M16*$G$6,0)))),0)</f>
        <v>0</v>
      </c>
      <c r="N34" s="48">
        <f>ROUND(IF($C$34="Academic",N16*$E$5,IF($C$34="Summer",N16*$E$6,IF($C$34="Staff",N16*$G$5,IF($C$34="Student",N16*$G$6,0)))),0)</f>
        <v>0</v>
      </c>
      <c r="O34" s="48">
        <f>ROUND(IF($C$34="Academic",O16*$E$5,IF($C$34="Summer",O16*$E$6,IF($C$34="Staff",O16*$G$5,IF($C$34="Student",O16*$G$6,0)))),0)</f>
        <v>0</v>
      </c>
      <c r="P34" s="49">
        <f t="shared" si="4"/>
        <v>0</v>
      </c>
    </row>
    <row r="35" spans="1:16" x14ac:dyDescent="0.25">
      <c r="A35" s="38" t="str">
        <f t="shared" si="3"/>
        <v>TBD</v>
      </c>
      <c r="B35" s="38" t="str">
        <f t="shared" si="3"/>
        <v>Co-PI 3</v>
      </c>
      <c r="C35" s="38" t="str">
        <f t="shared" si="3"/>
        <v>Academic</v>
      </c>
      <c r="K35" s="48">
        <f>ROUND(IF($C$35="Academic",K17*$E$5,IF($C$35="Summer",K17*$E$6,IF($C$35="Staff",K17*$G$5,IF($C$35="Student",K17*$G$6,0)))),0)</f>
        <v>0</v>
      </c>
      <c r="L35" s="48">
        <f>ROUND(IF($C$35="Academic",L17*$E$5,IF($C$35="Summer",L17*$E$6,IF($C$35="Staff",L17*$G$5,IF($C$35="Student",L17*$G$6,0)))),0)</f>
        <v>0</v>
      </c>
      <c r="M35" s="48">
        <f>ROUND(IF($C$35="Academic",M17*$E$5,IF($C$35="Summer",M17*$E$6,IF($C$35="Staff",M17*$G$5,IF($C$35="Student",M17*$G$6,0)))),0)</f>
        <v>0</v>
      </c>
      <c r="N35" s="48">
        <f>ROUND(IF($C$35="Academic",N17*$E$5,IF($C$35="Summer",N17*$E$6,IF($C$35="Staff",N17*$G$5,IF($C$35="Student",N17*$G$6,0)))),0)</f>
        <v>0</v>
      </c>
      <c r="O35" s="48">
        <f>ROUND(IF($C$35="Academic",O17*$E$5,IF($C$35="Summer",O17*$E$6,IF($C$35="Staff",O17*$G$5,IF($C$35="Student",O17*$G$6,0)))),0)</f>
        <v>0</v>
      </c>
      <c r="P35" s="49">
        <f t="shared" si="4"/>
        <v>0</v>
      </c>
    </row>
    <row r="36" spans="1:16" x14ac:dyDescent="0.25">
      <c r="A36" s="38" t="str">
        <f t="shared" si="3"/>
        <v>TBD</v>
      </c>
      <c r="B36" s="38" t="str">
        <f t="shared" si="3"/>
        <v>Co-PI 3</v>
      </c>
      <c r="C36" s="38" t="str">
        <f t="shared" si="3"/>
        <v>Summer</v>
      </c>
      <c r="K36" s="48">
        <f>ROUND(IF($C$36="Academic",K18*$E$5,IF($C$36="Summer",K18*$E$6,IF($C$36="Staff",K18*$G$5,IF($C$36="Student",K18*$G$6,0)))),0)</f>
        <v>0</v>
      </c>
      <c r="L36" s="48">
        <f>ROUND(IF($C$36="Academic",L18*$E$5,IF($C$36="Summer",L18*$E$6,IF($C$36="Staff",L18*$G$5,IF($C$36="Student",L18*$G$6,0)))),0)</f>
        <v>0</v>
      </c>
      <c r="M36" s="48">
        <f>ROUND(IF($C$36="Academic",M18*$E$5,IF($C$36="Summer",M18*$E$6,IF($C$36="Staff",M18*$G$5,IF($C$36="Student",M18*$G$6,0)))),0)</f>
        <v>0</v>
      </c>
      <c r="N36" s="48">
        <f>ROUND(IF($C$36="Academic",N18*$E$5,IF($C$36="Summer",N18*$E$6,IF($C$36="Staff",N18*$G$5,IF($C$36="Student",N18*$G$6,0)))),0)</f>
        <v>0</v>
      </c>
      <c r="O36" s="48">
        <f>ROUND(IF($C$36="Academic",O18*$E$5,IF($C$36="Summer",O18*$E$6,IF($C$36="Staff",O18*$G$5,IF($C$36="Student",O18*$G$6,0)))),0)</f>
        <v>0</v>
      </c>
      <c r="P36" s="49">
        <f t="shared" si="4"/>
        <v>0</v>
      </c>
    </row>
    <row r="37" spans="1:16" x14ac:dyDescent="0.25">
      <c r="A37" s="38" t="str">
        <f t="shared" si="3"/>
        <v>TBD</v>
      </c>
      <c r="B37" s="38" t="str">
        <f t="shared" si="3"/>
        <v>Co-PI 4</v>
      </c>
      <c r="C37" s="38" t="str">
        <f t="shared" si="3"/>
        <v>Academic</v>
      </c>
      <c r="K37" s="48">
        <f>ROUND(IF($C$37="Academic",K19*$E$5,IF($C$37="Summer",K19*$E$6,IF($C$37="Staff",K19*$G$5,IF($C$37="Student",K19*$G$6,0)))),0)</f>
        <v>0</v>
      </c>
      <c r="L37" s="48">
        <f>ROUND(IF($C$37="Academic",L19*$E$5,IF($C$37="Summer",L19*$E$6,IF($C$37="Staff",L19*$G$5,IF($C$37="Student",L19*$G$6,0)))),0)</f>
        <v>0</v>
      </c>
      <c r="M37" s="48">
        <f>ROUND(IF($C$37="Academic",M19*$E$5,IF($C$37="Summer",M19*$E$6,IF($C$37="Staff",M19*$G$5,IF($C$37="Student",M19*$G$6,0)))),0)</f>
        <v>0</v>
      </c>
      <c r="N37" s="48">
        <f>ROUND(IF($C$37="Academic",N19*$E$5,IF($C$37="Summer",N19*$E$6,IF($C$37="Staff",N19*$G$5,IF($C$37="Student",N19*$G$6,0)))),0)</f>
        <v>0</v>
      </c>
      <c r="O37" s="48">
        <f>ROUND(IF($C$37="Academic",O19*$E$5,IF($C$37="Summer",O19*$E$6,IF($C$37="Staff",O19*$G$5,IF($C$37="Student",O19*$G$6,0)))),0)</f>
        <v>0</v>
      </c>
      <c r="P37" s="49">
        <f t="shared" si="4"/>
        <v>0</v>
      </c>
    </row>
    <row r="38" spans="1:16" x14ac:dyDescent="0.25">
      <c r="A38" s="38" t="str">
        <f t="shared" si="3"/>
        <v>TBD</v>
      </c>
      <c r="B38" s="38" t="str">
        <f t="shared" si="3"/>
        <v>Co-PI 4</v>
      </c>
      <c r="C38" s="38" t="str">
        <f t="shared" si="3"/>
        <v>Summer</v>
      </c>
      <c r="K38" s="48">
        <f>ROUND(IF($C$38="Academic",K20*$E$5,IF($C$38="Summer",K20*$E$6,IF($C$38="Staff",K20*$G$5,IF($C$38="Student",K20*$G$6,0)))),0)</f>
        <v>0</v>
      </c>
      <c r="L38" s="48">
        <f>ROUND(IF($C$38="Academic",L20*$E$5,IF($C$38="Summer",L20*$E$6,IF($C$38="Staff",L20*$G$5,IF($C$38="Student",L20*$G$6,0)))),0)</f>
        <v>0</v>
      </c>
      <c r="M38" s="48">
        <f>ROUND(IF($C$38="Academic",M20*$E$5,IF($C$38="Summer",M20*$E$6,IF($C$38="Staff",M20*$G$5,IF($C$38="Student",M20*$G$6,0)))),0)</f>
        <v>0</v>
      </c>
      <c r="N38" s="48">
        <f>ROUND(IF($C$38="Academic",N20*$E$5,IF($C$38="Summer",N20*$E$6,IF($C$38="Staff",N20*$G$5,IF($C$38="Student",N20*$G$6,0)))),0)</f>
        <v>0</v>
      </c>
      <c r="O38" s="48">
        <f>ROUND(IF($C$38="Academic",O20*$E$5,IF($C$38="Summer",O20*$E$6,IF($C$38="Staff",O20*$G$5,IF($C$38="Student",O20*$G$6,0)))),0)</f>
        <v>0</v>
      </c>
      <c r="P38" s="49">
        <f t="shared" si="4"/>
        <v>0</v>
      </c>
    </row>
    <row r="39" spans="1:16" x14ac:dyDescent="0.25">
      <c r="A39" s="38">
        <f t="shared" si="3"/>
        <v>0</v>
      </c>
      <c r="B39" s="38" t="str">
        <f t="shared" si="3"/>
        <v>Post-doc</v>
      </c>
      <c r="C39" s="38" t="str">
        <f t="shared" si="3"/>
        <v>Staff</v>
      </c>
      <c r="K39" s="48">
        <f>ROUND(IF($C$39="Academic",K21*$E$5,IF($C$39="Summer",K21*$E$6,IF($C$39="Staff",K21*$G$5,IF($C$39="Student",K21*$G$6,0)))),0)</f>
        <v>0</v>
      </c>
      <c r="L39" s="48">
        <f>ROUND(IF($C$39="Academic",L21*$E$5,IF($C$39="Summer",L21*$E$6,IF($C$39="Staff",L21*$G$5,IF($C$39="Student",L21*$G$6,0)))),0)</f>
        <v>0</v>
      </c>
      <c r="M39" s="48">
        <f>ROUND(IF($C$39="Academic",M21*$E$5,IF($C$39="Summer",M21*$E$6,IF($C$39="Staff",M21*$G$5,IF($C$39="Student",M21*$G$6,0)))),0)</f>
        <v>0</v>
      </c>
      <c r="N39" s="48">
        <f>ROUND(IF($C$39="Academic",N21*$E$5,IF($C$39="Summer",N21*$E$6,IF($C$39="Staff",N21*$G$5,IF($C$39="Student",N21*$G$6,0)))),0)</f>
        <v>0</v>
      </c>
      <c r="O39" s="48">
        <f>ROUND(IF($C$39="Academic",O21*$E$5,IF($C$39="Summer",O21*$E$6,IF($C$39="Staff",O21*$G$5,IF($C$39="Student",O21*$G$6,0)))),0)</f>
        <v>0</v>
      </c>
      <c r="P39" s="49">
        <f t="shared" si="4"/>
        <v>0</v>
      </c>
    </row>
    <row r="40" spans="1:16" x14ac:dyDescent="0.25">
      <c r="A40" s="38">
        <f t="shared" si="3"/>
        <v>0</v>
      </c>
      <c r="B40" s="38" t="str">
        <f t="shared" si="3"/>
        <v>Grad Student</v>
      </c>
      <c r="C40" s="38" t="str">
        <f t="shared" si="3"/>
        <v>Student</v>
      </c>
      <c r="K40" s="48">
        <f>ROUND(IF($C$40="Academic",K22*$E$5,IF($C$40="Summer",K22*$E$6,IF($C$40="Staff",K22*$G$5,IF($C$40="Student",K22*$G$6,0)))),0)</f>
        <v>0</v>
      </c>
      <c r="L40" s="48">
        <f>ROUND(IF($C$40="Academic",L22*$E$5,IF($C$40="Summer",L22*$E$6,IF($C$40="Staff",L22*$G$5,IF($C$40="Student",L22*$G$6,0)))),0)</f>
        <v>0</v>
      </c>
      <c r="M40" s="48">
        <f>ROUND(IF($C$40="Academic",M22*$E$5,IF($C$40="Summer",M22*$E$6,IF($C$40="Staff",M22*$G$5,IF($C$40="Student",M22*$G$6,0)))),0)</f>
        <v>0</v>
      </c>
      <c r="N40" s="48">
        <f>ROUND(IF($C$40="Academic",N22*$E$5,IF($C$40="Summer",N22*$E$6,IF($C$40="Staff",N22*$G$5,IF($C$40="Student",N22*$G$6,0)))),0)</f>
        <v>0</v>
      </c>
      <c r="O40" s="48">
        <f>ROUND(IF($C$40="Academic",O22*$E$5,IF($C$40="Summer",O22*$E$6,IF($C$40="Staff",O22*$G$5,IF($C$40="Student",O22*$G$6,0)))),0)</f>
        <v>0</v>
      </c>
      <c r="P40" s="49">
        <f t="shared" si="4"/>
        <v>0</v>
      </c>
    </row>
    <row r="41" spans="1:16" x14ac:dyDescent="0.25">
      <c r="A41" s="38">
        <f t="shared" si="3"/>
        <v>0</v>
      </c>
      <c r="B41" s="38" t="str">
        <f t="shared" si="3"/>
        <v>Grad Student</v>
      </c>
      <c r="C41" s="38" t="str">
        <f t="shared" si="3"/>
        <v>Student</v>
      </c>
      <c r="K41" s="48">
        <f>ROUND(IF($C$41="Academic",K23*$E$5,IF($C$41="Summer",K23*$E$6,IF($C$41="Staff",K23*$G$5,IF($C$41="Student",K23*$G$6,0)))),0)</f>
        <v>0</v>
      </c>
      <c r="L41" s="48">
        <f>ROUND(IF($C$41="Academic",L23*$E$5,IF($C$41="Summer",L23*$E$6,IF($C$41="Staff",L23*$G$5,IF($C$41="Student",L23*$G$6,0)))),0)</f>
        <v>0</v>
      </c>
      <c r="M41" s="48">
        <f>ROUND(IF($C$41="Academic",M23*$E$5,IF($C$41="Summer",M23*$E$6,IF($C$41="Staff",M23*$G$5,IF($C$41="Student",M23*$G$6,0)))),0)</f>
        <v>0</v>
      </c>
      <c r="N41" s="48">
        <f>ROUND(IF($C$41="Academic",N23*$E$5,IF($C$41="Summer",N23*$E$6,IF($C$41="Staff",N23*$G$5,IF($C$41="Student",N23*$G$6,0)))),0)</f>
        <v>0</v>
      </c>
      <c r="O41" s="48">
        <f>ROUND(IF($C$41="Academic",O23*$E$5,IF($C$41="Summer",O23*$E$6,IF($C$41="Staff",O23*$G$5,IF($C$41="Student",O23*$G$6,0)))),0)</f>
        <v>0</v>
      </c>
      <c r="P41" s="49">
        <f t="shared" si="4"/>
        <v>0</v>
      </c>
    </row>
    <row r="42" spans="1:16" x14ac:dyDescent="0.25">
      <c r="A42" s="38">
        <f t="shared" si="3"/>
        <v>0</v>
      </c>
      <c r="B42" s="38" t="str">
        <f t="shared" si="3"/>
        <v>UG Student</v>
      </c>
      <c r="C42" s="38" t="str">
        <f t="shared" si="3"/>
        <v>Student</v>
      </c>
      <c r="K42" s="48">
        <f>ROUND(IF($C$42="Academic",K24*$E$5,IF($C$42="Summer",K24*$E$6,IF($C$42="Staff",K24*$G$5,IF($C$42="Student",K24*$G$6,0)))),0)</f>
        <v>0</v>
      </c>
      <c r="L42" s="48">
        <f>ROUND(IF($C$42="Academic",L24*$E$5,IF($C$42="Summer",L24*$E$6,IF($C$42="Staff",L24*$G$5,IF($C$42="Student",L24*$G$6,0)))),0)</f>
        <v>0</v>
      </c>
      <c r="M42" s="48">
        <f>ROUND(IF($C$42="Academic",M24*$E$5,IF($C$42="Summer",M24*$E$6,IF($C$42="Staff",M24*$G$5,IF($C$42="Student",M24*$G$6,0)))),0)</f>
        <v>0</v>
      </c>
      <c r="N42" s="48">
        <f>ROUND(IF($C$42="Academic",N24*$E$5,IF($C$42="Summer",N24*$E$6,IF($C$42="Staff",N24*$G$5,IF($C$42="Student",N24*$G$6,0)))),0)</f>
        <v>0</v>
      </c>
      <c r="O42" s="48">
        <f>ROUND(IF($C$42="Academic",O24*$E$5,IF($C$42="Summer",O24*$E$6,IF($C$42="Staff",O24*$G$5,IF($C$42="Student",O24*$G$6,0)))),0)</f>
        <v>0</v>
      </c>
      <c r="P42" s="49">
        <f t="shared" si="4"/>
        <v>0</v>
      </c>
    </row>
    <row r="43" spans="1:16" x14ac:dyDescent="0.25">
      <c r="A43" s="38">
        <f t="shared" si="3"/>
        <v>0</v>
      </c>
      <c r="B43" s="38" t="str">
        <f t="shared" si="3"/>
        <v>TBD</v>
      </c>
      <c r="C43" s="38" t="str">
        <f t="shared" si="3"/>
        <v>TBD</v>
      </c>
      <c r="K43" s="48">
        <f>ROUND(IF($C$43="Academic",K25*$E$5,IF($C$43="Summer",K25*$E$6,IF($C$43="Staff",K25*$G$5,IF($C$43="Student",K25*$G$6,0)))),0)</f>
        <v>0</v>
      </c>
      <c r="L43" s="48">
        <f>ROUND(IF($C$43="Academic",L25*$E$5,IF($C$43="Summer",L25*$E$6,IF($C$43="Staff",L25*$G$5,IF($C$43="Student",L25*$G$6,0)))),0)</f>
        <v>0</v>
      </c>
      <c r="M43" s="48">
        <f>ROUND(IF($C$43="Academic",M25*$E$5,IF($C$43="Summer",M25*$E$6,IF($C$43="Staff",M25*$G$5,IF($C$43="Student",M25*$G$6,0)))),0)</f>
        <v>0</v>
      </c>
      <c r="N43" s="48">
        <f>ROUND(IF($C$43="Academic",N25*$E$5,IF($C$43="Summer",N25*$E$6,IF($C$43="Staff",N25*$G$5,IF($C$43="Student",N25*$G$6,0)))),0)</f>
        <v>0</v>
      </c>
      <c r="O43" s="48">
        <f>ROUND(IF($C$43="Academic",O25*$E$5,IF($C$43="Summer",O25*$E$6,IF($C$43="Staff",O25*$G$5,IF($C$43="Student",O25*$G$6,0)))),0)</f>
        <v>0</v>
      </c>
      <c r="P43" s="49">
        <f t="shared" si="4"/>
        <v>0</v>
      </c>
    </row>
    <row r="44" spans="1:16" s="42" customFormat="1" x14ac:dyDescent="0.25">
      <c r="A44" s="56" t="s">
        <v>19</v>
      </c>
      <c r="B44" s="56"/>
      <c r="C44" s="56"/>
      <c r="D44" s="56"/>
      <c r="E44" s="56"/>
      <c r="F44" s="56"/>
      <c r="G44" s="56"/>
      <c r="H44" s="56"/>
      <c r="I44" s="56"/>
      <c r="J44" s="56"/>
      <c r="K44" s="57">
        <f t="shared" ref="K44:P44" si="5">SUM(K29:K43)</f>
        <v>0</v>
      </c>
      <c r="L44" s="57">
        <f t="shared" si="5"/>
        <v>0</v>
      </c>
      <c r="M44" s="57">
        <f t="shared" si="5"/>
        <v>0</v>
      </c>
      <c r="N44" s="57">
        <f t="shared" si="5"/>
        <v>0</v>
      </c>
      <c r="O44" s="57">
        <f t="shared" si="5"/>
        <v>0</v>
      </c>
      <c r="P44" s="58">
        <f t="shared" si="5"/>
        <v>0</v>
      </c>
    </row>
    <row r="45" spans="1:16" x14ac:dyDescent="0.25">
      <c r="P45" s="49"/>
    </row>
    <row r="46" spans="1:16" s="42" customFormat="1" x14ac:dyDescent="0.25">
      <c r="A46" s="56" t="s">
        <v>28</v>
      </c>
      <c r="B46" s="56"/>
      <c r="C46" s="56"/>
      <c r="D46" s="56"/>
      <c r="E46" s="56"/>
      <c r="F46" s="56"/>
      <c r="G46" s="56"/>
      <c r="H46" s="56"/>
      <c r="I46" s="56"/>
      <c r="J46" s="56"/>
      <c r="K46" s="57">
        <f t="shared" ref="K46:P46" si="6">K44+K26</f>
        <v>0</v>
      </c>
      <c r="L46" s="57">
        <f t="shared" si="6"/>
        <v>0</v>
      </c>
      <c r="M46" s="57">
        <f t="shared" si="6"/>
        <v>0</v>
      </c>
      <c r="N46" s="57">
        <f t="shared" si="6"/>
        <v>0</v>
      </c>
      <c r="O46" s="57">
        <f t="shared" si="6"/>
        <v>0</v>
      </c>
      <c r="P46" s="58">
        <f t="shared" si="6"/>
        <v>0</v>
      </c>
    </row>
    <row r="47" spans="1:16" x14ac:dyDescent="0.25">
      <c r="P47" s="49"/>
    </row>
    <row r="48" spans="1:16" x14ac:dyDescent="0.25">
      <c r="A48" s="42" t="s">
        <v>29</v>
      </c>
      <c r="B48" s="42" t="s">
        <v>66</v>
      </c>
      <c r="K48" s="40" t="s">
        <v>90</v>
      </c>
      <c r="L48" s="40" t="s">
        <v>91</v>
      </c>
      <c r="M48" s="40" t="s">
        <v>92</v>
      </c>
      <c r="N48" s="40" t="s">
        <v>93</v>
      </c>
      <c r="O48" s="40" t="s">
        <v>94</v>
      </c>
      <c r="P48" s="51" t="s">
        <v>95</v>
      </c>
    </row>
    <row r="49" spans="1:16" x14ac:dyDescent="0.25">
      <c r="A49" s="38" t="s">
        <v>30</v>
      </c>
      <c r="P49" s="49">
        <f>SUM(K49:O49)</f>
        <v>0</v>
      </c>
    </row>
    <row r="50" spans="1:16" x14ac:dyDescent="0.25">
      <c r="A50" s="38" t="s">
        <v>31</v>
      </c>
      <c r="P50" s="49">
        <f>SUM(K50:O50)</f>
        <v>0</v>
      </c>
    </row>
    <row r="51" spans="1:16" s="42" customFormat="1" x14ac:dyDescent="0.25">
      <c r="A51" s="56" t="s">
        <v>32</v>
      </c>
      <c r="B51" s="56"/>
      <c r="C51" s="56"/>
      <c r="D51" s="56"/>
      <c r="E51" s="56"/>
      <c r="F51" s="56"/>
      <c r="G51" s="56"/>
      <c r="H51" s="56"/>
      <c r="I51" s="56"/>
      <c r="J51" s="56"/>
      <c r="K51" s="57">
        <f t="shared" ref="K51:P51" si="7">SUM(K49:K50)</f>
        <v>0</v>
      </c>
      <c r="L51" s="57">
        <f t="shared" si="7"/>
        <v>0</v>
      </c>
      <c r="M51" s="57">
        <f t="shared" si="7"/>
        <v>0</v>
      </c>
      <c r="N51" s="57">
        <f t="shared" si="7"/>
        <v>0</v>
      </c>
      <c r="O51" s="57">
        <f t="shared" si="7"/>
        <v>0</v>
      </c>
      <c r="P51" s="58">
        <f t="shared" si="7"/>
        <v>0</v>
      </c>
    </row>
    <row r="52" spans="1:16" x14ac:dyDescent="0.25">
      <c r="P52" s="49"/>
    </row>
    <row r="53" spans="1:16" x14ac:dyDescent="0.25">
      <c r="A53" s="42" t="s">
        <v>72</v>
      </c>
      <c r="B53" s="42" t="s">
        <v>67</v>
      </c>
      <c r="K53" s="40" t="s">
        <v>90</v>
      </c>
      <c r="L53" s="40" t="s">
        <v>91</v>
      </c>
      <c r="M53" s="40" t="s">
        <v>92</v>
      </c>
      <c r="N53" s="40" t="s">
        <v>93</v>
      </c>
      <c r="O53" s="40" t="s">
        <v>94</v>
      </c>
      <c r="P53" s="51" t="s">
        <v>95</v>
      </c>
    </row>
    <row r="54" spans="1:16" x14ac:dyDescent="0.25">
      <c r="A54" s="38" t="s">
        <v>33</v>
      </c>
      <c r="B54" s="52" t="s">
        <v>68</v>
      </c>
      <c r="P54" s="49">
        <f>SUM(K54:O54)</f>
        <v>0</v>
      </c>
    </row>
    <row r="55" spans="1:16" x14ac:dyDescent="0.25">
      <c r="A55" s="38" t="s">
        <v>34</v>
      </c>
      <c r="B55" s="52" t="s">
        <v>68</v>
      </c>
      <c r="P55" s="49">
        <f>SUM(K55:O55)</f>
        <v>0</v>
      </c>
    </row>
    <row r="56" spans="1:16" s="42" customFormat="1" x14ac:dyDescent="0.25">
      <c r="A56" s="56" t="s">
        <v>35</v>
      </c>
      <c r="B56" s="56"/>
      <c r="C56" s="56"/>
      <c r="D56" s="56"/>
      <c r="E56" s="56"/>
      <c r="F56" s="56"/>
      <c r="G56" s="56"/>
      <c r="H56" s="56"/>
      <c r="I56" s="56"/>
      <c r="J56" s="56"/>
      <c r="K56" s="57">
        <f t="shared" ref="K56:P56" si="8">SUM(K54:K55)</f>
        <v>0</v>
      </c>
      <c r="L56" s="57">
        <f t="shared" si="8"/>
        <v>0</v>
      </c>
      <c r="M56" s="57">
        <f t="shared" si="8"/>
        <v>0</v>
      </c>
      <c r="N56" s="57">
        <f t="shared" si="8"/>
        <v>0</v>
      </c>
      <c r="O56" s="57">
        <f t="shared" si="8"/>
        <v>0</v>
      </c>
      <c r="P56" s="58">
        <f t="shared" si="8"/>
        <v>0</v>
      </c>
    </row>
    <row r="57" spans="1:16" s="42" customFormat="1" x14ac:dyDescent="0.25">
      <c r="K57" s="50"/>
      <c r="L57" s="50"/>
      <c r="M57" s="50"/>
      <c r="N57" s="50"/>
      <c r="O57" s="50"/>
      <c r="P57" s="49"/>
    </row>
    <row r="58" spans="1:16" s="42" customFormat="1" x14ac:dyDescent="0.25">
      <c r="A58" s="42" t="s">
        <v>86</v>
      </c>
      <c r="K58" s="40" t="s">
        <v>90</v>
      </c>
      <c r="L58" s="40" t="s">
        <v>91</v>
      </c>
      <c r="M58" s="40" t="s">
        <v>92</v>
      </c>
      <c r="N58" s="40" t="s">
        <v>93</v>
      </c>
      <c r="O58" s="40" t="s">
        <v>94</v>
      </c>
      <c r="P58" s="51" t="s">
        <v>95</v>
      </c>
    </row>
    <row r="59" spans="1:16" s="53" customFormat="1" x14ac:dyDescent="0.25">
      <c r="A59" s="53" t="s">
        <v>87</v>
      </c>
      <c r="K59" s="65"/>
      <c r="L59" s="40">
        <f>ROUND(IF($B$6&gt;=L$10,$K$59*$B$5^(L$10-1),0),0)</f>
        <v>0</v>
      </c>
      <c r="M59" s="40">
        <f>ROUND(IF($B$6&gt;=M$10,$K$59*$B$5^(M$10-1),0),0)</f>
        <v>0</v>
      </c>
      <c r="N59" s="40">
        <f>ROUND(IF($B$6&gt;=N$10,$K$59*$B$5^(N$10-1),0),0)</f>
        <v>0</v>
      </c>
      <c r="O59" s="40">
        <f>ROUND(IF($B$6&gt;=O$10,$K$59*$B$5^(O$10-1),0),0)</f>
        <v>0</v>
      </c>
      <c r="P59" s="49">
        <f>SUM(K59:O59)</f>
        <v>0</v>
      </c>
    </row>
    <row r="60" spans="1:16" s="53" customFormat="1" x14ac:dyDescent="0.25">
      <c r="A60" s="53" t="s">
        <v>88</v>
      </c>
      <c r="K60" s="65"/>
      <c r="L60" s="40">
        <f>ROUND(IF($B$6&gt;=L$10,$K$60*$B$5^(L$10-1),0),0)</f>
        <v>0</v>
      </c>
      <c r="M60" s="40">
        <f>ROUND(IF($B$6&gt;=M$10,$K$60*$B$5^(M$10-1),0),0)</f>
        <v>0</v>
      </c>
      <c r="N60" s="40">
        <f>ROUND(IF($B$6&gt;=N$10,$K$60*$B$5^(N$10-1),0),0)</f>
        <v>0</v>
      </c>
      <c r="O60" s="40">
        <f>ROUND(IF($B$6&gt;=O$10,$K$60*$B$5^(O$10-1),0),0)</f>
        <v>0</v>
      </c>
      <c r="P60" s="49">
        <f>SUM(K60:O60)</f>
        <v>0</v>
      </c>
    </row>
    <row r="61" spans="1:16" s="42" customFormat="1" x14ac:dyDescent="0.25">
      <c r="A61" s="56" t="s">
        <v>89</v>
      </c>
      <c r="B61" s="56"/>
      <c r="C61" s="56"/>
      <c r="D61" s="56"/>
      <c r="E61" s="56"/>
      <c r="F61" s="56"/>
      <c r="G61" s="56"/>
      <c r="H61" s="56"/>
      <c r="I61" s="56"/>
      <c r="J61" s="56"/>
      <c r="K61" s="57">
        <f t="shared" ref="K61:P61" si="9">SUM(K59:K60)</f>
        <v>0</v>
      </c>
      <c r="L61" s="57">
        <f t="shared" si="9"/>
        <v>0</v>
      </c>
      <c r="M61" s="57">
        <f t="shared" si="9"/>
        <v>0</v>
      </c>
      <c r="N61" s="57">
        <f t="shared" si="9"/>
        <v>0</v>
      </c>
      <c r="O61" s="57">
        <f t="shared" si="9"/>
        <v>0</v>
      </c>
      <c r="P61" s="58">
        <f t="shared" si="9"/>
        <v>0</v>
      </c>
    </row>
    <row r="62" spans="1:16" x14ac:dyDescent="0.25">
      <c r="P62" s="49"/>
    </row>
    <row r="63" spans="1:16" x14ac:dyDescent="0.25">
      <c r="A63" s="42" t="s">
        <v>44</v>
      </c>
      <c r="K63" s="40" t="s">
        <v>90</v>
      </c>
      <c r="L63" s="40" t="s">
        <v>91</v>
      </c>
      <c r="M63" s="40" t="s">
        <v>92</v>
      </c>
      <c r="N63" s="40" t="s">
        <v>93</v>
      </c>
      <c r="O63" s="40" t="s">
        <v>94</v>
      </c>
      <c r="P63" s="51" t="s">
        <v>95</v>
      </c>
    </row>
    <row r="64" spans="1:16" x14ac:dyDescent="0.25">
      <c r="A64" s="38" t="s">
        <v>83</v>
      </c>
      <c r="K64" s="40">
        <v>0</v>
      </c>
      <c r="L64" s="40">
        <f>ROUND(IF($B$6&gt;=L$10,$K$64*$B$5^(L$10-1),0),0)</f>
        <v>0</v>
      </c>
      <c r="M64" s="40">
        <f>ROUND(IF($B$6&gt;=M$10,$K$64*$B$5^(M$10-1),0),0)</f>
        <v>0</v>
      </c>
      <c r="N64" s="40">
        <f>ROUND(IF($B$6&gt;=N$10,$K$64*$B$5^(N$10-1),0),0)</f>
        <v>0</v>
      </c>
      <c r="O64" s="40">
        <f>ROUND(IF($B$6&gt;=O$10,$K$64*$B$5^(O$10-1),0),0)</f>
        <v>0</v>
      </c>
      <c r="P64" s="49">
        <f>SUM(K64:O64)</f>
        <v>0</v>
      </c>
    </row>
    <row r="65" spans="1:16" x14ac:dyDescent="0.25">
      <c r="A65" s="38" t="s">
        <v>84</v>
      </c>
      <c r="K65" s="40">
        <v>0</v>
      </c>
      <c r="L65" s="40">
        <f>ROUND(IF($B$6&gt;=L$10,$K$65*$B$5^(L$10-1),0),0)</f>
        <v>0</v>
      </c>
      <c r="M65" s="40">
        <f>ROUND(IF($B$6&gt;=M$10,$K$65*$B$5^(M$10-1),0),0)</f>
        <v>0</v>
      </c>
      <c r="N65" s="40">
        <f>ROUND(IF($B$6&gt;=N$10,$K$65*$B$5^(N$10-1),0),0)</f>
        <v>0</v>
      </c>
      <c r="O65" s="40">
        <f>ROUND(IF($B$6&gt;=O$10,$K$65*$B$5^(O$10-1),0),0)</f>
        <v>0</v>
      </c>
      <c r="P65" s="49">
        <f>SUM(K65:O65)</f>
        <v>0</v>
      </c>
    </row>
    <row r="66" spans="1:16" x14ac:dyDescent="0.25">
      <c r="A66" s="38" t="s">
        <v>85</v>
      </c>
      <c r="D66" s="52" t="s">
        <v>63</v>
      </c>
      <c r="K66" s="40">
        <v>0</v>
      </c>
      <c r="L66" s="40">
        <f>ROUND(IF($B$6&gt;=L$10,$K$66*$B$5^(L$10-1),0),0)</f>
        <v>0</v>
      </c>
      <c r="M66" s="40">
        <f>ROUND(IF($B$6&gt;=M$10,$K$66*$B$5^(M$10-1),0),0)</f>
        <v>0</v>
      </c>
      <c r="N66" s="40">
        <f>ROUND(IF($B$6&gt;=N$10,$K$66*$B$5^(N$10-1),0),0)</f>
        <v>0</v>
      </c>
      <c r="O66" s="40">
        <f>ROUND(IF($B$6&gt;=O$10,$K$66*$B$5^(O$10-1),0),0)</f>
        <v>0</v>
      </c>
      <c r="P66" s="49">
        <f>SUM(K66:O66)</f>
        <v>0</v>
      </c>
    </row>
    <row r="67" spans="1:16" x14ac:dyDescent="0.25">
      <c r="A67" s="38" t="s">
        <v>116</v>
      </c>
      <c r="D67" s="39">
        <v>0</v>
      </c>
      <c r="F67" s="38" t="s">
        <v>65</v>
      </c>
      <c r="G67" s="54">
        <f>Budget!G82</f>
        <v>1250</v>
      </c>
      <c r="H67" s="38" t="s">
        <v>64</v>
      </c>
      <c r="I67" s="55">
        <v>0</v>
      </c>
      <c r="K67" s="48">
        <f>I67*G67</f>
        <v>0</v>
      </c>
      <c r="L67" s="48">
        <f>ROUND(IF($B$6&gt;=L$10,$K$67*$B$5^(L$10-1),0),0)</f>
        <v>0</v>
      </c>
      <c r="M67" s="48">
        <f>ROUND(IF($B$6&gt;=M$10,$K$67*$B$5^(M$10-1),0),0)</f>
        <v>0</v>
      </c>
      <c r="N67" s="48">
        <f>ROUND(IF($B$6&gt;=N$10,$K$67*$B$5^(N$10-1),0),0)</f>
        <v>0</v>
      </c>
      <c r="O67" s="48">
        <f>ROUND(IF($B$6&gt;=O$10,$K$67*$B$5^(O$10-1),0),0)</f>
        <v>0</v>
      </c>
      <c r="P67" s="49">
        <f>SUM(K67:O67)</f>
        <v>0</v>
      </c>
    </row>
    <row r="68" spans="1:16" s="42" customFormat="1" x14ac:dyDescent="0.25">
      <c r="A68" s="56" t="s">
        <v>52</v>
      </c>
      <c r="B68" s="56"/>
      <c r="C68" s="59"/>
      <c r="D68" s="56"/>
      <c r="E68" s="56"/>
      <c r="F68" s="56"/>
      <c r="G68" s="56"/>
      <c r="H68" s="56"/>
      <c r="I68" s="56"/>
      <c r="J68" s="56"/>
      <c r="K68" s="57">
        <f t="shared" ref="K68:P68" si="10">SUM(K64:K67)</f>
        <v>0</v>
      </c>
      <c r="L68" s="57">
        <f t="shared" si="10"/>
        <v>0</v>
      </c>
      <c r="M68" s="57">
        <f t="shared" si="10"/>
        <v>0</v>
      </c>
      <c r="N68" s="57">
        <f t="shared" si="10"/>
        <v>0</v>
      </c>
      <c r="O68" s="57">
        <f t="shared" si="10"/>
        <v>0</v>
      </c>
      <c r="P68" s="58">
        <f t="shared" si="10"/>
        <v>0</v>
      </c>
    </row>
    <row r="69" spans="1:16" x14ac:dyDescent="0.25">
      <c r="P69" s="49"/>
    </row>
    <row r="70" spans="1:16" x14ac:dyDescent="0.25">
      <c r="A70" s="42" t="s">
        <v>101</v>
      </c>
      <c r="B70" s="42" t="s">
        <v>69</v>
      </c>
      <c r="K70" s="40" t="s">
        <v>90</v>
      </c>
      <c r="L70" s="40" t="s">
        <v>91</v>
      </c>
      <c r="M70" s="40" t="s">
        <v>92</v>
      </c>
      <c r="N70" s="40" t="s">
        <v>93</v>
      </c>
      <c r="O70" s="40" t="s">
        <v>94</v>
      </c>
      <c r="P70" s="51" t="s">
        <v>95</v>
      </c>
    </row>
    <row r="71" spans="1:16" x14ac:dyDescent="0.25">
      <c r="A71" s="38" t="s">
        <v>53</v>
      </c>
      <c r="P71" s="49">
        <f>SUM(K71:O71)</f>
        <v>0</v>
      </c>
    </row>
    <row r="72" spans="1:16" x14ac:dyDescent="0.25">
      <c r="A72" s="38" t="s">
        <v>54</v>
      </c>
      <c r="P72" s="49">
        <f>SUM(K72:O72)</f>
        <v>0</v>
      </c>
    </row>
    <row r="73" spans="1:16" x14ac:dyDescent="0.25">
      <c r="A73" s="38" t="s">
        <v>55</v>
      </c>
      <c r="P73" s="49">
        <f>SUM(K73:O73)</f>
        <v>0</v>
      </c>
    </row>
    <row r="74" spans="1:16" s="42" customFormat="1" x14ac:dyDescent="0.25">
      <c r="A74" s="56" t="s">
        <v>56</v>
      </c>
      <c r="B74" s="56"/>
      <c r="C74" s="56"/>
      <c r="D74" s="56"/>
      <c r="E74" s="56"/>
      <c r="F74" s="56"/>
      <c r="G74" s="56"/>
      <c r="H74" s="56"/>
      <c r="I74" s="56"/>
      <c r="J74" s="56"/>
      <c r="K74" s="57">
        <f t="shared" ref="K74:P74" si="11">SUM(K71:K73)</f>
        <v>0</v>
      </c>
      <c r="L74" s="57">
        <f t="shared" si="11"/>
        <v>0</v>
      </c>
      <c r="M74" s="57">
        <f t="shared" si="11"/>
        <v>0</v>
      </c>
      <c r="N74" s="57">
        <f t="shared" si="11"/>
        <v>0</v>
      </c>
      <c r="O74" s="57">
        <f t="shared" si="11"/>
        <v>0</v>
      </c>
      <c r="P74" s="58">
        <f t="shared" si="11"/>
        <v>0</v>
      </c>
    </row>
    <row r="75" spans="1:16" x14ac:dyDescent="0.25">
      <c r="P75" s="49"/>
    </row>
    <row r="76" spans="1:16" x14ac:dyDescent="0.25">
      <c r="K76" s="40" t="s">
        <v>90</v>
      </c>
      <c r="L76" s="40" t="s">
        <v>91</v>
      </c>
      <c r="M76" s="40" t="s">
        <v>92</v>
      </c>
      <c r="N76" s="40" t="s">
        <v>93</v>
      </c>
      <c r="O76" s="40" t="s">
        <v>94</v>
      </c>
      <c r="P76" s="51" t="s">
        <v>95</v>
      </c>
    </row>
    <row r="77" spans="1:16" x14ac:dyDescent="0.25">
      <c r="P77" s="49"/>
    </row>
    <row r="78" spans="1:16" s="42" customFormat="1" x14ac:dyDescent="0.25">
      <c r="A78" s="56" t="s">
        <v>57</v>
      </c>
      <c r="B78" s="56"/>
      <c r="C78" s="56"/>
      <c r="D78" s="56"/>
      <c r="E78" s="56"/>
      <c r="F78" s="56"/>
      <c r="G78" s="56"/>
      <c r="H78" s="56"/>
      <c r="I78" s="56"/>
      <c r="J78" s="56"/>
      <c r="K78" s="57">
        <f>K46+K51+K56+K61+K68+K74</f>
        <v>0</v>
      </c>
      <c r="L78" s="57">
        <f>L46+L51+L56+L61+L68+L74</f>
        <v>0</v>
      </c>
      <c r="M78" s="57">
        <f>M46+M51+M56+M61+M68+M74</f>
        <v>0</v>
      </c>
      <c r="N78" s="57">
        <f>N46+N51+N56+N61+N68+N74</f>
        <v>0</v>
      </c>
      <c r="O78" s="57">
        <f>O46+O51+O56+O61+O68+O74</f>
        <v>0</v>
      </c>
      <c r="P78" s="58">
        <f>SUM(K78:O78)</f>
        <v>0</v>
      </c>
    </row>
    <row r="79" spans="1:16" x14ac:dyDescent="0.25">
      <c r="K79" s="48"/>
      <c r="L79" s="48"/>
      <c r="M79" s="48"/>
      <c r="N79" s="48"/>
      <c r="O79" s="48"/>
      <c r="P79" s="49"/>
    </row>
    <row r="80" spans="1:16" s="42" customFormat="1" x14ac:dyDescent="0.25">
      <c r="A80" s="56" t="s">
        <v>58</v>
      </c>
      <c r="B80" s="60">
        <f>B4</f>
        <v>0.52</v>
      </c>
      <c r="C80" s="56"/>
      <c r="D80" s="56"/>
      <c r="E80" s="56"/>
      <c r="F80" s="56"/>
      <c r="G80" s="56"/>
      <c r="H80" s="56"/>
      <c r="I80" s="56"/>
      <c r="J80" s="56"/>
      <c r="K80" s="57">
        <f>ROUND(K84*$B$80,0)</f>
        <v>0</v>
      </c>
      <c r="L80" s="57">
        <f>ROUND(L84*$B$80,0)</f>
        <v>0</v>
      </c>
      <c r="M80" s="57">
        <f>ROUND(M84*$B$80,0)</f>
        <v>0</v>
      </c>
      <c r="N80" s="57">
        <f>ROUND(N84*$B$80,0)</f>
        <v>0</v>
      </c>
      <c r="O80" s="57">
        <f>ROUND(O84*$B$80,0)</f>
        <v>0</v>
      </c>
      <c r="P80" s="58">
        <f>SUM(K80:O80)</f>
        <v>0</v>
      </c>
    </row>
    <row r="81" spans="1:16" x14ac:dyDescent="0.25">
      <c r="K81" s="48"/>
      <c r="L81" s="48"/>
      <c r="M81" s="48"/>
      <c r="N81" s="48"/>
      <c r="O81" s="48"/>
      <c r="P81" s="49"/>
    </row>
    <row r="82" spans="1:16" s="42" customFormat="1" x14ac:dyDescent="0.25">
      <c r="A82" s="56" t="s">
        <v>76</v>
      </c>
      <c r="B82" s="56"/>
      <c r="C82" s="56"/>
      <c r="D82" s="56"/>
      <c r="E82" s="56"/>
      <c r="F82" s="56"/>
      <c r="G82" s="56"/>
      <c r="H82" s="56"/>
      <c r="I82" s="56"/>
      <c r="J82" s="56"/>
      <c r="K82" s="57">
        <f>K78+K80</f>
        <v>0</v>
      </c>
      <c r="L82" s="57">
        <f>L78+L80</f>
        <v>0</v>
      </c>
      <c r="M82" s="57">
        <f>M78+M80</f>
        <v>0</v>
      </c>
      <c r="N82" s="57">
        <f>N78+N80</f>
        <v>0</v>
      </c>
      <c r="O82" s="57">
        <f>O78+O80</f>
        <v>0</v>
      </c>
      <c r="P82" s="58">
        <f>SUM(K82:O82)</f>
        <v>0</v>
      </c>
    </row>
    <row r="83" spans="1:16" x14ac:dyDescent="0.25">
      <c r="K83" s="48"/>
      <c r="L83" s="48"/>
      <c r="M83" s="48"/>
      <c r="N83" s="48"/>
      <c r="O83" s="48"/>
      <c r="P83" s="49"/>
    </row>
    <row r="84" spans="1:16" s="42" customFormat="1" x14ac:dyDescent="0.25">
      <c r="A84" s="56" t="s">
        <v>60</v>
      </c>
      <c r="B84" s="56"/>
      <c r="C84" s="56"/>
      <c r="D84" s="56"/>
      <c r="E84" s="56"/>
      <c r="F84" s="56"/>
      <c r="G84" s="56"/>
      <c r="H84" s="56"/>
      <c r="I84" s="56"/>
      <c r="J84" s="56"/>
      <c r="K84" s="57">
        <f>K78-K56-K67-K74</f>
        <v>0</v>
      </c>
      <c r="L84" s="57">
        <f>L78-L56-L67-L74</f>
        <v>0</v>
      </c>
      <c r="M84" s="57">
        <f>M78-M56-M67-M74</f>
        <v>0</v>
      </c>
      <c r="N84" s="57">
        <f>N78-N56-N67-N74</f>
        <v>0</v>
      </c>
      <c r="O84" s="57">
        <f>O78-O56-O67-O74</f>
        <v>0</v>
      </c>
      <c r="P84" s="58">
        <f>SUM(K84:O84)</f>
        <v>0</v>
      </c>
    </row>
    <row r="85" spans="1:16" x14ac:dyDescent="0.25">
      <c r="P85" s="49"/>
    </row>
    <row r="86" spans="1:16" x14ac:dyDescent="0.25">
      <c r="A86" s="1" t="s">
        <v>102</v>
      </c>
    </row>
  </sheetData>
  <sheetProtection sheet="1" objects="1" scenarios="1" formatCells="0" formatColumns="0" formatRows="0" insertColumns="0" insertRows="0" sort="0" autoFilter="0"/>
  <mergeCells count="11">
    <mergeCell ref="B1:F1"/>
    <mergeCell ref="B2:P2"/>
    <mergeCell ref="D4:G4"/>
    <mergeCell ref="D8:D10"/>
    <mergeCell ref="F8:F10"/>
    <mergeCell ref="G8:G10"/>
    <mergeCell ref="H8:H10"/>
    <mergeCell ref="I8:I10"/>
    <mergeCell ref="J8:J10"/>
    <mergeCell ref="P9:P10"/>
    <mergeCell ref="B7:C7"/>
  </mergeCells>
  <phoneticPr fontId="10" type="noConversion"/>
  <pageMargins left="0.75" right="0.75" top="1" bottom="1" header="0.5" footer="0.5"/>
  <pageSetup scale="60" fitToHeight="2" orientation="landscape" r:id="rId1"/>
  <headerFooter alignWithMargins="0">
    <oddHeader>&amp;L&amp;A&amp;COffice of Spponsored Research &amp; Programs
(312) 567-3035 • osrp@iit.edu&amp;R&amp;G</oddHeader>
    <oddFooter>&amp;L&amp;F • &amp;D • &amp;T&amp;R&amp;P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Budget</vt:lpstr>
      <vt:lpstr>Cost Share</vt:lpstr>
      <vt:lpstr>Sheet1</vt:lpstr>
      <vt:lpstr>Budget!Print_Area</vt:lpstr>
      <vt:lpstr>Budget!Print_Titles</vt:lpstr>
      <vt:lpstr>'Cost Share'!Print_Titles</vt:lpstr>
    </vt:vector>
  </TitlesOfParts>
  <Company>graduate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Lapointe</dc:creator>
  <cp:lastModifiedBy>Gary Weiler</cp:lastModifiedBy>
  <cp:lastPrinted>2014-09-29T15:55:44Z</cp:lastPrinted>
  <dcterms:created xsi:type="dcterms:W3CDTF">2010-07-23T14:49:13Z</dcterms:created>
  <dcterms:modified xsi:type="dcterms:W3CDTF">2014-12-05T16:58:04Z</dcterms:modified>
</cp:coreProperties>
</file>