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udgets_Proposals\Hickernell\#22-0037 NSF CDS&amp;E-MSS 09-15-2021\1 Proposal\04 Budget\"/>
    </mc:Choice>
  </mc:AlternateContent>
  <xr:revisionPtr revIDLastSave="0" documentId="13_ncr:1_{D1E3CE70-C6A1-41F1-AFB9-00E6A75E1AE4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Budget" sheetId="1" r:id="rId1"/>
    <sheet name="Cost Share" sheetId="3" r:id="rId2"/>
    <sheet name="Re-Budget" sheetId="4" r:id="rId3"/>
    <sheet name="Re-Budget CS" sheetId="5" r:id="rId4"/>
  </sheets>
  <definedNames>
    <definedName name="_xlnm.Print_Titles" localSheetId="0">Budget!$1:$3</definedName>
    <definedName name="_xlnm.Print_Titles" localSheetId="1">'Cost Share'!$1:$3</definedName>
  </definedNames>
  <calcPr calcId="191029"/>
</workbook>
</file>

<file path=xl/calcChain.xml><?xml version="1.0" encoding="utf-8"?>
<calcChain xmlns="http://schemas.openxmlformats.org/spreadsheetml/2006/main">
  <c r="E14" i="1" l="1"/>
  <c r="D14" i="1"/>
  <c r="E12" i="1"/>
  <c r="D12" i="1"/>
  <c r="A37" i="1"/>
  <c r="A35" i="1"/>
  <c r="A33" i="1"/>
  <c r="O73" i="1" l="1"/>
  <c r="N73" i="1"/>
  <c r="M73" i="1"/>
  <c r="L73" i="1"/>
  <c r="N74" i="1"/>
  <c r="M74" i="1"/>
  <c r="N59" i="1"/>
  <c r="M59" i="1"/>
  <c r="L59" i="1"/>
  <c r="B108" i="1" l="1"/>
  <c r="B107" i="1"/>
  <c r="J5" i="1" l="1"/>
  <c r="A11" i="1" l="1"/>
  <c r="L60" i="1" l="1"/>
  <c r="I82" i="4" l="1"/>
  <c r="B6" i="4"/>
  <c r="D67" i="5" l="1"/>
  <c r="I67" i="5" s="1"/>
  <c r="B2" i="4"/>
  <c r="H1" i="4"/>
  <c r="B1" i="4"/>
  <c r="A11" i="4"/>
  <c r="A11" i="5" s="1"/>
  <c r="C12" i="5"/>
  <c r="B13" i="5"/>
  <c r="C13" i="5"/>
  <c r="D13" i="5"/>
  <c r="E13" i="5"/>
  <c r="I13" i="5" s="1"/>
  <c r="C14" i="5"/>
  <c r="B15" i="5"/>
  <c r="C15" i="5"/>
  <c r="D15" i="5"/>
  <c r="E15" i="5"/>
  <c r="C16" i="5"/>
  <c r="B17" i="5"/>
  <c r="C17" i="5"/>
  <c r="D17" i="5"/>
  <c r="E17" i="5"/>
  <c r="I17" i="5" s="1"/>
  <c r="C18" i="5"/>
  <c r="B19" i="5"/>
  <c r="C19" i="5"/>
  <c r="D19" i="5"/>
  <c r="E19" i="5"/>
  <c r="I19" i="5" s="1"/>
  <c r="C20" i="5"/>
  <c r="B21" i="5"/>
  <c r="C21" i="5"/>
  <c r="D21" i="5"/>
  <c r="E21" i="5"/>
  <c r="B22" i="5"/>
  <c r="C22" i="5"/>
  <c r="D22" i="5"/>
  <c r="I22" i="5" s="1"/>
  <c r="E22" i="5"/>
  <c r="B23" i="5"/>
  <c r="C23" i="5"/>
  <c r="D23" i="5"/>
  <c r="E23" i="5"/>
  <c r="I23" i="5" s="1"/>
  <c r="B24" i="5"/>
  <c r="C24" i="5"/>
  <c r="D24" i="5"/>
  <c r="E24" i="5"/>
  <c r="I24" i="5" s="1"/>
  <c r="B25" i="5"/>
  <c r="C25" i="5"/>
  <c r="D25" i="5"/>
  <c r="E25" i="5"/>
  <c r="B11" i="5"/>
  <c r="C11" i="5"/>
  <c r="D11" i="5"/>
  <c r="E11" i="5"/>
  <c r="I11" i="5" s="1"/>
  <c r="J87" i="4"/>
  <c r="J88" i="4"/>
  <c r="J86" i="4"/>
  <c r="J75" i="4"/>
  <c r="J76" i="4"/>
  <c r="J77" i="4"/>
  <c r="J78" i="4"/>
  <c r="J79" i="4"/>
  <c r="J80" i="4"/>
  <c r="J81" i="4"/>
  <c r="J74" i="4"/>
  <c r="J66" i="4"/>
  <c r="J67" i="4"/>
  <c r="J68" i="4"/>
  <c r="J69" i="4"/>
  <c r="J65" i="4"/>
  <c r="J60" i="4"/>
  <c r="J59" i="4"/>
  <c r="J55" i="4"/>
  <c r="J54" i="4"/>
  <c r="J50" i="4"/>
  <c r="J49" i="4"/>
  <c r="J72" i="5"/>
  <c r="J73" i="5"/>
  <c r="J71" i="5"/>
  <c r="J65" i="5"/>
  <c r="J66" i="5"/>
  <c r="J64" i="5"/>
  <c r="J60" i="5"/>
  <c r="J59" i="5"/>
  <c r="J55" i="5"/>
  <c r="J54" i="5"/>
  <c r="J50" i="5"/>
  <c r="J49" i="5"/>
  <c r="I25" i="5"/>
  <c r="H48" i="5"/>
  <c r="H53" i="5" s="1"/>
  <c r="H58" i="5" s="1"/>
  <c r="H63" i="5" s="1"/>
  <c r="H70" i="5" s="1"/>
  <c r="H76" i="5" s="1"/>
  <c r="I48" i="5"/>
  <c r="I53" i="5" s="1"/>
  <c r="I58" i="5" s="1"/>
  <c r="I63" i="5" s="1"/>
  <c r="I70" i="5" s="1"/>
  <c r="I76" i="5" s="1"/>
  <c r="J48" i="5"/>
  <c r="J53" i="5" s="1"/>
  <c r="J58" i="5" s="1"/>
  <c r="J63" i="5" s="1"/>
  <c r="J70" i="5" s="1"/>
  <c r="J76" i="5" s="1"/>
  <c r="G48" i="5"/>
  <c r="G53" i="5" s="1"/>
  <c r="G58" i="5" s="1"/>
  <c r="G63" i="5" s="1"/>
  <c r="G70" i="5" s="1"/>
  <c r="G76" i="5" s="1"/>
  <c r="G6" i="5"/>
  <c r="G5" i="5"/>
  <c r="E6" i="5"/>
  <c r="E5" i="5"/>
  <c r="A13" i="4"/>
  <c r="A13" i="5" s="1"/>
  <c r="A15" i="4"/>
  <c r="A15" i="5" s="1"/>
  <c r="A17" i="4"/>
  <c r="A17" i="5" s="1"/>
  <c r="A19" i="4"/>
  <c r="A19" i="5" s="1"/>
  <c r="A21" i="4"/>
  <c r="A21" i="5" s="1"/>
  <c r="A22" i="4"/>
  <c r="A22" i="5" s="1"/>
  <c r="A23" i="4"/>
  <c r="A23" i="5" s="1"/>
  <c r="A24" i="4"/>
  <c r="A24" i="5" s="1"/>
  <c r="A25" i="4"/>
  <c r="A25" i="5" s="1"/>
  <c r="J51" i="5" l="1"/>
  <c r="I21" i="5"/>
  <c r="I15" i="5"/>
  <c r="J61" i="5"/>
  <c r="J56" i="4"/>
  <c r="I74" i="5"/>
  <c r="H74" i="5"/>
  <c r="I56" i="5"/>
  <c r="H56" i="5"/>
  <c r="I51" i="5"/>
  <c r="H51" i="5"/>
  <c r="A42" i="5"/>
  <c r="B41" i="5"/>
  <c r="C40" i="5"/>
  <c r="C36" i="5"/>
  <c r="B33" i="5"/>
  <c r="C43" i="5"/>
  <c r="B43" i="5"/>
  <c r="A43" i="5"/>
  <c r="C42" i="5"/>
  <c r="B42" i="5"/>
  <c r="C41" i="5"/>
  <c r="A41" i="5"/>
  <c r="B40" i="5"/>
  <c r="A40" i="5"/>
  <c r="C39" i="5"/>
  <c r="B39" i="5"/>
  <c r="A39" i="5"/>
  <c r="C38" i="5"/>
  <c r="C37" i="5"/>
  <c r="B37" i="5"/>
  <c r="A37" i="5"/>
  <c r="C35" i="5"/>
  <c r="B35" i="5"/>
  <c r="A35" i="5"/>
  <c r="C34" i="5"/>
  <c r="C33" i="5"/>
  <c r="A33" i="5"/>
  <c r="C32" i="5"/>
  <c r="C31" i="5"/>
  <c r="B31" i="5"/>
  <c r="A31" i="5"/>
  <c r="C30" i="5"/>
  <c r="C29" i="5"/>
  <c r="B29" i="5"/>
  <c r="A29" i="5"/>
  <c r="B6" i="5"/>
  <c r="B5" i="5"/>
  <c r="B2" i="5"/>
  <c r="H1" i="5"/>
  <c r="B1" i="5"/>
  <c r="I13" i="4"/>
  <c r="I15" i="4"/>
  <c r="I16" i="4"/>
  <c r="I17" i="4"/>
  <c r="I19" i="4"/>
  <c r="I21" i="4"/>
  <c r="I22" i="4"/>
  <c r="I23" i="4"/>
  <c r="I24" i="4"/>
  <c r="I25" i="4"/>
  <c r="I11" i="4"/>
  <c r="H48" i="4"/>
  <c r="H53" i="4" s="1"/>
  <c r="H58" i="4" s="1"/>
  <c r="H64" i="4" s="1"/>
  <c r="H73" i="4" s="1"/>
  <c r="H85" i="4" s="1"/>
  <c r="H91" i="4" s="1"/>
  <c r="H97" i="4" s="1"/>
  <c r="I48" i="4"/>
  <c r="I53" i="4" s="1"/>
  <c r="I58" i="4" s="1"/>
  <c r="I64" i="4" s="1"/>
  <c r="I73" i="4" s="1"/>
  <c r="I85" i="4" s="1"/>
  <c r="I91" i="4" s="1"/>
  <c r="I97" i="4" s="1"/>
  <c r="J48" i="4"/>
  <c r="J53" i="4" s="1"/>
  <c r="J58" i="4" s="1"/>
  <c r="J64" i="4" s="1"/>
  <c r="J73" i="4" s="1"/>
  <c r="J85" i="4" s="1"/>
  <c r="J91" i="4" s="1"/>
  <c r="J97" i="4" s="1"/>
  <c r="G48" i="4"/>
  <c r="G53" i="4" s="1"/>
  <c r="G58" i="4" s="1"/>
  <c r="G64" i="4" s="1"/>
  <c r="G73" i="4" s="1"/>
  <c r="G85" i="4" s="1"/>
  <c r="G91" i="4" s="1"/>
  <c r="G97" i="4" s="1"/>
  <c r="B4" i="4"/>
  <c r="B101" i="4" s="1"/>
  <c r="D108" i="4"/>
  <c r="I108" i="4" s="1"/>
  <c r="J108" i="4" s="1"/>
  <c r="A94" i="4"/>
  <c r="A93" i="4"/>
  <c r="A92" i="4"/>
  <c r="I89" i="4"/>
  <c r="H89" i="4"/>
  <c r="I70" i="4"/>
  <c r="H70" i="4"/>
  <c r="I56" i="4"/>
  <c r="H56" i="4"/>
  <c r="I51" i="4"/>
  <c r="H51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C37" i="4"/>
  <c r="B37" i="4"/>
  <c r="A37" i="4"/>
  <c r="C36" i="4"/>
  <c r="C35" i="4"/>
  <c r="B35" i="4"/>
  <c r="A35" i="4"/>
  <c r="C34" i="4"/>
  <c r="C33" i="4"/>
  <c r="B33" i="4"/>
  <c r="A33" i="4"/>
  <c r="C32" i="4"/>
  <c r="C31" i="4"/>
  <c r="B31" i="4"/>
  <c r="A31" i="4"/>
  <c r="C30" i="4"/>
  <c r="C29" i="4"/>
  <c r="B29" i="4"/>
  <c r="A29" i="4"/>
  <c r="E20" i="4"/>
  <c r="E20" i="5" s="1"/>
  <c r="D20" i="4"/>
  <c r="D20" i="5" s="1"/>
  <c r="I20" i="5" s="1"/>
  <c r="B20" i="4"/>
  <c r="E18" i="4"/>
  <c r="E18" i="5" s="1"/>
  <c r="D18" i="4"/>
  <c r="D18" i="5" s="1"/>
  <c r="I18" i="5" s="1"/>
  <c r="B18" i="4"/>
  <c r="E16" i="4"/>
  <c r="E16" i="5" s="1"/>
  <c r="D16" i="4"/>
  <c r="D16" i="5" s="1"/>
  <c r="I16" i="5" s="1"/>
  <c r="B16" i="4"/>
  <c r="E14" i="4"/>
  <c r="E14" i="5" s="1"/>
  <c r="D14" i="4"/>
  <c r="D14" i="5" s="1"/>
  <c r="B14" i="4"/>
  <c r="E12" i="4"/>
  <c r="E12" i="5" s="1"/>
  <c r="D12" i="4"/>
  <c r="D12" i="5" s="1"/>
  <c r="I12" i="5" s="1"/>
  <c r="B12" i="4"/>
  <c r="D67" i="3"/>
  <c r="K67" i="3" s="1"/>
  <c r="N107" i="1"/>
  <c r="M107" i="1"/>
  <c r="L107" i="1"/>
  <c r="O107" i="1"/>
  <c r="D107" i="1"/>
  <c r="K107" i="1" s="1"/>
  <c r="M81" i="1"/>
  <c r="N81" i="1"/>
  <c r="O81" i="1"/>
  <c r="L81" i="1"/>
  <c r="K81" i="1"/>
  <c r="C12" i="3"/>
  <c r="A13" i="3"/>
  <c r="B13" i="3"/>
  <c r="C13" i="3"/>
  <c r="D13" i="3"/>
  <c r="E13" i="3"/>
  <c r="C14" i="3"/>
  <c r="A15" i="3"/>
  <c r="B15" i="3"/>
  <c r="C15" i="3"/>
  <c r="D15" i="3"/>
  <c r="E15" i="3"/>
  <c r="C16" i="3"/>
  <c r="A17" i="3"/>
  <c r="B17" i="3"/>
  <c r="C17" i="3"/>
  <c r="D17" i="3"/>
  <c r="E17" i="3"/>
  <c r="C18" i="3"/>
  <c r="A19" i="3"/>
  <c r="B19" i="3"/>
  <c r="C19" i="3"/>
  <c r="D19" i="3"/>
  <c r="E19" i="3"/>
  <c r="C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B11" i="3"/>
  <c r="C11" i="3"/>
  <c r="D11" i="3"/>
  <c r="E11" i="3"/>
  <c r="A11" i="3"/>
  <c r="B32" i="4" l="1"/>
  <c r="B14" i="5"/>
  <c r="B32" i="5" s="1"/>
  <c r="B38" i="4"/>
  <c r="B20" i="5"/>
  <c r="B38" i="5" s="1"/>
  <c r="B30" i="4"/>
  <c r="B12" i="5"/>
  <c r="B30" i="5" s="1"/>
  <c r="B34" i="4"/>
  <c r="B16" i="5"/>
  <c r="B34" i="5" s="1"/>
  <c r="B36" i="4"/>
  <c r="B18" i="5"/>
  <c r="B36" i="5" s="1"/>
  <c r="K51" i="5"/>
  <c r="I14" i="4"/>
  <c r="I32" i="4" s="1"/>
  <c r="I14" i="5"/>
  <c r="I32" i="5" s="1"/>
  <c r="I20" i="4"/>
  <c r="I38" i="4" s="1"/>
  <c r="I18" i="4"/>
  <c r="I36" i="4" s="1"/>
  <c r="I12" i="4"/>
  <c r="I30" i="4" s="1"/>
  <c r="K74" i="5"/>
  <c r="K56" i="5"/>
  <c r="K89" i="4"/>
  <c r="K70" i="4"/>
  <c r="K56" i="4"/>
  <c r="K51" i="4"/>
  <c r="J74" i="5"/>
  <c r="J56" i="5"/>
  <c r="I33" i="5"/>
  <c r="I29" i="5"/>
  <c r="I30" i="5"/>
  <c r="I40" i="5"/>
  <c r="I31" i="5"/>
  <c r="I34" i="5"/>
  <c r="I68" i="5"/>
  <c r="I61" i="5"/>
  <c r="I35" i="5"/>
  <c r="I39" i="5"/>
  <c r="I42" i="5"/>
  <c r="I36" i="5"/>
  <c r="I38" i="5"/>
  <c r="I43" i="5"/>
  <c r="I37" i="5"/>
  <c r="I34" i="4"/>
  <c r="I42" i="4"/>
  <c r="J89" i="4"/>
  <c r="J70" i="4"/>
  <c r="I61" i="4"/>
  <c r="I40" i="4"/>
  <c r="J51" i="4"/>
  <c r="H61" i="4"/>
  <c r="I83" i="4"/>
  <c r="I35" i="4"/>
  <c r="I33" i="4"/>
  <c r="I31" i="4"/>
  <c r="I39" i="4"/>
  <c r="I41" i="4"/>
  <c r="I43" i="4"/>
  <c r="I29" i="4"/>
  <c r="I37" i="4"/>
  <c r="N24" i="1"/>
  <c r="M24" i="1"/>
  <c r="L24" i="1"/>
  <c r="K24" i="1"/>
  <c r="I26" i="4" l="1"/>
  <c r="K61" i="4"/>
  <c r="I26" i="5"/>
  <c r="I41" i="5"/>
  <c r="H61" i="5"/>
  <c r="K61" i="5" s="1"/>
  <c r="J61" i="4"/>
  <c r="I44" i="4"/>
  <c r="D12" i="3"/>
  <c r="I46" i="4" l="1"/>
  <c r="I44" i="5"/>
  <c r="K15" i="3"/>
  <c r="A31" i="3"/>
  <c r="A35" i="3"/>
  <c r="A37" i="3"/>
  <c r="E20" i="1"/>
  <c r="E20" i="3" s="1"/>
  <c r="E18" i="1"/>
  <c r="E18" i="3" s="1"/>
  <c r="E16" i="1"/>
  <c r="E16" i="3" s="1"/>
  <c r="E12" i="3"/>
  <c r="K68" i="3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D18" i="1"/>
  <c r="D18" i="3" s="1"/>
  <c r="D16" i="1"/>
  <c r="D16" i="3" s="1"/>
  <c r="D14" i="3"/>
  <c r="B6" i="3"/>
  <c r="L74" i="1"/>
  <c r="L75" i="1"/>
  <c r="L76" i="1"/>
  <c r="L77" i="1"/>
  <c r="L78" i="1"/>
  <c r="L79" i="1"/>
  <c r="L80" i="1"/>
  <c r="L21" i="1"/>
  <c r="L19" i="1"/>
  <c r="L17" i="1"/>
  <c r="L15" i="1"/>
  <c r="L88" i="1"/>
  <c r="L91" i="1"/>
  <c r="L92" i="1"/>
  <c r="M75" i="1"/>
  <c r="M76" i="1"/>
  <c r="M77" i="1"/>
  <c r="M78" i="1"/>
  <c r="M79" i="1"/>
  <c r="M80" i="1"/>
  <c r="M60" i="1"/>
  <c r="M21" i="1"/>
  <c r="M19" i="1"/>
  <c r="M17" i="1"/>
  <c r="M15" i="1"/>
  <c r="M88" i="1"/>
  <c r="M91" i="1"/>
  <c r="M92" i="1"/>
  <c r="N76" i="1"/>
  <c r="N77" i="1"/>
  <c r="N78" i="1"/>
  <c r="N79" i="1"/>
  <c r="N80" i="1"/>
  <c r="N60" i="1"/>
  <c r="N11" i="1"/>
  <c r="N13" i="1"/>
  <c r="N15" i="1"/>
  <c r="N17" i="1"/>
  <c r="N19" i="1"/>
  <c r="N21" i="1"/>
  <c r="N91" i="1"/>
  <c r="N92" i="1"/>
  <c r="O74" i="1"/>
  <c r="O75" i="1"/>
  <c r="O76" i="1"/>
  <c r="O77" i="1"/>
  <c r="O78" i="1"/>
  <c r="O79" i="1"/>
  <c r="O80" i="1"/>
  <c r="O59" i="1"/>
  <c r="O60" i="1"/>
  <c r="O13" i="1"/>
  <c r="O15" i="1"/>
  <c r="O17" i="1"/>
  <c r="O19" i="1"/>
  <c r="O21" i="1"/>
  <c r="O11" i="1"/>
  <c r="O91" i="1"/>
  <c r="O92" i="1"/>
  <c r="K21" i="3"/>
  <c r="K22" i="3"/>
  <c r="K23" i="3"/>
  <c r="K24" i="3"/>
  <c r="K25" i="3"/>
  <c r="K61" i="3"/>
  <c r="K21" i="1"/>
  <c r="K19" i="1"/>
  <c r="K17" i="1"/>
  <c r="K15" i="1"/>
  <c r="K25" i="1"/>
  <c r="K61" i="1"/>
  <c r="K88" i="1"/>
  <c r="K91" i="1"/>
  <c r="K92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K51" i="3"/>
  <c r="K56" i="3"/>
  <c r="K74" i="3"/>
  <c r="B5" i="3"/>
  <c r="B4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G71" i="5" s="1"/>
  <c r="P72" i="3"/>
  <c r="G72" i="5" s="1"/>
  <c r="P73" i="3"/>
  <c r="G73" i="5" s="1"/>
  <c r="P54" i="3"/>
  <c r="P55" i="3"/>
  <c r="G55" i="5" s="1"/>
  <c r="P49" i="3"/>
  <c r="P50" i="3"/>
  <c r="G50" i="5" s="1"/>
  <c r="B43" i="3"/>
  <c r="A43" i="3"/>
  <c r="B42" i="3"/>
  <c r="A42" i="3"/>
  <c r="B41" i="3"/>
  <c r="A41" i="3"/>
  <c r="B40" i="3"/>
  <c r="A40" i="3"/>
  <c r="B39" i="3"/>
  <c r="A39" i="3"/>
  <c r="B37" i="3"/>
  <c r="B35" i="3"/>
  <c r="B33" i="3"/>
  <c r="A33" i="3"/>
  <c r="B31" i="3"/>
  <c r="B29" i="3"/>
  <c r="C33" i="1"/>
  <c r="C34" i="1"/>
  <c r="C35" i="1"/>
  <c r="C36" i="1"/>
  <c r="C37" i="1"/>
  <c r="C38" i="1"/>
  <c r="C30" i="1"/>
  <c r="A31" i="1"/>
  <c r="B31" i="1"/>
  <c r="C31" i="1"/>
  <c r="C32" i="1"/>
  <c r="B33" i="1"/>
  <c r="B35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B29" i="1"/>
  <c r="C29" i="1"/>
  <c r="K23" i="1"/>
  <c r="K22" i="1"/>
  <c r="M13" i="1"/>
  <c r="L13" i="1"/>
  <c r="K13" i="1"/>
  <c r="M11" i="1"/>
  <c r="L11" i="1"/>
  <c r="K11" i="1"/>
  <c r="B20" i="1"/>
  <c r="B18" i="1"/>
  <c r="B16" i="1"/>
  <c r="E14" i="3"/>
  <c r="L51" i="1"/>
  <c r="L56" i="1"/>
  <c r="L69" i="1"/>
  <c r="M51" i="1"/>
  <c r="M56" i="1"/>
  <c r="M69" i="1"/>
  <c r="N51" i="1"/>
  <c r="N56" i="1"/>
  <c r="N69" i="1"/>
  <c r="N88" i="1"/>
  <c r="O51" i="1"/>
  <c r="O56" i="1"/>
  <c r="O69" i="1"/>
  <c r="O88" i="1"/>
  <c r="K51" i="1"/>
  <c r="K56" i="1"/>
  <c r="K69" i="1"/>
  <c r="K93" i="1"/>
  <c r="B12" i="1"/>
  <c r="B14" i="1"/>
  <c r="A29" i="1"/>
  <c r="P49" i="1"/>
  <c r="G49" i="4" s="1"/>
  <c r="P50" i="1"/>
  <c r="G50" i="4" s="1"/>
  <c r="P54" i="1"/>
  <c r="G54" i="4" s="1"/>
  <c r="P55" i="1"/>
  <c r="G55" i="4" s="1"/>
  <c r="P64" i="1"/>
  <c r="G65" i="4" s="1"/>
  <c r="P65" i="1"/>
  <c r="G66" i="4" s="1"/>
  <c r="P66" i="1"/>
  <c r="G67" i="4" s="1"/>
  <c r="P67" i="1"/>
  <c r="G68" i="4" s="1"/>
  <c r="P68" i="1"/>
  <c r="G69" i="4" s="1"/>
  <c r="P85" i="1"/>
  <c r="G86" i="4" s="1"/>
  <c r="P86" i="1"/>
  <c r="G87" i="4" s="1"/>
  <c r="P87" i="1"/>
  <c r="G88" i="4" s="1"/>
  <c r="A91" i="1"/>
  <c r="N93" i="1"/>
  <c r="A92" i="1"/>
  <c r="A93" i="1"/>
  <c r="L93" i="1"/>
  <c r="M93" i="1"/>
  <c r="O93" i="1"/>
  <c r="B100" i="1"/>
  <c r="K40" i="1" l="1"/>
  <c r="Q69" i="1"/>
  <c r="B38" i="1"/>
  <c r="B20" i="3"/>
  <c r="B38" i="3" s="1"/>
  <c r="B30" i="1"/>
  <c r="B12" i="3"/>
  <c r="B30" i="3" s="1"/>
  <c r="B34" i="1"/>
  <c r="B16" i="3"/>
  <c r="B34" i="3" s="1"/>
  <c r="B32" i="1"/>
  <c r="B14" i="3"/>
  <c r="B32" i="3" s="1"/>
  <c r="B36" i="1"/>
  <c r="B18" i="3"/>
  <c r="B36" i="3" s="1"/>
  <c r="O43" i="1"/>
  <c r="B80" i="3"/>
  <c r="B4" i="5"/>
  <c r="B80" i="5" s="1"/>
  <c r="P56" i="3"/>
  <c r="G56" i="5" s="1"/>
  <c r="Q56" i="3"/>
  <c r="G49" i="5"/>
  <c r="P51" i="3"/>
  <c r="G51" i="5" s="1"/>
  <c r="Q51" i="3"/>
  <c r="O67" i="3"/>
  <c r="L67" i="3"/>
  <c r="N67" i="3"/>
  <c r="M67" i="3"/>
  <c r="I99" i="4"/>
  <c r="Q74" i="3"/>
  <c r="G54" i="5"/>
  <c r="J94" i="4"/>
  <c r="Q88" i="1"/>
  <c r="Q56" i="1"/>
  <c r="Q51" i="1"/>
  <c r="P11" i="1"/>
  <c r="G11" i="4" s="1"/>
  <c r="M20" i="1"/>
  <c r="M38" i="1" s="1"/>
  <c r="D20" i="3"/>
  <c r="K20" i="3" s="1"/>
  <c r="K38" i="3" s="1"/>
  <c r="A20" i="4"/>
  <c r="A20" i="3"/>
  <c r="A38" i="3" s="1"/>
  <c r="A18" i="4"/>
  <c r="A18" i="3"/>
  <c r="A36" i="3" s="1"/>
  <c r="A16" i="4"/>
  <c r="A16" i="3"/>
  <c r="A34" i="3" s="1"/>
  <c r="A14" i="4"/>
  <c r="A14" i="3"/>
  <c r="A32" i="3" s="1"/>
  <c r="A12" i="4"/>
  <c r="A12" i="3"/>
  <c r="A30" i="3" s="1"/>
  <c r="I46" i="5"/>
  <c r="I78" i="5" s="1"/>
  <c r="M31" i="1"/>
  <c r="P75" i="1"/>
  <c r="G76" i="4" s="1"/>
  <c r="M94" i="1"/>
  <c r="P92" i="1"/>
  <c r="G93" i="4" s="1"/>
  <c r="P91" i="1"/>
  <c r="P77" i="1"/>
  <c r="G78" i="4" s="1"/>
  <c r="P76" i="1"/>
  <c r="G77" i="4" s="1"/>
  <c r="K14" i="1"/>
  <c r="K32" i="1" s="1"/>
  <c r="L18" i="1"/>
  <c r="L36" i="1" s="1"/>
  <c r="L35" i="1"/>
  <c r="L37" i="1"/>
  <c r="N16" i="1"/>
  <c r="N34" i="1" s="1"/>
  <c r="L42" i="1"/>
  <c r="L41" i="1"/>
  <c r="N20" i="1"/>
  <c r="N38" i="1" s="1"/>
  <c r="K19" i="3"/>
  <c r="K37" i="3" s="1"/>
  <c r="K17" i="3"/>
  <c r="K35" i="3" s="1"/>
  <c r="K13" i="3"/>
  <c r="K31" i="3" s="1"/>
  <c r="P25" i="1"/>
  <c r="G25" i="4" s="1"/>
  <c r="J25" i="4" s="1"/>
  <c r="O40" i="1"/>
  <c r="L39" i="1"/>
  <c r="P21" i="1"/>
  <c r="G21" i="4" s="1"/>
  <c r="J21" i="4" s="1"/>
  <c r="M18" i="1"/>
  <c r="M36" i="1" s="1"/>
  <c r="K18" i="3"/>
  <c r="K36" i="3" s="1"/>
  <c r="L16" i="1"/>
  <c r="L34" i="1" s="1"/>
  <c r="K16" i="3"/>
  <c r="K34" i="3" s="1"/>
  <c r="P56" i="1"/>
  <c r="G56" i="4" s="1"/>
  <c r="K94" i="1"/>
  <c r="L12" i="1"/>
  <c r="L30" i="1" s="1"/>
  <c r="P23" i="1"/>
  <c r="G23" i="4" s="1"/>
  <c r="J23" i="4" s="1"/>
  <c r="P24" i="1"/>
  <c r="G24" i="4" s="1"/>
  <c r="J24" i="4" s="1"/>
  <c r="K29" i="1"/>
  <c r="L94" i="1"/>
  <c r="O94" i="1"/>
  <c r="L29" i="1"/>
  <c r="N64" i="3"/>
  <c r="K12" i="3"/>
  <c r="K30" i="3" s="1"/>
  <c r="P80" i="1"/>
  <c r="G81" i="4" s="1"/>
  <c r="K11" i="3"/>
  <c r="K29" i="3" s="1"/>
  <c r="P73" i="1"/>
  <c r="G74" i="4" s="1"/>
  <c r="P59" i="1"/>
  <c r="G59" i="4" s="1"/>
  <c r="P78" i="1"/>
  <c r="G79" i="4" s="1"/>
  <c r="P74" i="1"/>
  <c r="G75" i="4" s="1"/>
  <c r="P79" i="1"/>
  <c r="G80" i="4" s="1"/>
  <c r="O60" i="3"/>
  <c r="M11" i="3"/>
  <c r="M29" i="3" s="1"/>
  <c r="P60" i="1"/>
  <c r="G60" i="4" s="1"/>
  <c r="A29" i="3"/>
  <c r="N82" i="1"/>
  <c r="P19" i="1"/>
  <c r="G19" i="4" s="1"/>
  <c r="J19" i="4" s="1"/>
  <c r="N29" i="1"/>
  <c r="L33" i="1"/>
  <c r="P22" i="1"/>
  <c r="G22" i="4" s="1"/>
  <c r="J22" i="4" s="1"/>
  <c r="P17" i="1"/>
  <c r="G17" i="4" s="1"/>
  <c r="J17" i="4" s="1"/>
  <c r="P15" i="1"/>
  <c r="G15" i="4" s="1"/>
  <c r="J15" i="4" s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G13" i="4" s="1"/>
  <c r="J13" i="4" s="1"/>
  <c r="P69" i="1"/>
  <c r="G70" i="4" s="1"/>
  <c r="P51" i="1"/>
  <c r="G51" i="4" s="1"/>
  <c r="O65" i="3"/>
  <c r="N59" i="3"/>
  <c r="N65" i="3"/>
  <c r="K41" i="1"/>
  <c r="L31" i="1"/>
  <c r="K20" i="1"/>
  <c r="K38" i="1" s="1"/>
  <c r="O61" i="1"/>
  <c r="O82" i="1"/>
  <c r="M14" i="1"/>
  <c r="M32" i="1" s="1"/>
  <c r="M29" i="1"/>
  <c r="K31" i="1"/>
  <c r="O20" i="1"/>
  <c r="O38" i="1" s="1"/>
  <c r="N94" i="1"/>
  <c r="P88" i="1"/>
  <c r="G89" i="4" s="1"/>
  <c r="P74" i="3"/>
  <c r="G74" i="5" s="1"/>
  <c r="K82" i="1"/>
  <c r="M61" i="1"/>
  <c r="L61" i="1"/>
  <c r="N61" i="1"/>
  <c r="O59" i="3"/>
  <c r="O66" i="3"/>
  <c r="O64" i="3"/>
  <c r="N60" i="3"/>
  <c r="N66" i="3"/>
  <c r="L82" i="1"/>
  <c r="K43" i="3"/>
  <c r="O41" i="1"/>
  <c r="O29" i="1"/>
  <c r="O42" i="1"/>
  <c r="O12" i="1"/>
  <c r="N40" i="1"/>
  <c r="N43" i="1"/>
  <c r="N39" i="1"/>
  <c r="N37" i="1"/>
  <c r="N35" i="1"/>
  <c r="N33" i="1"/>
  <c r="N31" i="1"/>
  <c r="M40" i="1"/>
  <c r="M43" i="1"/>
  <c r="M60" i="3"/>
  <c r="M65" i="3"/>
  <c r="L40" i="1"/>
  <c r="L43" i="1"/>
  <c r="L60" i="3"/>
  <c r="L65" i="3"/>
  <c r="L13" i="3"/>
  <c r="L11" i="3"/>
  <c r="L14" i="1"/>
  <c r="L32" i="1" s="1"/>
  <c r="N14" i="1"/>
  <c r="N32" i="1" s="1"/>
  <c r="L14" i="3"/>
  <c r="L32" i="3" s="1"/>
  <c r="L23" i="3"/>
  <c r="L25" i="3"/>
  <c r="L43" i="3" s="1"/>
  <c r="N25" i="3"/>
  <c r="N43" i="3" s="1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3" i="1"/>
  <c r="G94" i="4" s="1"/>
  <c r="K33" i="1"/>
  <c r="K35" i="1"/>
  <c r="K37" i="1"/>
  <c r="K39" i="1"/>
  <c r="K42" i="1"/>
  <c r="K43" i="1"/>
  <c r="K12" i="1"/>
  <c r="K42" i="3"/>
  <c r="K41" i="3"/>
  <c r="K40" i="3"/>
  <c r="K39" i="3"/>
  <c r="K33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12" i="1"/>
  <c r="M59" i="3"/>
  <c r="M66" i="3"/>
  <c r="M64" i="3"/>
  <c r="L59" i="3"/>
  <c r="L66" i="3"/>
  <c r="L64" i="3"/>
  <c r="L21" i="3"/>
  <c r="L39" i="3" s="1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O43" i="3" s="1"/>
  <c r="M25" i="3"/>
  <c r="M43" i="3" s="1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O20" i="3" l="1"/>
  <c r="O38" i="3" s="1"/>
  <c r="N20" i="3"/>
  <c r="N38" i="3" s="1"/>
  <c r="L20" i="3"/>
  <c r="L38" i="3" s="1"/>
  <c r="J11" i="4"/>
  <c r="J93" i="4"/>
  <c r="I95" i="4"/>
  <c r="I105" i="4" s="1"/>
  <c r="Q94" i="1"/>
  <c r="P94" i="1"/>
  <c r="G95" i="4" s="1"/>
  <c r="G92" i="4"/>
  <c r="J92" i="4"/>
  <c r="H95" i="4"/>
  <c r="A20" i="5"/>
  <c r="A38" i="5" s="1"/>
  <c r="A38" i="4"/>
  <c r="A18" i="5"/>
  <c r="A36" i="5" s="1"/>
  <c r="A36" i="4"/>
  <c r="A16" i="5"/>
  <c r="A34" i="5" s="1"/>
  <c r="A34" i="4"/>
  <c r="A14" i="5"/>
  <c r="A32" i="5" s="1"/>
  <c r="A32" i="4"/>
  <c r="A12" i="5"/>
  <c r="A30" i="5" s="1"/>
  <c r="A30" i="4"/>
  <c r="I84" i="5"/>
  <c r="Q61" i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G61" i="4" s="1"/>
  <c r="P18" i="1"/>
  <c r="G18" i="4" s="1"/>
  <c r="J18" i="4" s="1"/>
  <c r="K26" i="1"/>
  <c r="P16" i="1"/>
  <c r="G16" i="4" s="1"/>
  <c r="J16" i="4" s="1"/>
  <c r="M26" i="1"/>
  <c r="P29" i="1"/>
  <c r="G29" i="4" s="1"/>
  <c r="P31" i="1"/>
  <c r="G31" i="4" s="1"/>
  <c r="J31" i="4" s="1"/>
  <c r="P20" i="1"/>
  <c r="G20" i="4" s="1"/>
  <c r="J20" i="4" s="1"/>
  <c r="P65" i="3"/>
  <c r="G65" i="5" s="1"/>
  <c r="N61" i="3"/>
  <c r="P60" i="3"/>
  <c r="G60" i="5" s="1"/>
  <c r="P66" i="3"/>
  <c r="G66" i="5" s="1"/>
  <c r="M68" i="3"/>
  <c r="O26" i="1"/>
  <c r="N26" i="1"/>
  <c r="P40" i="1"/>
  <c r="G40" i="4" s="1"/>
  <c r="J40" i="4" s="1"/>
  <c r="P41" i="1"/>
  <c r="G41" i="4" s="1"/>
  <c r="J41" i="4" s="1"/>
  <c r="O68" i="3"/>
  <c r="M82" i="1"/>
  <c r="Q82" i="1" s="1"/>
  <c r="P24" i="3"/>
  <c r="G24" i="5" s="1"/>
  <c r="H24" i="5" s="1"/>
  <c r="J24" i="5" s="1"/>
  <c r="P43" i="1"/>
  <c r="G43" i="4" s="1"/>
  <c r="J43" i="4" s="1"/>
  <c r="L44" i="1"/>
  <c r="L68" i="3"/>
  <c r="P64" i="3"/>
  <c r="G64" i="5" s="1"/>
  <c r="L61" i="3"/>
  <c r="P59" i="3"/>
  <c r="P11" i="3"/>
  <c r="P18" i="3"/>
  <c r="G18" i="5" s="1"/>
  <c r="H18" i="5" s="1"/>
  <c r="J18" i="5" s="1"/>
  <c r="O29" i="3"/>
  <c r="P39" i="1"/>
  <c r="G39" i="4" s="1"/>
  <c r="J39" i="4" s="1"/>
  <c r="P35" i="1"/>
  <c r="G35" i="4" s="1"/>
  <c r="J35" i="4" s="1"/>
  <c r="P23" i="3"/>
  <c r="G23" i="5" s="1"/>
  <c r="H23" i="5" s="1"/>
  <c r="J23" i="5" s="1"/>
  <c r="P13" i="3"/>
  <c r="G13" i="5" s="1"/>
  <c r="H13" i="5" s="1"/>
  <c r="J13" i="5" s="1"/>
  <c r="N30" i="1"/>
  <c r="N44" i="1" s="1"/>
  <c r="P32" i="1"/>
  <c r="G32" i="4" s="1"/>
  <c r="J32" i="4" s="1"/>
  <c r="P36" i="1"/>
  <c r="G36" i="4" s="1"/>
  <c r="J36" i="4" s="1"/>
  <c r="L31" i="3"/>
  <c r="P31" i="3" s="1"/>
  <c r="G31" i="5" s="1"/>
  <c r="H31" i="5" s="1"/>
  <c r="J31" i="5" s="1"/>
  <c r="L42" i="3"/>
  <c r="P42" i="3" s="1"/>
  <c r="G42" i="5" s="1"/>
  <c r="H42" i="5" s="1"/>
  <c r="J42" i="5" s="1"/>
  <c r="L26" i="1"/>
  <c r="O30" i="1"/>
  <c r="O44" i="1" s="1"/>
  <c r="P14" i="1"/>
  <c r="G14" i="4" s="1"/>
  <c r="J14" i="4" s="1"/>
  <c r="L29" i="3"/>
  <c r="P22" i="3"/>
  <c r="G22" i="5" s="1"/>
  <c r="H22" i="5" s="1"/>
  <c r="J22" i="5" s="1"/>
  <c r="P15" i="3"/>
  <c r="G15" i="5" s="1"/>
  <c r="H15" i="5" s="1"/>
  <c r="J15" i="5" s="1"/>
  <c r="P17" i="3"/>
  <c r="G17" i="5" s="1"/>
  <c r="H17" i="5" s="1"/>
  <c r="J17" i="5" s="1"/>
  <c r="P19" i="3"/>
  <c r="G19" i="5" s="1"/>
  <c r="H19" i="5" s="1"/>
  <c r="J19" i="5" s="1"/>
  <c r="P21" i="3"/>
  <c r="G21" i="5" s="1"/>
  <c r="H21" i="5" s="1"/>
  <c r="J21" i="5" s="1"/>
  <c r="P33" i="3"/>
  <c r="G33" i="5" s="1"/>
  <c r="H33" i="5" s="1"/>
  <c r="J33" i="5" s="1"/>
  <c r="P35" i="3"/>
  <c r="G35" i="5" s="1"/>
  <c r="H35" i="5" s="1"/>
  <c r="J35" i="5" s="1"/>
  <c r="P37" i="3"/>
  <c r="G37" i="5" s="1"/>
  <c r="H37" i="5" s="1"/>
  <c r="J37" i="5" s="1"/>
  <c r="P39" i="3"/>
  <c r="G39" i="5" s="1"/>
  <c r="H39" i="5" s="1"/>
  <c r="J39" i="5" s="1"/>
  <c r="P12" i="1"/>
  <c r="P42" i="1"/>
  <c r="G42" i="4" s="1"/>
  <c r="J42" i="4" s="1"/>
  <c r="P37" i="1"/>
  <c r="G37" i="4" s="1"/>
  <c r="J37" i="4" s="1"/>
  <c r="P33" i="1"/>
  <c r="G33" i="4" s="1"/>
  <c r="J33" i="4" s="1"/>
  <c r="P25" i="3"/>
  <c r="G25" i="5" s="1"/>
  <c r="H25" i="5" s="1"/>
  <c r="J25" i="5" s="1"/>
  <c r="L34" i="3"/>
  <c r="L36" i="3"/>
  <c r="P36" i="3" s="1"/>
  <c r="G36" i="5" s="1"/>
  <c r="H36" i="5" s="1"/>
  <c r="J36" i="5" s="1"/>
  <c r="L41" i="3"/>
  <c r="P41" i="3" s="1"/>
  <c r="G41" i="5" s="1"/>
  <c r="H41" i="5" s="1"/>
  <c r="J41" i="5" s="1"/>
  <c r="M30" i="1"/>
  <c r="M44" i="1" s="1"/>
  <c r="P43" i="3"/>
  <c r="G43" i="5" s="1"/>
  <c r="H43" i="5" s="1"/>
  <c r="J43" i="5" s="1"/>
  <c r="K30" i="1"/>
  <c r="P34" i="1"/>
  <c r="G34" i="4" s="1"/>
  <c r="J34" i="4" s="1"/>
  <c r="P38" i="1"/>
  <c r="G38" i="4" s="1"/>
  <c r="J38" i="4" s="1"/>
  <c r="P81" i="1"/>
  <c r="P67" i="3"/>
  <c r="L40" i="3"/>
  <c r="P40" i="3" s="1"/>
  <c r="G40" i="5" s="1"/>
  <c r="H40" i="5" s="1"/>
  <c r="J40" i="5" s="1"/>
  <c r="I101" i="4" l="1"/>
  <c r="I103" i="4" s="1"/>
  <c r="G59" i="5"/>
  <c r="P61" i="3"/>
  <c r="G61" i="5" s="1"/>
  <c r="Q61" i="3"/>
  <c r="J29" i="4"/>
  <c r="J95" i="4"/>
  <c r="Q68" i="3"/>
  <c r="G67" i="5"/>
  <c r="H67" i="5" s="1"/>
  <c r="P68" i="3"/>
  <c r="G68" i="5" s="1"/>
  <c r="K95" i="4"/>
  <c r="P82" i="1"/>
  <c r="G83" i="4" s="1"/>
  <c r="G82" i="4"/>
  <c r="G11" i="5"/>
  <c r="H11" i="5" s="1"/>
  <c r="G12" i="4"/>
  <c r="P26" i="1"/>
  <c r="G26" i="4" s="1"/>
  <c r="Q26" i="1"/>
  <c r="I80" i="5"/>
  <c r="K26" i="3"/>
  <c r="M26" i="3"/>
  <c r="M44" i="3"/>
  <c r="L26" i="3"/>
  <c r="P38" i="3"/>
  <c r="G38" i="5" s="1"/>
  <c r="H38" i="5" s="1"/>
  <c r="J38" i="5" s="1"/>
  <c r="P16" i="3"/>
  <c r="G16" i="5" s="1"/>
  <c r="H16" i="5" s="1"/>
  <c r="J16" i="5" s="1"/>
  <c r="N44" i="3"/>
  <c r="P34" i="3"/>
  <c r="G34" i="5" s="1"/>
  <c r="H34" i="5" s="1"/>
  <c r="J34" i="5" s="1"/>
  <c r="P32" i="3"/>
  <c r="G32" i="5" s="1"/>
  <c r="H32" i="5" s="1"/>
  <c r="J32" i="5" s="1"/>
  <c r="N26" i="3"/>
  <c r="P14" i="3"/>
  <c r="G14" i="5" s="1"/>
  <c r="H14" i="5" s="1"/>
  <c r="J14" i="5" s="1"/>
  <c r="P20" i="3"/>
  <c r="G20" i="5" s="1"/>
  <c r="H20" i="5" s="1"/>
  <c r="J20" i="5" s="1"/>
  <c r="P30" i="3"/>
  <c r="G30" i="5" s="1"/>
  <c r="H30" i="5" s="1"/>
  <c r="J30" i="5" s="1"/>
  <c r="O26" i="3"/>
  <c r="P12" i="3"/>
  <c r="G12" i="5" s="1"/>
  <c r="H12" i="5" s="1"/>
  <c r="J12" i="5" s="1"/>
  <c r="O44" i="3"/>
  <c r="M46" i="1"/>
  <c r="M98" i="1" s="1"/>
  <c r="M104" i="1" s="1"/>
  <c r="N46" i="1"/>
  <c r="N98" i="1" s="1"/>
  <c r="N104" i="1" s="1"/>
  <c r="O46" i="1"/>
  <c r="O98" i="1" s="1"/>
  <c r="O104" i="1" s="1"/>
  <c r="P29" i="3"/>
  <c r="G29" i="5" s="1"/>
  <c r="H29" i="5" s="1"/>
  <c r="L46" i="1"/>
  <c r="L98" i="1" s="1"/>
  <c r="L104" i="1" s="1"/>
  <c r="P30" i="1"/>
  <c r="K44" i="1"/>
  <c r="L44" i="3"/>
  <c r="J67" i="5" l="1"/>
  <c r="J68" i="5" s="1"/>
  <c r="H68" i="5"/>
  <c r="K68" i="5" s="1"/>
  <c r="J82" i="4"/>
  <c r="J83" i="4" s="1"/>
  <c r="H83" i="4"/>
  <c r="K83" i="4" s="1"/>
  <c r="J11" i="5"/>
  <c r="J26" i="5" s="1"/>
  <c r="H26" i="5"/>
  <c r="K26" i="5" s="1"/>
  <c r="J29" i="5"/>
  <c r="J44" i="5" s="1"/>
  <c r="H44" i="5"/>
  <c r="J12" i="4"/>
  <c r="J26" i="4" s="1"/>
  <c r="H26" i="4"/>
  <c r="K26" i="4" s="1"/>
  <c r="Q44" i="3"/>
  <c r="K46" i="1"/>
  <c r="K98" i="1" s="1"/>
  <c r="K104" i="1" s="1"/>
  <c r="Q44" i="1"/>
  <c r="K46" i="3"/>
  <c r="Q26" i="3"/>
  <c r="P44" i="1"/>
  <c r="G30" i="4"/>
  <c r="P26" i="3"/>
  <c r="G26" i="5" s="1"/>
  <c r="I82" i="5"/>
  <c r="N100" i="1"/>
  <c r="N102" i="1" s="1"/>
  <c r="L100" i="1"/>
  <c r="L102" i="1" s="1"/>
  <c r="M100" i="1"/>
  <c r="M102" i="1" s="1"/>
  <c r="O100" i="1"/>
  <c r="O102" i="1" s="1"/>
  <c r="L46" i="3"/>
  <c r="L78" i="3" s="1"/>
  <c r="L84" i="3" s="1"/>
  <c r="L80" i="3" s="1"/>
  <c r="L82" i="3" s="1"/>
  <c r="L108" i="1" s="1"/>
  <c r="L109" i="1" s="1"/>
  <c r="M46" i="3"/>
  <c r="M78" i="3" s="1"/>
  <c r="M84" i="3" s="1"/>
  <c r="M80" i="3" s="1"/>
  <c r="M82" i="3" s="1"/>
  <c r="M108" i="1" s="1"/>
  <c r="M109" i="1" s="1"/>
  <c r="P44" i="3"/>
  <c r="G44" i="5" s="1"/>
  <c r="N46" i="3"/>
  <c r="N78" i="3" s="1"/>
  <c r="N84" i="3" s="1"/>
  <c r="N80" i="3" s="1"/>
  <c r="N82" i="3" s="1"/>
  <c r="N108" i="1" s="1"/>
  <c r="N109" i="1" s="1"/>
  <c r="O46" i="3"/>
  <c r="O78" i="3" s="1"/>
  <c r="O84" i="3" s="1"/>
  <c r="O80" i="3" s="1"/>
  <c r="O82" i="3" s="1"/>
  <c r="O108" i="1" s="1"/>
  <c r="O109" i="1" s="1"/>
  <c r="J46" i="5" l="1"/>
  <c r="P46" i="1"/>
  <c r="G44" i="4"/>
  <c r="J30" i="4"/>
  <c r="J44" i="4" s="1"/>
  <c r="J46" i="4" s="1"/>
  <c r="K99" i="4" s="1"/>
  <c r="H44" i="4"/>
  <c r="K78" i="3"/>
  <c r="K84" i="3" s="1"/>
  <c r="K80" i="3" s="1"/>
  <c r="P80" i="3" s="1"/>
  <c r="G80" i="5" s="1"/>
  <c r="Q46" i="3"/>
  <c r="H46" i="5"/>
  <c r="K44" i="5"/>
  <c r="K100" i="1"/>
  <c r="Q46" i="1"/>
  <c r="I109" i="4"/>
  <c r="L111" i="1"/>
  <c r="L112" i="1" s="1"/>
  <c r="N111" i="1"/>
  <c r="N112" i="1" s="1"/>
  <c r="O111" i="1"/>
  <c r="O112" i="1" s="1"/>
  <c r="M111" i="1"/>
  <c r="M112" i="1" s="1"/>
  <c r="P46" i="3"/>
  <c r="G46" i="5" l="1"/>
  <c r="Q78" i="3"/>
  <c r="Q98" i="1"/>
  <c r="G46" i="4"/>
  <c r="P78" i="3"/>
  <c r="H46" i="4"/>
  <c r="K44" i="4"/>
  <c r="P84" i="3"/>
  <c r="G84" i="5" s="1"/>
  <c r="H78" i="5"/>
  <c r="K46" i="5"/>
  <c r="K78" i="5" s="1"/>
  <c r="K84" i="5" s="1"/>
  <c r="K80" i="5" s="1"/>
  <c r="K82" i="5" s="1"/>
  <c r="P98" i="1"/>
  <c r="Q104" i="1" s="1"/>
  <c r="I110" i="4"/>
  <c r="K82" i="3"/>
  <c r="G99" i="4" l="1"/>
  <c r="H99" i="4"/>
  <c r="H105" i="4" s="1"/>
  <c r="J105" i="4" s="1"/>
  <c r="K46" i="4"/>
  <c r="H84" i="5"/>
  <c r="J78" i="5"/>
  <c r="Q84" i="3"/>
  <c r="Q80" i="3" s="1"/>
  <c r="Q82" i="3" s="1"/>
  <c r="G78" i="5"/>
  <c r="K108" i="1"/>
  <c r="P108" i="1" s="1"/>
  <c r="G109" i="4" s="1"/>
  <c r="P82" i="3"/>
  <c r="G82" i="5" s="1"/>
  <c r="P104" i="1"/>
  <c r="I112" i="4"/>
  <c r="P107" i="1"/>
  <c r="G108" i="4" s="1"/>
  <c r="Q100" i="1" l="1"/>
  <c r="G105" i="4"/>
  <c r="J99" i="4"/>
  <c r="K105" i="4" s="1"/>
  <c r="H80" i="5"/>
  <c r="J84" i="5"/>
  <c r="K109" i="1"/>
  <c r="P109" i="1" s="1"/>
  <c r="G110" i="4" s="1"/>
  <c r="Q109" i="1"/>
  <c r="K102" i="1"/>
  <c r="P102" i="1" s="1"/>
  <c r="G103" i="4" s="1"/>
  <c r="P100" i="1"/>
  <c r="G112" i="4" l="1"/>
  <c r="H82" i="5"/>
  <c r="J80" i="5"/>
  <c r="Q102" i="1"/>
  <c r="G101" i="4"/>
  <c r="H101" i="4"/>
  <c r="K101" i="4"/>
  <c r="K111" i="1"/>
  <c r="Q111" i="1"/>
  <c r="P111" i="1" l="1"/>
  <c r="P112" i="1" s="1"/>
  <c r="K112" i="1"/>
  <c r="J101" i="4"/>
  <c r="K103" i="4" s="1"/>
  <c r="H103" i="4"/>
  <c r="H109" i="4"/>
  <c r="J82" i="5"/>
  <c r="J103" i="4" l="1"/>
  <c r="H110" i="4"/>
  <c r="J110" i="4" s="1"/>
  <c r="J109" i="4"/>
  <c r="K110" i="4" s="1"/>
  <c r="K112" i="4" l="1"/>
  <c r="H112" i="4"/>
  <c r="J112" i="4" s="1"/>
  <c r="J1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A4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A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E81" authorId="0" shapeId="0" xr:uid="{00000000-0006-0000-0000-000005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E82" authorId="0" shapeId="0" xr:uid="{00000000-0006-0000-0200-000003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sharedStrings.xml><?xml version="1.0" encoding="utf-8"?>
<sst xmlns="http://schemas.openxmlformats.org/spreadsheetml/2006/main" count="504" uniqueCount="167">
  <si>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</si>
  <si>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</si>
  <si>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</si>
  <si>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</si>
  <si>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</si>
  <si>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</si>
  <si>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</si>
  <si>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</si>
  <si>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</si>
  <si>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</si>
  <si>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</si>
  <si>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</si>
  <si>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</si>
  <si>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</si>
  <si>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</si>
  <si>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</si>
  <si>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</si>
  <si>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</si>
  <si>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</si>
  <si>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</si>
  <si>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</si>
  <si>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</si>
  <si>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</si>
  <si>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</si>
  <si>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</si>
  <si>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</si>
  <si>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</si>
  <si>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</si>
  <si>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</si>
  <si>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</si>
  <si>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</si>
  <si>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</si>
  <si>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</si>
  <si>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</si>
  <si>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</si>
  <si>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</si>
  <si>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</si>
  <si>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</si>
  <si>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</si>
  <si>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</si>
  <si>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</si>
  <si>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</si>
  <si>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</si>
  <si>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</si>
  <si>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</si>
  <si>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</si>
  <si>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</si>
  <si>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</si>
  <si>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</si>
  <si>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</si>
  <si>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</si>
  <si>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</si>
  <si>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</si>
  <si>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</si>
  <si>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</si>
  <si>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</si>
  <si>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</si>
  <si>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</si>
  <si>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</si>
  <si>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</si>
  <si>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</si>
  <si>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Credits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</si>
  <si>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</si>
  <si>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</si>
  <si>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</si>
  <si>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</si>
  <si>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</si>
  <si>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</si>
  <si>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</si>
  <si>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</si>
  <si>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</si>
  <si>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</si>
  <si>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</si>
  <si>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</si>
  <si>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</si>
  <si>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</si>
  <si>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</si>
  <si>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</si>
  <si>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</si>
  <si>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</si>
  <si>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</si>
  <si>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</si>
  <si>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</si>
  <si>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</si>
  <si>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</si>
  <si>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</si>
  <si>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</si>
  <si>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</si>
  <si>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</si>
  <si>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</si>
  <si>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</si>
  <si>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</si>
  <si>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</si>
  <si>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</si>
  <si>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</si>
  <si>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</si>
  <si>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</si>
  <si>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</si>
  <si>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</si>
  <si>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</si>
  <si>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COST SHARE ACCOUNT NUMBER</t>
  </si>
  <si>
    <t>Cost Share %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</si>
  <si>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</si>
  <si>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</si>
  <si>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</si>
  <si>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</si>
  <si>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</si>
  <si>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</si>
  <si>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OSRP#</t>
  </si>
  <si>
    <t>IIT will cost share 1/2 tuition costs on all graduate students where the project is charged the full on-site indirect costs rate (53% federal, 60% non-federal) AND where each graduate student is paid a minimum stipend of $21,600 / year ($1,800 / month) in FY 2016</t>
  </si>
  <si>
    <t>The indirect cost rates for work performed on campus are : 53% for federally supported projects and 60% for industry supported projects</t>
  </si>
  <si>
    <t>COST SHARE</t>
  </si>
  <si>
    <t>** For other cost share, a detailed budget and a statement of where the cost share is coming from is required. If from an IIT account, an account number must be provided (use Cost Share Tab)</t>
  </si>
  <si>
    <t>(&gt;= $2,500 for each item; &gt;=25K Capital Software) General use computers are not considered equipment)</t>
  </si>
  <si>
    <t>▲ EQUIPMENT/CAP SOFTWARE</t>
  </si>
  <si>
    <t>(includes software &lt; $25K)</t>
  </si>
  <si>
    <t>Check Sum</t>
  </si>
  <si>
    <t>Materials and Supplies</t>
  </si>
  <si>
    <t>Other 1: Please provide details</t>
  </si>
  <si>
    <t>Other 2: Please provide details</t>
  </si>
  <si>
    <t>Rate</t>
  </si>
  <si>
    <t>▲ Indirect costs are not charged on Equipment, Participant Support, User Fees or Tuition for grants carrying full indirect costs</t>
  </si>
  <si>
    <r>
      <t>▲</t>
    </r>
    <r>
      <rPr>
        <b/>
        <sz val="11"/>
        <color theme="3"/>
        <rFont val="Calibri"/>
        <family val="2"/>
        <scheme val="minor"/>
      </rPr>
      <t xml:space="preserve"> DEPT</t>
    </r>
    <r>
      <rPr>
        <sz val="11"/>
        <color theme="3"/>
        <rFont val="Calibri"/>
        <family val="2"/>
        <scheme val="minor"/>
      </rPr>
      <t xml:space="preserve"> GS Tuition (not standard IIT c/s)</t>
    </r>
  </si>
  <si>
    <t>TL BUDGET REV</t>
  </si>
  <si>
    <t>Original TL Budget</t>
  </si>
  <si>
    <t>Effort 
Re-budget</t>
  </si>
  <si>
    <t>TL EXP to Date</t>
  </si>
  <si>
    <t>Original</t>
  </si>
  <si>
    <t>Exp</t>
  </si>
  <si>
    <t>Re-Bud</t>
  </si>
  <si>
    <t>REV Budget</t>
  </si>
  <si>
    <t>TL REV</t>
  </si>
  <si>
    <t>Enter Current FRINGE BENEFIT RATES</t>
  </si>
  <si>
    <t>Effort Re-budget</t>
  </si>
  <si>
    <t>Check to see if IDC was taken already; if not include</t>
  </si>
  <si>
    <t>User Fees</t>
  </si>
  <si>
    <t>Alterations and Renovations or Equipment or Facility Rental</t>
  </si>
  <si>
    <t>(If no federally negotiated IDC rate agreement, 10% MTDC De Minimis F&amp;A rate per 2 CFR 200)</t>
  </si>
  <si>
    <t xml:space="preserve">(&gt;= $2,500 for each item; includes capital software; software &gt;= $2,500) </t>
  </si>
  <si>
    <t>(NOTE: This Category is NOT for Student Support or Human Subject costs)</t>
  </si>
  <si>
    <t>(includes software &lt; $2,500)</t>
  </si>
  <si>
    <t>IIT IDC on subcontractor costs (IDC charged on the first $25,000 of each subcontract)</t>
  </si>
  <si>
    <t>Rate***</t>
  </si>
  <si>
    <t xml:space="preserve">***  Tuition rate for Armour College of Engineering, Lewis College of Human Sciences, College of Science, and School of Applied Technology. Review current information on tuition and fees at IIT's Chicago-Kent College of Law, College of Architecture, Institute of Design, or Stuart School of Business websites. </t>
  </si>
  <si>
    <t>EQUIPMENT/CAP SOFTWARE</t>
  </si>
  <si>
    <t>PARTICIPANT COSTS</t>
  </si>
  <si>
    <t>Graduate Student Tuition</t>
  </si>
  <si>
    <t>For subcontracts, indirect costs are charged on the first $25,000 of EACH subcontract.</t>
  </si>
  <si>
    <t>Cayuse #</t>
  </si>
  <si>
    <t>Indirect costs are not charged on Equipment, Participant Support, Rental Fee or Tuition for grants using approved indirect cost rates</t>
  </si>
  <si>
    <t>The indirect cost rates for work performed on campus are : 54% for federally supported projects and 60% for industry supported projects</t>
  </si>
  <si>
    <r>
      <t xml:space="preserve">(&gt;= Note:  </t>
    </r>
    <r>
      <rPr>
        <b/>
        <u/>
        <sz val="11"/>
        <color theme="4"/>
        <rFont val="Calibri"/>
        <family val="2"/>
        <scheme val="minor"/>
      </rPr>
      <t xml:space="preserve">New regulations </t>
    </r>
    <r>
      <rPr>
        <b/>
        <u/>
        <sz val="11"/>
        <color rgb="FFFF0000"/>
        <rFont val="Calibri"/>
        <family val="2"/>
        <scheme val="minor"/>
      </rPr>
      <t>went into effect January 1, 2019 for purchases over $10,000. You will need to obtain three quotes.</t>
    </r>
  </si>
  <si>
    <r>
      <rPr>
        <b/>
        <u/>
        <sz val="11"/>
        <color rgb="FFFF0000"/>
        <rFont val="Calibri"/>
        <family val="2"/>
        <scheme val="minor"/>
      </rPr>
      <t xml:space="preserve">(&gt;= Note: </t>
    </r>
    <r>
      <rPr>
        <b/>
        <u/>
        <sz val="11"/>
        <color theme="4"/>
        <rFont val="Calibri"/>
        <family val="2"/>
        <scheme val="minor"/>
      </rPr>
      <t xml:space="preserve"> A sole source justification form </t>
    </r>
    <r>
      <rPr>
        <b/>
        <u/>
        <sz val="11"/>
        <color rgb="FFFF0000"/>
        <rFont val="Calibri"/>
        <family val="2"/>
        <scheme val="minor"/>
      </rPr>
      <t xml:space="preserve">if only one can provide the good or service.  These require the approval of the Director of Procurement. </t>
    </r>
  </si>
  <si>
    <t>NIH Salary Cap</t>
  </si>
  <si>
    <t>9 month</t>
  </si>
  <si>
    <t>12 month</t>
  </si>
  <si>
    <t>Title:</t>
  </si>
  <si>
    <t>Cost Share Y/N  (select B7)</t>
  </si>
  <si>
    <t>None</t>
  </si>
  <si>
    <t>FRINGE BENEFIT RATES (6/1/21-5/31/22)</t>
  </si>
  <si>
    <t>With the prior approval of the Dean/College Head, IIT will cost share 1/2 tuition costs on all graduate students where the project is charged the full on-site indirect costs rate (54% federal, 60% non-federal) AND where each graduate student is paid a minimum stipend of $25,000 / year ($2,083 / month) in FY 2022.</t>
  </si>
  <si>
    <t>Fred Hickernell</t>
  </si>
  <si>
    <t>22-0037</t>
  </si>
  <si>
    <t>Collaborative Research: Quasi-Monte Carlo for Efficient Simulation</t>
  </si>
  <si>
    <t>Solicitation Number:</t>
  </si>
  <si>
    <t>PD 20-8069 - Computational and Data-Enabled Science and Engineering in Mathematical and Statistical Sciences (CDS&amp;E-MSS)</t>
  </si>
  <si>
    <t>Yuhan 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</si>
</sst>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&quot;$&quot;* #,##0_);_(&quot;$&quot;* \(#,##0\);_(&quot;$&quot;* &quot;-&quot;??_);_(@_)"/>
    <numFmt numFmtId="169" formatCode="0;\-0;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66">
    <xf numFmtId="0" fontId="0" fillId="0" borderId="0" xfId="0"/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0" fontId="3" fillId="0" borderId="0" xfId="0" applyFont="1" applyFill="1" applyProtection="1">
      <protection locked="0"/>
    </xf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Fill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0" fontId="3" fillId="4" borderId="3" xfId="0" applyFont="1" applyFill="1" applyBorder="1" applyProtection="1">
      <protection locked="0"/>
    </xf>
    <xf numFmtId="166" fontId="3" fillId="4" borderId="3" xfId="1" applyNumberFormat="1" applyFont="1" applyFill="1" applyBorder="1" applyAlignment="1" applyProtection="1">
      <alignment horizontal="right"/>
    </xf>
    <xf numFmtId="166" fontId="3" fillId="4" borderId="3" xfId="1" applyNumberFormat="1" applyFont="1" applyFill="1" applyBorder="1" applyProtection="1"/>
    <xf numFmtId="43" fontId="0" fillId="0" borderId="0" xfId="1" applyNumberFormat="1" applyFont="1" applyProtection="1">
      <protection locked="0"/>
    </xf>
    <xf numFmtId="0" fontId="3" fillId="5" borderId="0" xfId="0" applyFont="1" applyFill="1" applyProtection="1">
      <protection locked="0"/>
    </xf>
    <xf numFmtId="166" fontId="3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0" fontId="3" fillId="6" borderId="0" xfId="0" applyFont="1" applyFill="1" applyProtection="1">
      <protection locked="0"/>
    </xf>
    <xf numFmtId="166" fontId="3" fillId="6" borderId="0" xfId="1" applyNumberFormat="1" applyFont="1" applyFill="1" applyAlignment="1" applyProtection="1">
      <alignment horizontal="right"/>
    </xf>
    <xf numFmtId="166" fontId="3" fillId="6" borderId="0" xfId="1" applyNumberFormat="1" applyFont="1" applyFill="1" applyProtection="1"/>
    <xf numFmtId="0" fontId="3" fillId="6" borderId="0" xfId="0" applyFont="1" applyFill="1" applyBorder="1" applyProtection="1">
      <protection locked="0"/>
    </xf>
    <xf numFmtId="164" fontId="3" fillId="6" borderId="0" xfId="0" applyNumberFormat="1" applyFont="1" applyFill="1" applyProtection="1">
      <protection locked="0"/>
    </xf>
    <xf numFmtId="0" fontId="3" fillId="7" borderId="0" xfId="0" applyFont="1" applyFill="1" applyProtection="1">
      <protection locked="0"/>
    </xf>
    <xf numFmtId="166" fontId="3" fillId="7" borderId="0" xfId="1" applyNumberFormat="1" applyFont="1" applyFill="1" applyAlignment="1" applyProtection="1">
      <alignment horizontal="right"/>
    </xf>
    <xf numFmtId="166" fontId="3" fillId="7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3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0" fontId="3" fillId="0" borderId="0" xfId="2" applyNumberFormat="1" applyFont="1" applyFill="1" applyProtection="1">
      <protection locked="0"/>
    </xf>
    <xf numFmtId="0" fontId="16" fillId="0" borderId="0" xfId="0" applyFont="1" applyProtection="1">
      <protection locked="0"/>
    </xf>
    <xf numFmtId="164" fontId="16" fillId="0" borderId="0" xfId="2" applyNumberFormat="1" applyFont="1" applyBorder="1" applyProtection="1">
      <protection locked="0"/>
    </xf>
    <xf numFmtId="0" fontId="3" fillId="8" borderId="3" xfId="0" applyFont="1" applyFill="1" applyBorder="1" applyProtection="1">
      <protection locked="0"/>
    </xf>
    <xf numFmtId="166" fontId="3" fillId="8" borderId="3" xfId="1" applyNumberFormat="1" applyFont="1" applyFill="1" applyBorder="1" applyAlignment="1" applyProtection="1">
      <alignment horizontal="right"/>
    </xf>
    <xf numFmtId="166" fontId="3" fillId="8" borderId="3" xfId="1" applyNumberFormat="1" applyFont="1" applyFill="1" applyBorder="1" applyProtection="1"/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166" fontId="0" fillId="0" borderId="0" xfId="1" applyNumberFormat="1" applyFont="1" applyFill="1" applyAlignment="1" applyProtection="1">
      <alignment horizontal="right"/>
      <protection locked="0"/>
    </xf>
    <xf numFmtId="164" fontId="0" fillId="0" borderId="0" xfId="2" applyNumberFormat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0" fontId="0" fillId="0" borderId="0" xfId="0" applyFill="1" applyAlignment="1" applyProtection="1"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0" fillId="0" borderId="0" xfId="1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0" fontId="3" fillId="7" borderId="0" xfId="0" applyFont="1" applyFill="1" applyBorder="1" applyProtection="1">
      <protection locked="0"/>
    </xf>
    <xf numFmtId="164" fontId="3" fillId="5" borderId="0" xfId="0" applyNumberFormat="1" applyFont="1" applyFill="1" applyProtection="1">
      <protection locked="0"/>
    </xf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Protection="1">
      <protection locked="0"/>
    </xf>
    <xf numFmtId="0" fontId="12" fillId="0" borderId="0" xfId="3" applyFont="1" applyFill="1" applyProtection="1">
      <protection locked="0"/>
    </xf>
    <xf numFmtId="0" fontId="12" fillId="0" borderId="0" xfId="3" applyFont="1" applyProtection="1">
      <protection locked="0"/>
    </xf>
    <xf numFmtId="0" fontId="0" fillId="3" borderId="0" xfId="0" applyFont="1" applyFill="1" applyProtection="1">
      <protection locked="0"/>
    </xf>
    <xf numFmtId="0" fontId="0" fillId="0" borderId="0" xfId="0" applyFont="1" applyFill="1" applyAlignment="1" applyProtection="1">
      <alignment horizontal="left" wrapText="1"/>
      <protection locked="0"/>
    </xf>
    <xf numFmtId="0" fontId="0" fillId="0" borderId="0" xfId="0" applyFont="1" applyAlignment="1">
      <alignment wrapText="1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166" fontId="20" fillId="0" borderId="0" xfId="1" applyNumberFormat="1" applyFont="1" applyAlignment="1" applyProtection="1">
      <alignment horizontal="right"/>
      <protection locked="0"/>
    </xf>
    <xf numFmtId="166" fontId="19" fillId="0" borderId="0" xfId="1" applyNumberFormat="1" applyFont="1" applyAlignment="1" applyProtection="1">
      <alignment horizontal="center"/>
      <protection locked="0"/>
    </xf>
    <xf numFmtId="166" fontId="19" fillId="0" borderId="0" xfId="1" applyNumberFormat="1" applyFont="1" applyProtection="1"/>
    <xf numFmtId="0" fontId="19" fillId="2" borderId="0" xfId="0" applyFont="1" applyFill="1" applyProtection="1">
      <protection locked="0"/>
    </xf>
    <xf numFmtId="166" fontId="19" fillId="2" borderId="0" xfId="1" applyNumberFormat="1" applyFont="1" applyFill="1" applyAlignment="1" applyProtection="1">
      <alignment horizontal="right"/>
    </xf>
    <xf numFmtId="166" fontId="19" fillId="2" borderId="0" xfId="1" applyNumberFormat="1" applyFont="1" applyFill="1" applyProtection="1"/>
    <xf numFmtId="0" fontId="21" fillId="0" borderId="0" xfId="0" applyFont="1" applyProtection="1">
      <protection locked="0"/>
    </xf>
    <xf numFmtId="0" fontId="20" fillId="0" borderId="1" xfId="0" applyFont="1" applyBorder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6" fontId="23" fillId="0" borderId="0" xfId="1" applyNumberFormat="1" applyFont="1" applyAlignment="1" applyProtection="1">
      <alignment horizontal="right"/>
      <protection locked="0"/>
    </xf>
    <xf numFmtId="0" fontId="19" fillId="6" borderId="0" xfId="0" applyFont="1" applyFill="1" applyProtection="1">
      <protection locked="0"/>
    </xf>
    <xf numFmtId="166" fontId="19" fillId="6" borderId="0" xfId="1" applyNumberFormat="1" applyFont="1" applyFill="1" applyAlignment="1" applyProtection="1">
      <alignment horizontal="right"/>
    </xf>
    <xf numFmtId="166" fontId="19" fillId="6" borderId="0" xfId="1" applyNumberFormat="1" applyFont="1" applyFill="1" applyProtection="1"/>
    <xf numFmtId="166" fontId="23" fillId="0" borderId="1" xfId="1" applyNumberFormat="1" applyFont="1" applyBorder="1" applyProtection="1">
      <protection locked="0"/>
    </xf>
    <xf numFmtId="166" fontId="23" fillId="0" borderId="0" xfId="1" applyNumberFormat="1" applyFont="1" applyAlignment="1" applyProtection="1">
      <alignment horizontal="right"/>
    </xf>
    <xf numFmtId="0" fontId="19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166" fontId="23" fillId="0" borderId="0" xfId="1" applyNumberFormat="1" applyFont="1" applyFill="1" applyAlignment="1" applyProtection="1">
      <alignment horizontal="right"/>
      <protection locked="0"/>
    </xf>
    <xf numFmtId="166" fontId="19" fillId="0" borderId="0" xfId="1" applyNumberFormat="1" applyFont="1" applyFill="1" applyAlignment="1" applyProtection="1">
      <alignment horizontal="center"/>
      <protection locked="0"/>
    </xf>
    <xf numFmtId="0" fontId="21" fillId="0" borderId="0" xfId="0" applyFont="1" applyFill="1" applyProtection="1">
      <protection locked="0"/>
    </xf>
    <xf numFmtId="166" fontId="19" fillId="0" borderId="0" xfId="1" applyNumberFormat="1" applyFont="1" applyFill="1" applyProtection="1"/>
    <xf numFmtId="0" fontId="19" fillId="7" borderId="0" xfId="0" applyFont="1" applyFill="1" applyProtection="1">
      <protection locked="0"/>
    </xf>
    <xf numFmtId="166" fontId="19" fillId="7" borderId="0" xfId="1" applyNumberFormat="1" applyFont="1" applyFill="1" applyAlignment="1" applyProtection="1">
      <alignment horizontal="right"/>
    </xf>
    <xf numFmtId="166" fontId="19" fillId="7" borderId="0" xfId="1" applyNumberFormat="1" applyFont="1" applyFill="1" applyProtection="1"/>
    <xf numFmtId="166" fontId="23" fillId="0" borderId="1" xfId="1" applyNumberFormat="1" applyFont="1" applyFill="1" applyBorder="1" applyProtection="1">
      <protection locked="0"/>
    </xf>
    <xf numFmtId="165" fontId="23" fillId="0" borderId="1" xfId="1" applyNumberFormat="1" applyFont="1" applyFill="1" applyBorder="1" applyProtection="1">
      <protection locked="0"/>
    </xf>
    <xf numFmtId="166" fontId="23" fillId="0" borderId="0" xfId="1" applyNumberFormat="1" applyFont="1" applyFill="1" applyAlignment="1" applyProtection="1">
      <alignment horizontal="right"/>
    </xf>
    <xf numFmtId="167" fontId="23" fillId="0" borderId="1" xfId="1" applyNumberFormat="1" applyFont="1" applyBorder="1" applyProtection="1">
      <protection locked="0"/>
    </xf>
    <xf numFmtId="167" fontId="23" fillId="0" borderId="1" xfId="0" applyNumberFormat="1" applyFont="1" applyBorder="1" applyProtection="1">
      <protection locked="0"/>
    </xf>
    <xf numFmtId="166" fontId="0" fillId="0" borderId="0" xfId="0" applyNumberFormat="1" applyFont="1" applyAlignment="1" applyProtection="1">
      <alignment horizontal="center"/>
      <protection locked="0"/>
    </xf>
    <xf numFmtId="167" fontId="23" fillId="0" borderId="1" xfId="0" applyNumberFormat="1" applyFont="1" applyFill="1" applyBorder="1" applyProtection="1">
      <protection locked="0"/>
    </xf>
    <xf numFmtId="166" fontId="3" fillId="0" borderId="0" xfId="0" applyNumberFormat="1" applyFont="1" applyFill="1" applyProtection="1">
      <protection locked="0"/>
    </xf>
    <xf numFmtId="166" fontId="3" fillId="0" borderId="0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 applyProtection="1">
      <alignment horizontal="center"/>
      <protection locked="0"/>
    </xf>
    <xf numFmtId="167" fontId="0" fillId="0" borderId="1" xfId="0" applyNumberFormat="1" applyFont="1" applyBorder="1" applyAlignment="1" applyProtection="1">
      <alignment horizontal="center"/>
      <protection locked="0"/>
    </xf>
    <xf numFmtId="2" fontId="23" fillId="0" borderId="1" xfId="0" applyNumberFormat="1" applyFont="1" applyFill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10" fillId="10" borderId="0" xfId="0" applyFont="1" applyFill="1" applyProtection="1">
      <protection locked="0"/>
    </xf>
    <xf numFmtId="167" fontId="0" fillId="0" borderId="1" xfId="0" applyNumberFormat="1" applyFont="1" applyBorder="1" applyProtection="1">
      <protection locked="0"/>
    </xf>
    <xf numFmtId="166" fontId="26" fillId="0" borderId="0" xfId="1" applyNumberFormat="1" applyFont="1" applyAlignment="1" applyProtection="1">
      <alignment horizontal="right"/>
    </xf>
    <xf numFmtId="166" fontId="26" fillId="3" borderId="0" xfId="1" applyNumberFormat="1" applyFont="1" applyFill="1" applyAlignment="1" applyProtection="1">
      <alignment horizontal="right"/>
    </xf>
    <xf numFmtId="166" fontId="0" fillId="7" borderId="0" xfId="1" applyNumberFormat="1" applyFont="1" applyFill="1" applyAlignment="1" applyProtection="1">
      <alignment horizontal="right"/>
    </xf>
    <xf numFmtId="0" fontId="0" fillId="7" borderId="0" xfId="0" applyFont="1" applyFill="1" applyProtection="1">
      <protection locked="0"/>
    </xf>
    <xf numFmtId="43" fontId="0" fillId="0" borderId="0" xfId="1" applyNumberFormat="1" applyFont="1" applyFill="1" applyProtection="1">
      <protection locked="0"/>
    </xf>
    <xf numFmtId="0" fontId="26" fillId="0" borderId="0" xfId="0" applyFont="1" applyProtection="1">
      <protection locked="0"/>
    </xf>
    <xf numFmtId="166" fontId="26" fillId="0" borderId="0" xfId="1" applyNumberFormat="1" applyFont="1" applyAlignment="1" applyProtection="1">
      <alignment horizontal="right"/>
      <protection locked="0"/>
    </xf>
    <xf numFmtId="166" fontId="27" fillId="0" borderId="0" xfId="1" applyNumberFormat="1" applyFont="1" applyProtection="1"/>
    <xf numFmtId="0" fontId="28" fillId="0" borderId="0" xfId="0" applyFont="1" applyProtection="1">
      <protection locked="0"/>
    </xf>
    <xf numFmtId="166" fontId="0" fillId="0" borderId="0" xfId="1" applyNumberFormat="1" applyFont="1" applyProtection="1"/>
    <xf numFmtId="166" fontId="0" fillId="0" borderId="0" xfId="1" applyNumberFormat="1" applyFont="1" applyAlignment="1" applyProtection="1">
      <alignment horizontal="left" indent="1"/>
    </xf>
    <xf numFmtId="0" fontId="30" fillId="0" borderId="0" xfId="3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1" applyNumberFormat="1" applyFont="1" applyAlignment="1" applyProtection="1">
      <alignment horizontal="right"/>
      <protection locked="0"/>
    </xf>
    <xf numFmtId="0" fontId="31" fillId="0" borderId="0" xfId="3" applyFont="1" applyProtection="1">
      <protection locked="0"/>
    </xf>
    <xf numFmtId="166" fontId="31" fillId="0" borderId="0" xfId="3" applyNumberFormat="1" applyFont="1" applyAlignment="1" applyProtection="1">
      <alignment horizontal="right"/>
      <protection locked="0"/>
    </xf>
    <xf numFmtId="166" fontId="31" fillId="0" borderId="0" xfId="3" applyNumberFormat="1" applyFont="1" applyProtection="1"/>
    <xf numFmtId="166" fontId="31" fillId="0" borderId="0" xfId="3" applyNumberFormat="1" applyFont="1" applyFill="1" applyProtection="1"/>
    <xf numFmtId="164" fontId="10" fillId="0" borderId="0" xfId="2" applyNumberFormat="1" applyFont="1" applyBorder="1" applyProtection="1">
      <protection locked="0"/>
    </xf>
    <xf numFmtId="0" fontId="0" fillId="0" borderId="0" xfId="2" applyNumberFormat="1" applyFont="1" applyBorder="1" applyProtection="1">
      <protection locked="0"/>
    </xf>
    <xf numFmtId="0" fontId="0" fillId="0" borderId="0" xfId="0" applyNumberFormat="1" applyFont="1" applyProtection="1">
      <protection locked="0"/>
    </xf>
    <xf numFmtId="168" fontId="0" fillId="0" borderId="0" xfId="4" applyNumberFormat="1" applyFont="1" applyProtection="1">
      <protection locked="0"/>
    </xf>
    <xf numFmtId="168" fontId="0" fillId="0" borderId="0" xfId="0" applyNumberFormat="1" applyFont="1" applyProtection="1">
      <protection locked="0"/>
    </xf>
    <xf numFmtId="0" fontId="3" fillId="0" borderId="0" xfId="0" applyFont="1" applyBorder="1" applyProtection="1">
      <protection locked="0"/>
    </xf>
    <xf numFmtId="169" fontId="0" fillId="0" borderId="0" xfId="0" applyNumberFormat="1" applyFont="1" applyProtection="1">
      <protection locked="0"/>
    </xf>
    <xf numFmtId="44" fontId="0" fillId="0" borderId="0" xfId="0" applyNumberFormat="1" applyFont="1" applyProtection="1">
      <protection locked="0"/>
    </xf>
    <xf numFmtId="0" fontId="0" fillId="0" borderId="0" xfId="2" applyNumberFormat="1" applyFont="1" applyFill="1" applyBorder="1" applyProtection="1">
      <protection locked="0"/>
    </xf>
    <xf numFmtId="14" fontId="0" fillId="0" borderId="0" xfId="2" applyNumberFormat="1" applyFont="1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0" fillId="0" borderId="0" xfId="0" applyFont="1" applyAlignment="1" applyProtection="1">
      <alignment horizontal="left" wrapText="1"/>
      <protection locked="0"/>
    </xf>
    <xf numFmtId="0" fontId="0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wrapText="1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0" fillId="10" borderId="4" xfId="0" applyFill="1" applyBorder="1" applyAlignment="1" applyProtection="1">
      <alignment horizontal="left"/>
      <protection locked="0"/>
    </xf>
    <xf numFmtId="0" fontId="0" fillId="10" borderId="5" xfId="0" applyFill="1" applyBorder="1" applyAlignment="1" applyProtection="1">
      <alignment horizontal="left"/>
      <protection locked="0"/>
    </xf>
    <xf numFmtId="166" fontId="0" fillId="0" borderId="0" xfId="1" applyNumberFormat="1" applyFont="1" applyAlignment="1" applyProtection="1">
      <alignment horizontal="center" wrapText="1"/>
      <protection locked="0"/>
    </xf>
    <xf numFmtId="166" fontId="17" fillId="0" borderId="0" xfId="1" applyNumberFormat="1" applyFont="1" applyAlignment="1" applyProtection="1">
      <alignment horizontal="center" wrapText="1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25" fillId="0" borderId="0" xfId="1" applyNumberFormat="1" applyFont="1" applyAlignment="1" applyProtection="1">
      <alignment horizontal="center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Protection="1">
      <protection locked="0"/>
    </xf>
    <xf numFmtId="0" fontId="32" fillId="0" borderId="0" xfId="0" applyFont="1" applyProtection="1">
      <protection locked="0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6"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iit.edu/news/iittoday/?p=905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eb.iit.edu/sites/web/files/departments/purchasing/pdfs/SoleSourceJustificationForm_Jan.2019.pdf" TargetMode="External"/><Relationship Id="rId4" Type="http://schemas.openxmlformats.org/officeDocument/2006/relationships/hyperlink" Target="https://web.iit.edu/sites/web/files/departments/purchasing/pdfs/VENDOR_SELECTION_FORM_%2005_07_2018_for_Grant_Funded_Final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it.edu/grant_contract_accounting/sponsored_project_travel.s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Q124"/>
  <sheetViews>
    <sheetView tabSelected="1" zoomScaleNormal="100" workbookViewId="0"/>
  </sheetViews>
  <sheetFormatPr defaultColWidth="9.08984375" defaultRowHeight="14.5" x14ac:dyDescent="0.35"/>
  <cols>
    <col min="1" max="1" width="26.90625" style="65" customWidth="1"/>
    <col min="2" max="2" width="13.6328125" style="65" customWidth="1"/>
    <col min="3" max="3" width="12" style="65" customWidth="1"/>
    <col min="4" max="4" width="10.08984375" style="65" customWidth="1"/>
    <col min="5" max="5" width="12.36328125" style="65" customWidth="1"/>
    <col min="6" max="6" width="9.08984375" style="65"/>
    <col min="7" max="7" width="9.453125" style="65" bestFit="1" customWidth="1"/>
    <col min="8" max="9" width="9.08984375" style="65"/>
    <col min="10" max="10" width="11.08984375" style="65" customWidth="1"/>
    <col min="11" max="15" width="12.90625" style="1" bestFit="1" customWidth="1"/>
    <col min="16" max="16" width="14.54296875" style="2" bestFit="1" customWidth="1"/>
    <col min="17" max="17" width="11.54296875" style="42" customWidth="1"/>
    <col min="18" max="16384" width="9.08984375" style="65"/>
  </cols>
  <sheetData>
    <row r="1" spans="1:17" x14ac:dyDescent="0.35">
      <c r="A1" s="129" t="s">
        <v>75</v>
      </c>
      <c r="B1" s="163" t="s">
        <v>161</v>
      </c>
      <c r="C1" s="163"/>
      <c r="D1" s="163"/>
      <c r="E1" s="163"/>
      <c r="F1" s="163"/>
      <c r="G1" s="129" t="s">
        <v>148</v>
      </c>
      <c r="H1" s="164" t="s">
        <v>162</v>
      </c>
    </row>
    <row r="2" spans="1:17" x14ac:dyDescent="0.35">
      <c r="A2" s="129" t="s">
        <v>156</v>
      </c>
      <c r="B2" s="163" t="s">
        <v>163</v>
      </c>
      <c r="C2" s="163"/>
      <c r="D2" s="163"/>
      <c r="E2" s="163"/>
      <c r="F2" s="163"/>
      <c r="G2" s="163"/>
      <c r="H2" s="163"/>
      <c r="I2" s="163"/>
      <c r="J2" s="163"/>
    </row>
    <row r="3" spans="1:17" x14ac:dyDescent="0.35">
      <c r="A3" s="165" t="s">
        <v>164</v>
      </c>
      <c r="B3" s="165" t="s">
        <v>165</v>
      </c>
    </row>
    <row r="4" spans="1:17" x14ac:dyDescent="0.35">
      <c r="A4" s="65" t="s">
        <v>27</v>
      </c>
      <c r="B4" s="4">
        <v>0.54</v>
      </c>
      <c r="D4" s="150" t="s">
        <v>159</v>
      </c>
      <c r="E4" s="150"/>
      <c r="F4" s="150"/>
      <c r="G4" s="150"/>
      <c r="I4" s="135" t="s">
        <v>153</v>
      </c>
      <c r="K4" s="4"/>
      <c r="L4" s="65"/>
      <c r="M4" s="4"/>
      <c r="N4" s="65"/>
      <c r="O4" s="4"/>
      <c r="P4" s="65"/>
    </row>
    <row r="5" spans="1:17" x14ac:dyDescent="0.35">
      <c r="A5" s="65" t="s">
        <v>1</v>
      </c>
      <c r="B5" s="68">
        <v>1.04</v>
      </c>
      <c r="D5" s="65" t="s">
        <v>3</v>
      </c>
      <c r="E5" s="4">
        <v>0.224</v>
      </c>
      <c r="F5" s="65" t="s">
        <v>5</v>
      </c>
      <c r="G5" s="4">
        <v>0.26100000000000001</v>
      </c>
      <c r="I5" s="136" t="s">
        <v>154</v>
      </c>
      <c r="J5" s="139">
        <f>J6/12*9</f>
        <v>149475</v>
      </c>
      <c r="K5" s="143"/>
      <c r="L5" s="137"/>
      <c r="M5" s="4"/>
      <c r="N5" s="65"/>
      <c r="O5" s="4"/>
      <c r="P5" s="65"/>
    </row>
    <row r="6" spans="1:17" x14ac:dyDescent="0.35">
      <c r="A6" s="3" t="s">
        <v>0</v>
      </c>
      <c r="B6" s="140">
        <v>3</v>
      </c>
      <c r="D6" s="65" t="s">
        <v>4</v>
      </c>
      <c r="E6" s="4">
        <v>7.6999999999999999E-2</v>
      </c>
      <c r="F6" s="65" t="s">
        <v>6</v>
      </c>
      <c r="G6" s="4">
        <v>0</v>
      </c>
      <c r="I6" s="136" t="s">
        <v>155</v>
      </c>
      <c r="J6" s="138">
        <v>199300</v>
      </c>
      <c r="K6" s="144">
        <v>44199</v>
      </c>
      <c r="L6" s="142"/>
      <c r="M6" s="4"/>
      <c r="N6" s="65"/>
      <c r="O6" s="4"/>
      <c r="P6" s="65"/>
    </row>
    <row r="7" spans="1:17" x14ac:dyDescent="0.35">
      <c r="A7" s="129" t="s">
        <v>157</v>
      </c>
      <c r="B7" s="71" t="s">
        <v>158</v>
      </c>
    </row>
    <row r="8" spans="1:17" ht="15" customHeight="1" x14ac:dyDescent="0.35">
      <c r="D8" s="151" t="s">
        <v>97</v>
      </c>
      <c r="F8" s="151" t="s">
        <v>20</v>
      </c>
      <c r="G8" s="151" t="s">
        <v>21</v>
      </c>
      <c r="H8" s="151" t="s">
        <v>22</v>
      </c>
      <c r="I8" s="151" t="s">
        <v>23</v>
      </c>
      <c r="J8" s="151" t="s">
        <v>24</v>
      </c>
    </row>
    <row r="9" spans="1:17" x14ac:dyDescent="0.35">
      <c r="A9" s="3" t="s">
        <v>7</v>
      </c>
      <c r="D9" s="151"/>
      <c r="F9" s="151"/>
      <c r="G9" s="151"/>
      <c r="H9" s="151"/>
      <c r="I9" s="151"/>
      <c r="J9" s="151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49" t="s">
        <v>26</v>
      </c>
      <c r="Q9" s="58"/>
    </row>
    <row r="10" spans="1:17" x14ac:dyDescent="0.35">
      <c r="A10" s="65" t="s">
        <v>8</v>
      </c>
      <c r="B10" s="65" t="s">
        <v>9</v>
      </c>
      <c r="C10" s="65" t="s">
        <v>10</v>
      </c>
      <c r="D10" s="151"/>
      <c r="E10" s="65" t="s">
        <v>11</v>
      </c>
      <c r="F10" s="151"/>
      <c r="G10" s="151"/>
      <c r="H10" s="151"/>
      <c r="I10" s="151"/>
      <c r="J10" s="151"/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49"/>
      <c r="Q10" s="58" t="s">
        <v>116</v>
      </c>
    </row>
    <row r="11" spans="1:17" x14ac:dyDescent="0.35">
      <c r="A11" s="146" t="str">
        <f>B1</f>
        <v>Fred Hickernell</v>
      </c>
      <c r="B11" s="65" t="s">
        <v>14</v>
      </c>
      <c r="C11" s="65" t="s">
        <v>3</v>
      </c>
      <c r="D11" s="19">
        <v>11</v>
      </c>
      <c r="E11" s="6">
        <v>260948</v>
      </c>
      <c r="F11" s="121"/>
      <c r="G11" s="28"/>
      <c r="H11" s="28"/>
      <c r="I11" s="28"/>
      <c r="J11" s="28"/>
      <c r="K11" s="7">
        <f t="shared" ref="K11:K24" si="0">IF(D11&gt;0,ROUND(($F11*$E11)/D11,0),0)</f>
        <v>0</v>
      </c>
      <c r="L11" s="7">
        <f>IF($D$11&gt;0,ROUND((G11*$E11*$B$5^(L10-1))/$D$11,0),0)</f>
        <v>0</v>
      </c>
      <c r="M11" s="7">
        <f>IF($D$11&gt;0,ROUND((H11*$E11*$B$5^(M10-1))/$D$11,0),0)</f>
        <v>0</v>
      </c>
      <c r="N11" s="7">
        <f>IF($D$11&gt;0,ROUND((I11*$E11*$B$5^(N10-1))/$D$11,0),0)</f>
        <v>0</v>
      </c>
      <c r="O11" s="7">
        <f>IF($D$11&gt;0,ROUND((J11*$E11*$B$5^(O10-1))/$D$11,0),0)</f>
        <v>0</v>
      </c>
      <c r="P11" s="8">
        <f>SUM(K11:O11)</f>
        <v>0</v>
      </c>
      <c r="Q11" s="11"/>
    </row>
    <row r="12" spans="1:17" x14ac:dyDescent="0.35">
      <c r="A12" s="146"/>
      <c r="B12" s="65" t="str">
        <f>B11</f>
        <v>PI</v>
      </c>
      <c r="C12" s="65" t="s">
        <v>4</v>
      </c>
      <c r="D12" s="19">
        <f>D11</f>
        <v>11</v>
      </c>
      <c r="E12" s="6">
        <f>E11</f>
        <v>260948</v>
      </c>
      <c r="F12" s="121">
        <v>1</v>
      </c>
      <c r="G12" s="28">
        <v>1</v>
      </c>
      <c r="H12" s="28">
        <v>1</v>
      </c>
      <c r="I12" s="28"/>
      <c r="J12" s="28"/>
      <c r="K12" s="7">
        <f t="shared" si="0"/>
        <v>23723</v>
      </c>
      <c r="L12" s="7">
        <f>IF($D$12&gt;0,ROUND((G12*$E12*$B$5^(L$10-1))/$D$12,0),0)</f>
        <v>24671</v>
      </c>
      <c r="M12" s="7">
        <f>IF($D$12&gt;0,ROUND((H12*$E12*$B$5^(M$10-1))/$D$12,0),0)</f>
        <v>25658</v>
      </c>
      <c r="N12" s="7">
        <f>IF($D$12&gt;0,ROUND((I12*$E12*$B$5^(N$10-1))/$D$12,0),0)</f>
        <v>0</v>
      </c>
      <c r="O12" s="7">
        <f>IF($D$12&gt;0,ROUND((J12*$E12*$B$5^(O$10-1))/$D$12,0),0)</f>
        <v>0</v>
      </c>
      <c r="P12" s="8">
        <f t="shared" ref="P12:P25" si="1">SUM(K12:O12)</f>
        <v>74052</v>
      </c>
      <c r="Q12" s="11"/>
    </row>
    <row r="13" spans="1:17" x14ac:dyDescent="0.35">
      <c r="A13" s="146" t="s">
        <v>166</v>
      </c>
      <c r="B13" s="65" t="s">
        <v>89</v>
      </c>
      <c r="C13" s="65" t="s">
        <v>3</v>
      </c>
      <c r="D13" s="127">
        <v>9</v>
      </c>
      <c r="E13" s="126">
        <v>58401</v>
      </c>
      <c r="F13" s="121"/>
      <c r="G13" s="28"/>
      <c r="H13" s="28"/>
      <c r="I13" s="28"/>
      <c r="J13" s="28"/>
      <c r="K13" s="7">
        <f t="shared" si="0"/>
        <v>0</v>
      </c>
      <c r="L13" s="7">
        <f>IF($D$13&gt;0,ROUND((G13*$E13*$B$5^(L$10-1))/$D$13,0),0)</f>
        <v>0</v>
      </c>
      <c r="M13" s="7">
        <f>IF($D$13&gt;0,ROUND((H13*$E13*$B$5^(M$10-1))/$D$13,0),0)</f>
        <v>0</v>
      </c>
      <c r="N13" s="7">
        <f>IF($D$13&gt;0,ROUND((I13*$E13*$B$5^(N$10-1))/$D$13,0),0)</f>
        <v>0</v>
      </c>
      <c r="O13" s="7">
        <f>IF($D$13&gt;0,ROUND((J13*$E13*$B$5^(O$10-1))/$D$13,0),0)</f>
        <v>0</v>
      </c>
      <c r="P13" s="8">
        <f t="shared" si="1"/>
        <v>0</v>
      </c>
      <c r="Q13" s="11"/>
    </row>
    <row r="14" spans="1:17" x14ac:dyDescent="0.35">
      <c r="A14" s="146"/>
      <c r="B14" s="65" t="str">
        <f>B13</f>
        <v>Co-PI 1</v>
      </c>
      <c r="C14" s="65" t="s">
        <v>4</v>
      </c>
      <c r="D14" s="127">
        <f>D13</f>
        <v>9</v>
      </c>
      <c r="E14" s="126">
        <f>E13</f>
        <v>58401</v>
      </c>
      <c r="F14" s="121">
        <v>1</v>
      </c>
      <c r="G14" s="28">
        <v>1</v>
      </c>
      <c r="H14" s="28">
        <v>1</v>
      </c>
      <c r="I14" s="28"/>
      <c r="J14" s="28"/>
      <c r="K14" s="7">
        <f t="shared" si="0"/>
        <v>6489</v>
      </c>
      <c r="L14" s="7">
        <f>IF($D$14&gt;0,ROUND((G14*$E14*$B$5^(L$10-1))/$D$14,0),0)</f>
        <v>6749</v>
      </c>
      <c r="M14" s="7">
        <f>IF($D$14&gt;0,ROUND((H14*$E14*$B$5^(M$10-1))/$D$14,0),0)</f>
        <v>7019</v>
      </c>
      <c r="N14" s="7">
        <f>IF($D$14&gt;0,ROUND((I14*$E14*$B$5^(N$10-1))/$D$14,0),0)</f>
        <v>0</v>
      </c>
      <c r="O14" s="7">
        <f>IF($D$14&gt;0,ROUND((J14*$E14*$B$5^(O$10-1))/$D$14,0),0)</f>
        <v>0</v>
      </c>
      <c r="P14" s="8">
        <f t="shared" si="1"/>
        <v>20257</v>
      </c>
      <c r="Q14" s="11"/>
    </row>
    <row r="15" spans="1:17" x14ac:dyDescent="0.35">
      <c r="A15" s="146"/>
      <c r="B15" s="65" t="s">
        <v>90</v>
      </c>
      <c r="C15" s="65" t="s">
        <v>3</v>
      </c>
      <c r="D15" s="19"/>
      <c r="E15" s="6"/>
      <c r="F15" s="28"/>
      <c r="G15" s="28"/>
      <c r="H15" s="28"/>
      <c r="I15" s="28"/>
      <c r="J15" s="28"/>
      <c r="K15" s="7">
        <f t="shared" si="0"/>
        <v>0</v>
      </c>
      <c r="L15" s="7">
        <f>IF($D$15&gt;0,ROUND((G15*$E15*$B$5^(L$10-1))/$D$15,0),0)</f>
        <v>0</v>
      </c>
      <c r="M15" s="7">
        <f>IF($D$15&gt;0,ROUND((H15*$E15*$B$5^(M$10-1))/$D$15,0),0)</f>
        <v>0</v>
      </c>
      <c r="N15" s="7">
        <f>IF($D$15&gt;0,ROUND((I15*$E15*$B$5^(N$10-1))/$D$15,0),0)</f>
        <v>0</v>
      </c>
      <c r="O15" s="7">
        <f>IF($D$15&gt;0,ROUND((J15*$E15*$B$5^(O$10-1))/$D$15,0),0)</f>
        <v>0</v>
      </c>
      <c r="P15" s="8">
        <f t="shared" si="1"/>
        <v>0</v>
      </c>
      <c r="Q15" s="11"/>
    </row>
    <row r="16" spans="1:17" x14ac:dyDescent="0.35">
      <c r="A16" s="146"/>
      <c r="B16" s="65" t="str">
        <f>B15</f>
        <v>Co-PI 2</v>
      </c>
      <c r="C16" s="65" t="s">
        <v>4</v>
      </c>
      <c r="D16" s="19">
        <f>D15</f>
        <v>0</v>
      </c>
      <c r="E16" s="6">
        <f>E15</f>
        <v>0</v>
      </c>
      <c r="F16" s="28"/>
      <c r="G16" s="28"/>
      <c r="H16" s="28"/>
      <c r="I16" s="28"/>
      <c r="J16" s="28"/>
      <c r="K16" s="7">
        <f t="shared" si="0"/>
        <v>0</v>
      </c>
      <c r="L16" s="7">
        <f>IF($D$16&gt;0,ROUND((G16*$E16*$B$5^(L$10-1))/$D$16,0),0)</f>
        <v>0</v>
      </c>
      <c r="M16" s="7">
        <f>IF($D$16&gt;0,ROUND((H16*$E16*$B$5^(M$10-1))/$D$16,0),0)</f>
        <v>0</v>
      </c>
      <c r="N16" s="7">
        <f>IF($D$16&gt;0,ROUND((I16*$E16*$B$5^(N$10-1))/$D$16,0),0)</f>
        <v>0</v>
      </c>
      <c r="O16" s="7">
        <f>IF($D$16&gt;0,ROUND((J16*$E16*$B$5^(O$10-1))/$D$16,0),0)</f>
        <v>0</v>
      </c>
      <c r="P16" s="8">
        <f t="shared" si="1"/>
        <v>0</v>
      </c>
      <c r="Q16" s="11"/>
    </row>
    <row r="17" spans="1:17" x14ac:dyDescent="0.35">
      <c r="A17" s="146"/>
      <c r="B17" s="65" t="s">
        <v>91</v>
      </c>
      <c r="C17" s="65" t="s">
        <v>3</v>
      </c>
      <c r="D17" s="19"/>
      <c r="E17" s="6"/>
      <c r="F17" s="28"/>
      <c r="G17" s="28"/>
      <c r="H17" s="28"/>
      <c r="I17" s="28"/>
      <c r="J17" s="28"/>
      <c r="K17" s="7">
        <f t="shared" si="0"/>
        <v>0</v>
      </c>
      <c r="L17" s="7">
        <f>IF($D$17&gt;0,ROUND((G17*$E17*$B$5^(L$10-1))/$D$17,0),0)</f>
        <v>0</v>
      </c>
      <c r="M17" s="7">
        <f>IF($D$17&gt;0,ROUND((H17*$E17*$B$5^(M$10-1))/$D$17,0),0)</f>
        <v>0</v>
      </c>
      <c r="N17" s="7">
        <f>IF($D$17&gt;0,ROUND((I17*$E17*$B$5^(N$10-1))/$D$17,0),0)</f>
        <v>0</v>
      </c>
      <c r="O17" s="7">
        <f>IF($D$17&gt;0,ROUND((J17*$E17*$B$5^(O$10-1))/$D$17,0),0)</f>
        <v>0</v>
      </c>
      <c r="P17" s="8">
        <f t="shared" si="1"/>
        <v>0</v>
      </c>
      <c r="Q17" s="11"/>
    </row>
    <row r="18" spans="1:17" x14ac:dyDescent="0.35">
      <c r="A18" s="146"/>
      <c r="B18" s="65" t="str">
        <f>B17</f>
        <v>Co-PI 3</v>
      </c>
      <c r="C18" s="65" t="s">
        <v>4</v>
      </c>
      <c r="D18" s="19">
        <f>D17</f>
        <v>0</v>
      </c>
      <c r="E18" s="6">
        <f>E17</f>
        <v>0</v>
      </c>
      <c r="F18" s="28"/>
      <c r="G18" s="28"/>
      <c r="H18" s="28"/>
      <c r="I18" s="28"/>
      <c r="J18" s="28"/>
      <c r="K18" s="7">
        <f t="shared" si="0"/>
        <v>0</v>
      </c>
      <c r="L18" s="7">
        <f>IF($D$18&gt;0,ROUND((G18*$E18*$B$5^(L$10-1))/$D$18,0),0)</f>
        <v>0</v>
      </c>
      <c r="M18" s="7">
        <f>IF($D$18&gt;0,ROUND((H18*$E18*$B$5^(M$10-1))/$D$18,0),0)</f>
        <v>0</v>
      </c>
      <c r="N18" s="7">
        <f>IF($D$18&gt;0,ROUND((I18*$E18*$B$5^(N$10-1))/$D$18,0),0)</f>
        <v>0</v>
      </c>
      <c r="O18" s="7">
        <f>IF($D$18&gt;0,ROUND((J18*$E18*$B$5^(O$10-1))/$D$18,0),0)</f>
        <v>0</v>
      </c>
      <c r="P18" s="8">
        <f t="shared" si="1"/>
        <v>0</v>
      </c>
      <c r="Q18" s="11"/>
    </row>
    <row r="19" spans="1:17" x14ac:dyDescent="0.35">
      <c r="A19" s="146"/>
      <c r="B19" s="65" t="s">
        <v>92</v>
      </c>
      <c r="C19" s="65" t="s">
        <v>3</v>
      </c>
      <c r="D19" s="19"/>
      <c r="E19" s="6"/>
      <c r="F19" s="28"/>
      <c r="G19" s="28"/>
      <c r="H19" s="28"/>
      <c r="I19" s="28"/>
      <c r="J19" s="28"/>
      <c r="K19" s="7">
        <f t="shared" si="0"/>
        <v>0</v>
      </c>
      <c r="L19" s="7">
        <f>IF($D$19&gt;0,ROUND((G19*$E19*$B$5^(L$10-1))/$D$19,0),0)</f>
        <v>0</v>
      </c>
      <c r="M19" s="7">
        <f>IF($D$19&gt;0,ROUND((H19*$E19*$B$5^(M$10-1))/$D$19,0),0)</f>
        <v>0</v>
      </c>
      <c r="N19" s="7">
        <f>IF($D$19&gt;0,ROUND((I19*$E19*$B$5^(N$10-1))/$D$19,0),0)</f>
        <v>0</v>
      </c>
      <c r="O19" s="7">
        <f>IF($D$19&gt;0,ROUND((J19*$E19*$B$5^(O$10-1))/$D$19,0),0)</f>
        <v>0</v>
      </c>
      <c r="P19" s="8">
        <f t="shared" si="1"/>
        <v>0</v>
      </c>
      <c r="Q19" s="11"/>
    </row>
    <row r="20" spans="1:17" x14ac:dyDescent="0.35">
      <c r="A20" s="146"/>
      <c r="B20" s="65" t="str">
        <f>B19</f>
        <v>Co-PI 4</v>
      </c>
      <c r="C20" s="65" t="s">
        <v>4</v>
      </c>
      <c r="D20" s="19">
        <f>D19</f>
        <v>0</v>
      </c>
      <c r="E20" s="6">
        <f>E19</f>
        <v>0</v>
      </c>
      <c r="F20" s="28"/>
      <c r="G20" s="28"/>
      <c r="H20" s="28"/>
      <c r="I20" s="28"/>
      <c r="J20" s="28"/>
      <c r="K20" s="7">
        <f t="shared" si="0"/>
        <v>0</v>
      </c>
      <c r="L20" s="7">
        <f>IF($D$20&gt;0,ROUND((G20*$E20*$B$5^(L$10-1))/$D$20,0),0)</f>
        <v>0</v>
      </c>
      <c r="M20" s="7">
        <f>IF($D$20&gt;0,ROUND((H20*$E20*$B$5^(M$10-1))/$D$20,0),0)</f>
        <v>0</v>
      </c>
      <c r="N20" s="7">
        <f>IF($D$20&gt;0,ROUND((I20*$E20*$B$5^(N$10-1))/$D$20,0),0)</f>
        <v>0</v>
      </c>
      <c r="O20" s="7">
        <f>IF($D$20&gt;0,ROUND((J20*$E20*$B$5^(O$10-1))/$D$20,0),0)</f>
        <v>0</v>
      </c>
      <c r="P20" s="8">
        <f t="shared" si="1"/>
        <v>0</v>
      </c>
      <c r="Q20" s="11"/>
    </row>
    <row r="21" spans="1:17" x14ac:dyDescent="0.35">
      <c r="B21" s="65" t="s">
        <v>15</v>
      </c>
      <c r="C21" s="65" t="s">
        <v>3</v>
      </c>
      <c r="D21" s="19"/>
      <c r="E21" s="6"/>
      <c r="F21" s="28"/>
      <c r="G21" s="28"/>
      <c r="H21" s="28"/>
      <c r="I21" s="28"/>
      <c r="J21" s="28"/>
      <c r="K21" s="7">
        <f t="shared" si="0"/>
        <v>0</v>
      </c>
      <c r="L21" s="7">
        <f>IF($D$21&gt;0,ROUND((G21*$E21*$B$5^(L$10-1))/$D$21,0),0)</f>
        <v>0</v>
      </c>
      <c r="M21" s="7">
        <f>IF($D$21&gt;0,ROUND((H21*$E21*$B$5^(M$10-1))/$D$21,0),0)</f>
        <v>0</v>
      </c>
      <c r="N21" s="7">
        <f>IF($D$21&gt;0,ROUND((I21*$E21*$B$5^(N$10-1))/$D$21,0),0)</f>
        <v>0</v>
      </c>
      <c r="O21" s="7">
        <f>IF($D$21&gt;0,ROUND((J21*$E21*$B$5^(O$10-1))/$D$21,0),0)</f>
        <v>0</v>
      </c>
      <c r="P21" s="8">
        <f t="shared" si="1"/>
        <v>0</v>
      </c>
      <c r="Q21" s="11"/>
    </row>
    <row r="22" spans="1:17" x14ac:dyDescent="0.35">
      <c r="A22" s="145" t="s">
        <v>12</v>
      </c>
      <c r="B22" s="65" t="s">
        <v>16</v>
      </c>
      <c r="C22" s="65" t="s">
        <v>6</v>
      </c>
      <c r="D22" s="19">
        <v>12</v>
      </c>
      <c r="E22" s="6">
        <v>25000</v>
      </c>
      <c r="F22" s="28">
        <v>12</v>
      </c>
      <c r="G22" s="28">
        <v>12</v>
      </c>
      <c r="H22" s="28">
        <v>12</v>
      </c>
      <c r="I22" s="28"/>
      <c r="J22" s="28"/>
      <c r="K22" s="7">
        <f t="shared" si="0"/>
        <v>25000</v>
      </c>
      <c r="L22" s="7">
        <f>IF($D$22&gt;0,ROUND((G22*$E22*$B$5^(L$10-1))/$D$22,0),0)</f>
        <v>26000</v>
      </c>
      <c r="M22" s="7">
        <f>IF($D$22&gt;0,ROUND((H22*$E22*$B$5^(M$10-1))/$D$22,0),0)</f>
        <v>27040</v>
      </c>
      <c r="N22" s="7">
        <f>IF($D$22&gt;0,ROUND((I22*$E22*$B$5^(N$10-1))/$D$22,0),0)</f>
        <v>0</v>
      </c>
      <c r="O22" s="7">
        <f>IF($D$22&gt;0,ROUND((J22*$E22*$B$5^(O$10-1))/$D$22,0),0)</f>
        <v>0</v>
      </c>
      <c r="P22" s="8">
        <f t="shared" si="1"/>
        <v>78040</v>
      </c>
      <c r="Q22" s="11"/>
    </row>
    <row r="23" spans="1:17" x14ac:dyDescent="0.35">
      <c r="B23" s="65" t="s">
        <v>16</v>
      </c>
      <c r="C23" s="65" t="s">
        <v>6</v>
      </c>
      <c r="D23" s="19"/>
      <c r="E23" s="6"/>
      <c r="F23" s="28"/>
      <c r="G23" s="28"/>
      <c r="H23" s="28"/>
      <c r="I23" s="28"/>
      <c r="J23" s="28"/>
      <c r="K23" s="7">
        <f t="shared" si="0"/>
        <v>0</v>
      </c>
      <c r="L23" s="7">
        <f>IF($D$23&gt;0,ROUND((G23*$E23*$B$5^(L$10-1))/$D$23,0),0)</f>
        <v>0</v>
      </c>
      <c r="M23" s="7">
        <f>IF($D$23&gt;0,ROUND((H23*$E23*$B$5^(M$10-1))/$D$23,0),0)</f>
        <v>0</v>
      </c>
      <c r="N23" s="7">
        <f>IF($D$23&gt;0,ROUND((I23*$E23*$B$5^(N$10-1))/$D$23,0),0)</f>
        <v>0</v>
      </c>
      <c r="O23" s="7">
        <f>IF($D$23&gt;0,ROUND((J23*$E23*$B$5^(O$10-1))/$D$23,0),0)</f>
        <v>0</v>
      </c>
      <c r="P23" s="8">
        <f t="shared" si="1"/>
        <v>0</v>
      </c>
      <c r="Q23" s="11"/>
    </row>
    <row r="24" spans="1:17" x14ac:dyDescent="0.35">
      <c r="A24" s="65" t="s">
        <v>12</v>
      </c>
      <c r="B24" s="65" t="s">
        <v>17</v>
      </c>
      <c r="C24" s="65" t="s">
        <v>6</v>
      </c>
      <c r="D24" s="19">
        <v>3</v>
      </c>
      <c r="E24" s="6">
        <v>6000</v>
      </c>
      <c r="F24" s="28">
        <v>3</v>
      </c>
      <c r="G24" s="28">
        <v>3</v>
      </c>
      <c r="H24" s="28">
        <v>3</v>
      </c>
      <c r="I24" s="28"/>
      <c r="J24" s="28"/>
      <c r="K24" s="7">
        <f t="shared" si="0"/>
        <v>6000</v>
      </c>
      <c r="L24" s="7">
        <f>IF($D$24&gt;0,ROUND((G24*$E24*$B$5^(L$10-1))/$D$24,0),0)</f>
        <v>6240</v>
      </c>
      <c r="M24" s="7">
        <f>IF($D$24&gt;0,ROUND((H24*$E24*$B$5^(M$10-1))/$D$24,0),0)</f>
        <v>6490</v>
      </c>
      <c r="N24" s="7">
        <f>IF($D$24&gt;0,ROUND((I24*$E24*$B$5^(N$10-1))/$D$24,0),0)</f>
        <v>0</v>
      </c>
      <c r="O24" s="7">
        <f>IF($D$24&gt;0,ROUND((J24*$E24*$B$5^(O$10-1))/$D$24,0),0)</f>
        <v>0</v>
      </c>
      <c r="P24" s="8">
        <f t="shared" si="1"/>
        <v>18730</v>
      </c>
      <c r="Q24" s="11"/>
    </row>
    <row r="25" spans="1:17" x14ac:dyDescent="0.35">
      <c r="A25" s="65" t="s">
        <v>12</v>
      </c>
      <c r="B25" s="65" t="s">
        <v>17</v>
      </c>
      <c r="C25" s="65" t="s">
        <v>6</v>
      </c>
      <c r="D25" s="19">
        <v>3</v>
      </c>
      <c r="E25" s="6">
        <v>6000</v>
      </c>
      <c r="F25" s="28">
        <v>3</v>
      </c>
      <c r="G25" s="28">
        <v>3</v>
      </c>
      <c r="H25" s="28">
        <v>3</v>
      </c>
      <c r="I25" s="28"/>
      <c r="J25" s="28"/>
      <c r="K25" s="7">
        <f>IF(D25&gt;0,ROUND(($F25*$E25)/D25,0),)</f>
        <v>6000</v>
      </c>
      <c r="L25" s="7">
        <f>IF($D$25&gt;0,ROUND((G25*$E25*$B$5^(L$10-1))/$D$25,0),0)</f>
        <v>6240</v>
      </c>
      <c r="M25" s="7">
        <f>IF($D$25&gt;0,ROUND((H25*$E25*$B$5^(M$10-1))/$D$25,0),0)</f>
        <v>6490</v>
      </c>
      <c r="N25" s="7">
        <f>IF($D$25&gt;0,ROUND((I25*$E25*$B$5^(N$10-1))/$D$25,0),0)</f>
        <v>0</v>
      </c>
      <c r="O25" s="7">
        <f>IF($D$25&gt;0,ROUND((J25*$E25*$B$5^(O$10-1))/$D$25,0),0)</f>
        <v>0</v>
      </c>
      <c r="P25" s="8">
        <f t="shared" si="1"/>
        <v>18730</v>
      </c>
      <c r="Q25" s="11"/>
    </row>
    <row r="26" spans="1:17" s="3" customFormat="1" x14ac:dyDescent="0.35">
      <c r="A26" s="29" t="s">
        <v>13</v>
      </c>
      <c r="B26" s="29"/>
      <c r="C26" s="29"/>
      <c r="D26" s="29"/>
      <c r="E26" s="29"/>
      <c r="F26" s="29"/>
      <c r="G26" s="29"/>
      <c r="H26" s="29"/>
      <c r="I26" s="29"/>
      <c r="J26" s="29"/>
      <c r="K26" s="30">
        <f t="shared" ref="K26:O26" si="2">SUM(K11:K25)</f>
        <v>67212</v>
      </c>
      <c r="L26" s="30">
        <f t="shared" si="2"/>
        <v>69900</v>
      </c>
      <c r="M26" s="30">
        <f t="shared" si="2"/>
        <v>72697</v>
      </c>
      <c r="N26" s="30">
        <f t="shared" si="2"/>
        <v>0</v>
      </c>
      <c r="O26" s="30">
        <f t="shared" si="2"/>
        <v>0</v>
      </c>
      <c r="P26" s="31">
        <f>SUM(P11:P25)</f>
        <v>209809</v>
      </c>
      <c r="Q26" s="11">
        <f>SUM(K26:O26)</f>
        <v>209809</v>
      </c>
    </row>
    <row r="28" spans="1:17" x14ac:dyDescent="0.35">
      <c r="A28" s="3" t="s">
        <v>18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87</v>
      </c>
      <c r="P28" s="20" t="s">
        <v>88</v>
      </c>
      <c r="Q28" s="43"/>
    </row>
    <row r="29" spans="1:17" x14ac:dyDescent="0.35">
      <c r="A29" s="146" t="str">
        <f t="shared" ref="A29:C41" si="3">A11</f>
        <v>Fred Hickernell</v>
      </c>
      <c r="B29" s="65" t="str">
        <f t="shared" si="3"/>
        <v>PI</v>
      </c>
      <c r="C29" s="65" t="str">
        <f t="shared" si="3"/>
        <v>Academic</v>
      </c>
      <c r="K29" s="7">
        <f>ROUND(IF($C$29="Academic",K11*$E$5,IF($C$29="Summer",K11*$E$6,IF($C$29="Staff",K11*$G$5,IF($C$29="Student",K11*$G$6,0)))),0)</f>
        <v>0</v>
      </c>
      <c r="L29" s="7">
        <f>ROUND(IF($C$29="Academic",L11*$E$5,IF($C$29="Summer",L11*$E$6,IF($C$29="Staff",L11*$G$5,IF($C$29="Student",L11*$G$6,0)))),0)</f>
        <v>0</v>
      </c>
      <c r="M29" s="7">
        <f>ROUND(IF($C$29="Academic",M11*$E$5,IF($C$29="Summer",M11*$E$6,IF($C$29="Staff",M11*$G$5,IF($C$29="Student",M11*$G$6,0)))),0)</f>
        <v>0</v>
      </c>
      <c r="N29" s="7">
        <f>ROUND(IF($C$29="Academic",N11*$E$5,IF($C$29="Summer",N11*$E$6,IF($C$29="Staff",N11*$G$5,IF($C$29="Student",N11*$G$6,0)))),0)</f>
        <v>0</v>
      </c>
      <c r="O29" s="7">
        <f>ROUND(IF($C$29="Academic",O11*$E$5,IF($C$29="Summer",O11*$E$6,IF($C$29="Staff",O11*$G$5,IF($C$29="Student",O11*$G$6,0)))),0)</f>
        <v>0</v>
      </c>
      <c r="P29" s="8">
        <f>SUM(K29:O29)</f>
        <v>0</v>
      </c>
      <c r="Q29" s="11"/>
    </row>
    <row r="30" spans="1:17" x14ac:dyDescent="0.35">
      <c r="A30" s="146"/>
      <c r="B30" s="65" t="str">
        <f t="shared" si="3"/>
        <v>PI</v>
      </c>
      <c r="C30" s="65" t="str">
        <f t="shared" si="3"/>
        <v>Summer</v>
      </c>
      <c r="K30" s="7">
        <f>ROUND(IF($C$30="Academic",K12*$E$5,IF($C$30="Summer",K12*$E$6,IF($C$30="Staff",K12*$G$5,IF($C$30="Student",K12*$G$6,0)))),0)</f>
        <v>1827</v>
      </c>
      <c r="L30" s="7">
        <f>ROUND(IF($C$30="Academic",L12*$E$5,IF($C$30="Summer",L12*$E$6,IF($C$30="Staff",L12*$G$5,IF($C$30="Student",L12*$G$6,0)))),0)</f>
        <v>1900</v>
      </c>
      <c r="M30" s="7">
        <f>ROUND(IF($C$30="Academic",M12*$E$5,IF($C$30="Summer",M12*$E$6,IF($C$30="Staff",M12*$G$5,IF($C$30="Student",M12*$G$6,0)))),0)</f>
        <v>1976</v>
      </c>
      <c r="N30" s="7">
        <f>ROUND(IF($C$30="Academic",N12*$E$5,IF($C$30="Summer",N12*$E$6,IF($C$30="Staff",N12*$G$5,IF($C$30="Student",N12*$G$6,0)))),0)</f>
        <v>0</v>
      </c>
      <c r="O30" s="7">
        <f>ROUND(IF($C$30="Academic",O12*$E$5,IF($C$30="Summer",O12*$E$6,IF($C$30="Staff",O12*$G$5,IF($C$30="Student",O12*$G$6,0)))),0)</f>
        <v>0</v>
      </c>
      <c r="P30" s="8">
        <f t="shared" ref="P30:P43" si="4">SUM(K30:O30)</f>
        <v>5703</v>
      </c>
      <c r="Q30" s="11"/>
    </row>
    <row r="31" spans="1:17" x14ac:dyDescent="0.35">
      <c r="A31" s="146" t="str">
        <f t="shared" si="3"/>
        <v>Yuhan Ding</v>
      </c>
      <c r="B31" s="65" t="str">
        <f t="shared" si="3"/>
        <v>Co-PI 1</v>
      </c>
      <c r="C31" s="65" t="str">
        <f t="shared" si="3"/>
        <v>Academic</v>
      </c>
      <c r="K31" s="7">
        <f>ROUND(IF($C$31="Academic",K13*$E$5,IF($C$31="Summer",K13*$E$6,IF($C$31="Staff",K13*$G$5,IF($C$31="Student",K13*$G$6,0)))),0)</f>
        <v>0</v>
      </c>
      <c r="L31" s="7">
        <f>ROUND(IF($C$31="Academic",L13*$E$5,IF($C$31="Summer",L13*$E$6,IF($C$31="Staff",L13*$G$5,IF($C$31="Student",L13*$G$6,0)))),0)</f>
        <v>0</v>
      </c>
      <c r="M31" s="7">
        <f>ROUND(IF($C$31="Academic",M13*$E$5,IF($C$31="Summer",M13*$E$6,IF($C$31="Staff",M13*$G$5,IF($C$31="Student",M13*$G$6,0)))),0)</f>
        <v>0</v>
      </c>
      <c r="N31" s="7">
        <f>ROUND(IF($C$31="Academic",N13*$E$5,IF($C$31="Summer",N13*$E$6,IF($C$31="Staff",N13*$G$5,IF($C$31="Student",N13*$G$6,0)))),0)</f>
        <v>0</v>
      </c>
      <c r="O31" s="7">
        <f>ROUND(IF($C$31="Academic",O13*$E$5,IF($C$31="Summer",O13*$E$6,IF($C$31="Staff",O13*$G$5,IF($C$31="Student",O13*$G$6,0)))),0)</f>
        <v>0</v>
      </c>
      <c r="P31" s="8">
        <f t="shared" si="4"/>
        <v>0</v>
      </c>
      <c r="Q31" s="11"/>
    </row>
    <row r="32" spans="1:17" x14ac:dyDescent="0.35">
      <c r="A32" s="146"/>
      <c r="B32" s="65" t="str">
        <f t="shared" si="3"/>
        <v>Co-PI 1</v>
      </c>
      <c r="C32" s="65" t="str">
        <f t="shared" si="3"/>
        <v>Summer</v>
      </c>
      <c r="K32" s="7">
        <f>ROUND(IF($C$32="Academic",K14*$E$5,IF($C$32="Summer",K14*$E$6,IF($C$32="Staff",K14*$G$5,IF($C$32="Student",K14*$G$6,0)))),0)</f>
        <v>500</v>
      </c>
      <c r="L32" s="7">
        <f>ROUND(IF($C$32="Academic",L14*$E$5,IF($C$32="Summer",L14*$E$6,IF($C$32="Staff",L14*$G$5,IF($C$32="Student",L14*$G$6,0)))),0)</f>
        <v>520</v>
      </c>
      <c r="M32" s="7">
        <f>ROUND(IF($C$32="Academic",M14*$E$5,IF($C$32="Summer",M14*$E$6,IF($C$32="Staff",M14*$G$5,IF($C$32="Student",M14*$G$6,0)))),0)</f>
        <v>540</v>
      </c>
      <c r="N32" s="7">
        <f>ROUND(IF($C$32="Academic",N14*$E$5,IF($C$32="Summer",N14*$E$6,IF($C$32="Staff",N14*$G$5,IF($C$32="Student",N14*$G$6,0)))),0)</f>
        <v>0</v>
      </c>
      <c r="O32" s="7">
        <f>ROUND(IF($C$32="Academic",O14*$E$5,IF($C$32="Summer",O14*$E$6,IF($C$32="Staff",O14*$G$5,IF($C$32="Student",O14*$G$6,0)))),0)</f>
        <v>0</v>
      </c>
      <c r="P32" s="8">
        <f t="shared" si="4"/>
        <v>1560</v>
      </c>
      <c r="Q32" s="11"/>
    </row>
    <row r="33" spans="1:17" x14ac:dyDescent="0.35">
      <c r="A33" s="146">
        <f>A15</f>
        <v>0</v>
      </c>
      <c r="B33" s="65" t="str">
        <f t="shared" si="3"/>
        <v>Co-PI 2</v>
      </c>
      <c r="C33" s="65" t="str">
        <f t="shared" si="3"/>
        <v>Academic</v>
      </c>
      <c r="K33" s="7">
        <f>ROUND(IF($C$33="Academic",K15*$E$5,IF($C$33="Summer",K15*$E$6,IF($C$33="Staff",K15*$G$5,IF($C$33="Student",K15*$G$6,0)))),0)</f>
        <v>0</v>
      </c>
      <c r="L33" s="7">
        <f>ROUND(IF($C$33="Academic",L15*$E$5,IF($C$33="Summer",L15*$E$6,IF($C$33="Staff",L15*$G$5,IF($C$33="Student",L15*$G$6,0)))),0)</f>
        <v>0</v>
      </c>
      <c r="M33" s="7">
        <f>ROUND(IF($C$33="Academic",M15*$E$5,IF($C$33="Summer",M15*$E$6,IF($C$33="Staff",M15*$G$5,IF($C$33="Student",M15*$G$6,0)))),0)</f>
        <v>0</v>
      </c>
      <c r="N33" s="7">
        <f>ROUND(IF($C$33="Academic",N15*$E$5,IF($C$33="Summer",N15*$E$6,IF($C$33="Staff",N15*$G$5,IF($C$33="Student",N15*$G$6,0)))),0)</f>
        <v>0</v>
      </c>
      <c r="O33" s="7">
        <f>ROUND(IF($C$33="Academic",O15*$E$5,IF($C$33="Summer",O15*$E$6,IF($C$33="Staff",O15*$G$5,IF($C$33="Student",O15*$G$6,0)))),0)</f>
        <v>0</v>
      </c>
      <c r="P33" s="8">
        <f t="shared" si="4"/>
        <v>0</v>
      </c>
      <c r="Q33" s="11"/>
    </row>
    <row r="34" spans="1:17" x14ac:dyDescent="0.35">
      <c r="A34" s="146"/>
      <c r="B34" s="65" t="str">
        <f t="shared" si="3"/>
        <v>Co-PI 2</v>
      </c>
      <c r="C34" s="65" t="str">
        <f t="shared" si="3"/>
        <v>Summer</v>
      </c>
      <c r="K34" s="18">
        <f>ROUND(IF($C$34="Academic",K16*$E$5,IF($C$34="Summer",K16*$E$6,IF($C$34="Staff",K16*$G$5,IF($C$34="Student",K16*$G$6,0)))),0)</f>
        <v>0</v>
      </c>
      <c r="L34" s="18">
        <f>ROUND(IF($C$34="Academic",L16*$E$5,IF($C$34="Summer",L16*$E$6,IF($C$34="Staff",L16*$G$5,IF($C$34="Student",L16*$G$6,0)))),0)</f>
        <v>0</v>
      </c>
      <c r="M34" s="18">
        <f>ROUND(IF($C$34="Academic",M16*$E$5,IF($C$34="Summer",M16*$E$6,IF($C$34="Staff",M16*$G$5,IF($C$34="Student",M16*$G$6,0)))),0)</f>
        <v>0</v>
      </c>
      <c r="N34" s="18">
        <f>ROUND(IF($C$34="Academic",N16*$E$5,IF($C$34="Summer",N16*$E$6,IF($C$34="Staff",N16*$G$5,IF($C$34="Student",N16*$G$6,0)))),0)</f>
        <v>0</v>
      </c>
      <c r="O34" s="18">
        <f>ROUND(IF($C$34="Academic",O16*$E$5,IF($C$34="Summer",O16*$E$6,IF($C$34="Staff",O16*$G$5,IF($C$34="Student",O16*$G$6,0)))),0)</f>
        <v>0</v>
      </c>
      <c r="P34" s="8">
        <f t="shared" si="4"/>
        <v>0</v>
      </c>
      <c r="Q34" s="11"/>
    </row>
    <row r="35" spans="1:17" x14ac:dyDescent="0.35">
      <c r="A35" s="146">
        <f>A17</f>
        <v>0</v>
      </c>
      <c r="B35" s="65" t="str">
        <f t="shared" si="3"/>
        <v>Co-PI 3</v>
      </c>
      <c r="C35" s="65" t="str">
        <f t="shared" si="3"/>
        <v>Academic</v>
      </c>
      <c r="K35" s="18">
        <f>ROUND(IF($C$35="Academic",K17*$E$5,IF($C$35="Summer",K17*$E$6,IF($C$35="Staff",K17*$G$5,IF($C$35="Student",K17*$G$6,0)))),0)</f>
        <v>0</v>
      </c>
      <c r="L35" s="18">
        <f>ROUND(IF($C$35="Academic",L17*$E$5,IF($C$35="Summer",L17*$E$6,IF($C$35="Staff",L17*$G$5,IF($C$35="Student",L17*$G$6,0)))),0)</f>
        <v>0</v>
      </c>
      <c r="M35" s="18">
        <f>ROUND(IF($C$35="Academic",M17*$E$5,IF($C$35="Summer",M17*$E$6,IF($C$35="Staff",M17*$G$5,IF($C$35="Student",M17*$G$6,0)))),0)</f>
        <v>0</v>
      </c>
      <c r="N35" s="18">
        <f>ROUND(IF($C$35="Academic",N17*$E$5,IF($C$35="Summer",N17*$E$6,IF($C$35="Staff",N17*$G$5,IF($C$35="Student",N17*$G$6,0)))),0)</f>
        <v>0</v>
      </c>
      <c r="O35" s="18">
        <f>ROUND(IF($C$35="Academic",O17*$E$5,IF($C$35="Summer",O17*$E$6,IF($C$35="Staff",O17*$G$5,IF($C$35="Student",O17*$G$6,0)))),0)</f>
        <v>0</v>
      </c>
      <c r="P35" s="8">
        <f t="shared" si="4"/>
        <v>0</v>
      </c>
      <c r="Q35" s="11"/>
    </row>
    <row r="36" spans="1:17" x14ac:dyDescent="0.35">
      <c r="A36" s="146"/>
      <c r="B36" s="65" t="str">
        <f t="shared" si="3"/>
        <v>Co-PI 3</v>
      </c>
      <c r="C36" s="65" t="str">
        <f t="shared" si="3"/>
        <v>Summer</v>
      </c>
      <c r="K36" s="18">
        <f>ROUND(IF($C$36="Academic",K18*$E$5,IF($C$36="Summer",K18*$E$6,IF($C$36="Staff",K18*$G$5,IF($C$36="Student",K18*$G$6,0)))),0)</f>
        <v>0</v>
      </c>
      <c r="L36" s="18">
        <f>ROUND(IF($C$36="Academic",L18*$E$5,IF($C$36="Summer",L18*$E$6,IF($C$36="Staff",L18*$G$5,IF($C$36="Student",L18*$G$6,0)))),0)</f>
        <v>0</v>
      </c>
      <c r="M36" s="18">
        <f>ROUND(IF($C$36="Academic",M18*$E$5,IF($C$36="Summer",M18*$E$6,IF($C$36="Staff",M18*$G$5,IF($C$36="Student",M18*$G$6,0)))),0)</f>
        <v>0</v>
      </c>
      <c r="N36" s="18">
        <f>ROUND(IF($C$36="Academic",N18*$E$5,IF($C$36="Summer",N18*$E$6,IF($C$36="Staff",N18*$G$5,IF($C$36="Student",N18*$G$6,0)))),0)</f>
        <v>0</v>
      </c>
      <c r="O36" s="18">
        <f>ROUND(IF($C$36="Academic",O18*$E$5,IF($C$36="Summer",O18*$E$6,IF($C$36="Staff",O18*$G$5,IF($C$36="Student",O18*$G$6,0)))),0)</f>
        <v>0</v>
      </c>
      <c r="P36" s="8">
        <f t="shared" si="4"/>
        <v>0</v>
      </c>
      <c r="Q36" s="11"/>
    </row>
    <row r="37" spans="1:17" x14ac:dyDescent="0.35">
      <c r="A37" s="146">
        <f>A19</f>
        <v>0</v>
      </c>
      <c r="B37" s="65" t="str">
        <f t="shared" si="3"/>
        <v>Co-PI 4</v>
      </c>
      <c r="C37" s="65" t="str">
        <f t="shared" si="3"/>
        <v>Academic</v>
      </c>
      <c r="K37" s="18">
        <f>ROUND(IF($C$37="Academic",K19*$E$5,IF($C$37="Summer",K19*$E$6,IF($C$37="Staff",K19*$G$5,IF($C$37="Student",K19*$G$6,0)))),0)</f>
        <v>0</v>
      </c>
      <c r="L37" s="18">
        <f>ROUND(IF($C$37="Academic",L19*$E$5,IF($C$37="Summer",L19*$E$6,IF($C$37="Staff",L19*$G$5,IF($C$37="Student",L19*$G$6,0)))),0)</f>
        <v>0</v>
      </c>
      <c r="M37" s="18">
        <f>ROUND(IF($C$37="Academic",M19*$E$5,IF($C$37="Summer",M19*$E$6,IF($C$37="Staff",M19*$G$5,IF($C$37="Student",M19*$G$6,0)))),0)</f>
        <v>0</v>
      </c>
      <c r="N37" s="18">
        <f>ROUND(IF($C$37="Academic",N19*$E$5,IF($C$37="Summer",N19*$E$6,IF($C$37="Staff",N19*$G$5,IF($C$37="Student",N19*$G$6,0)))),0)</f>
        <v>0</v>
      </c>
      <c r="O37" s="18">
        <f>ROUND(IF($C$37="Academic",O19*$E$5,IF($C$37="Summer",O19*$E$6,IF($C$37="Staff",O19*$G$5,IF($C$37="Student",O19*$G$6,0)))),0)</f>
        <v>0</v>
      </c>
      <c r="P37" s="8">
        <f t="shared" si="4"/>
        <v>0</v>
      </c>
      <c r="Q37" s="11"/>
    </row>
    <row r="38" spans="1:17" x14ac:dyDescent="0.35">
      <c r="A38" s="146"/>
      <c r="B38" s="65" t="str">
        <f t="shared" si="3"/>
        <v>Co-PI 4</v>
      </c>
      <c r="C38" s="65" t="str">
        <f t="shared" si="3"/>
        <v>Summer</v>
      </c>
      <c r="K38" s="18">
        <f>ROUND(IF($C$38="Academic",K20*$E$5,IF($C$38="Summer",K20*$E$6,IF($C$38="Staff",K20*$G$5,IF($C$38="Student",K20*$G$6,0)))),0)</f>
        <v>0</v>
      </c>
      <c r="L38" s="18">
        <f>ROUND(IF($C$38="Academic",L20*$E$5,IF($C$38="Summer",L20*$E$6,IF($C$38="Staff",L20*$G$5,IF($C$38="Student",L20*$G$6,0)))),0)</f>
        <v>0</v>
      </c>
      <c r="M38" s="18">
        <f>ROUND(IF($C$38="Academic",M20*$E$5,IF($C$38="Summer",M20*$E$6,IF($C$38="Staff",M20*$G$5,IF($C$38="Student",M20*$G$6,0)))),0)</f>
        <v>0</v>
      </c>
      <c r="N38" s="18">
        <f>ROUND(IF($C$38="Academic",N20*$E$5,IF($C$38="Summer",N20*$E$6,IF($C$38="Staff",N20*$G$5,IF($C$38="Student",N20*$G$6,0)))),0)</f>
        <v>0</v>
      </c>
      <c r="O38" s="18">
        <f>ROUND(IF($C$38="Academic",O20*$E$5,IF($C$38="Summer",O20*$E$6,IF($C$38="Staff",O20*$G$5,IF($C$38="Student",O20*$G$6,0)))),0)</f>
        <v>0</v>
      </c>
      <c r="P38" s="8">
        <f t="shared" si="4"/>
        <v>0</v>
      </c>
      <c r="Q38" s="11"/>
    </row>
    <row r="39" spans="1:17" x14ac:dyDescent="0.35">
      <c r="A39" s="65">
        <f t="shared" si="3"/>
        <v>0</v>
      </c>
      <c r="B39" s="65" t="str">
        <f t="shared" si="3"/>
        <v>Post-doc</v>
      </c>
      <c r="C39" s="65" t="str">
        <f t="shared" si="3"/>
        <v>Academic</v>
      </c>
      <c r="K39" s="18">
        <f>ROUND(IF($C$39="Academic",K21*$E$5,IF($C$39="Summer",K21*$E$6,IF($C$39="Staff",K21*$G$5,IF($C$39="Student",K21*$G$6,0)))),0)</f>
        <v>0</v>
      </c>
      <c r="L39" s="18">
        <f>ROUND(IF($C$39="Academic",L21*$E$5,IF($C$39="Summer",L21*$E$6,IF($C$39="Staff",L21*$G$5,IF($C$39="Student",L21*$G$6,0)))),0)</f>
        <v>0</v>
      </c>
      <c r="M39" s="18">
        <f>ROUND(IF($C$39="Academic",M21*$E$5,IF($C$39="Summer",M21*$E$6,IF($C$39="Staff",M21*$G$5,IF($C$39="Student",M21*$G$6,0)))),0)</f>
        <v>0</v>
      </c>
      <c r="N39" s="18">
        <f>ROUND(IF($C$39="Academic",N21*$E$5,IF($C$39="Summer",N21*$E$6,IF($C$39="Staff",N21*$G$5,IF($C$39="Student",N21*$G$6,0)))),0)</f>
        <v>0</v>
      </c>
      <c r="O39" s="18">
        <f>ROUND(IF($C$39="Academic",O21*$E$5,IF($C$39="Summer",O21*$E$6,IF($C$39="Staff",O21*$G$5,IF($C$39="Student",O21*$G$6,0)))),0)</f>
        <v>0</v>
      </c>
      <c r="P39" s="8">
        <f t="shared" si="4"/>
        <v>0</v>
      </c>
      <c r="Q39" s="11"/>
    </row>
    <row r="40" spans="1:17" x14ac:dyDescent="0.35">
      <c r="A40" s="65" t="str">
        <f t="shared" si="3"/>
        <v>TBD</v>
      </c>
      <c r="B40" s="65" t="str">
        <f t="shared" si="3"/>
        <v>Grad Student</v>
      </c>
      <c r="C40" s="65" t="str">
        <f t="shared" si="3"/>
        <v>Student</v>
      </c>
      <c r="K40" s="7">
        <f>ROUND(IF($C$40="Academic",K22*$E$5,IF($C$40="Summer",K22*$E$6,IF($C$40="Staff",K22*$G$5,IF($C$40="Student",K22*$G$6,0)))),0)</f>
        <v>0</v>
      </c>
      <c r="L40" s="7">
        <f>ROUND(IF($C$40="Academic",L22*$E$5,IF($C$40="Summer",L22*$E$6,IF($C$40="Staff",L22*$G$5,IF($C$40="Student",L22*$G$6,0)))),0)</f>
        <v>0</v>
      </c>
      <c r="M40" s="7">
        <f>ROUND(IF($C$40="Academic",M22*$E$5,IF($C$40="Summer",M22*$E$6,IF($C$40="Staff",M22*$G$5,IF($C$40="Student",M22*$G$6,0)))),0)</f>
        <v>0</v>
      </c>
      <c r="N40" s="7">
        <f>ROUND(IF($C$40="Academic",N22*$E$5,IF($C$40="Summer",N22*$E$6,IF($C$40="Staff",N22*$G$5,IF($C$40="Student",N22*$G$6,0)))),0)</f>
        <v>0</v>
      </c>
      <c r="O40" s="7">
        <f>ROUND(IF($C$40="Academic",O22*$E$5,IF($C$40="Summer",O22*$E$6,IF($C$40="Staff",O22*$G$5,IF($C$40="Student",O22*$G$6,0)))),0)</f>
        <v>0</v>
      </c>
      <c r="P40" s="8">
        <f t="shared" si="4"/>
        <v>0</v>
      </c>
      <c r="Q40" s="11"/>
    </row>
    <row r="41" spans="1:17" x14ac:dyDescent="0.35">
      <c r="A41" s="65">
        <f t="shared" si="3"/>
        <v>0</v>
      </c>
      <c r="B41" s="65" t="str">
        <f t="shared" si="3"/>
        <v>Grad Student</v>
      </c>
      <c r="C41" s="65" t="str">
        <f t="shared" si="3"/>
        <v>Student</v>
      </c>
      <c r="K41" s="7">
        <f>ROUND(IF($C$41="Academic",K23*$E$5,IF($C$41="Summer",K23*$E$6,IF($C$41="Staff",K23*$G$5,IF($C$41="Student",K23*$G$6,0)))),0)</f>
        <v>0</v>
      </c>
      <c r="L41" s="7">
        <f>ROUND(IF($C$41="Academic",L23*$E$5,IF($C$41="Summer",L23*$E$6,IF($C$41="Staff",L23*$G$5,IF($C$41="Student",L23*$G$6,0)))),0)</f>
        <v>0</v>
      </c>
      <c r="M41" s="7">
        <f>ROUND(IF($C$41="Academic",M23*$E$5,IF($C$41="Summer",M23*$E$6,IF($C$41="Staff",M23*$G$5,IF($C$41="Student",M23*$G$6,0)))),0)</f>
        <v>0</v>
      </c>
      <c r="N41" s="7">
        <f>ROUND(IF($C$41="Academic",N23*$E$5,IF($C$41="Summer",N23*$E$6,IF($C$41="Staff",N23*$G$5,IF($C$41="Student",N23*$G$6,0)))),0)</f>
        <v>0</v>
      </c>
      <c r="O41" s="7">
        <f>ROUND(IF($C$41="Academic",O23*$E$5,IF($C$41="Summer",O23*$E$6,IF($C$41="Staff",O23*$G$5,IF($C$41="Student",O23*$G$6,0)))),0)</f>
        <v>0</v>
      </c>
      <c r="P41" s="8">
        <f t="shared" si="4"/>
        <v>0</v>
      </c>
      <c r="Q41" s="11"/>
    </row>
    <row r="42" spans="1:17" x14ac:dyDescent="0.35">
      <c r="A42" s="65" t="str">
        <f t="shared" ref="A42:C43" si="5">A24</f>
        <v>TBD</v>
      </c>
      <c r="B42" s="65" t="str">
        <f t="shared" si="5"/>
        <v>UG Student</v>
      </c>
      <c r="C42" s="65" t="str">
        <f t="shared" si="5"/>
        <v>Student</v>
      </c>
      <c r="K42" s="7">
        <f>ROUND(IF($C$42="Academic",K24*$E$5,IF($C$42="Summer",K24*$E$6,IF($C$42="Staff",K24*$G$5,IF($C$42="Student",K24*$G$6,0)))),0)</f>
        <v>0</v>
      </c>
      <c r="L42" s="7">
        <f>ROUND(IF($C$42="Academic",L24*$E$5,IF($C$42="Summer",L24*$E$6,IF($C$42="Staff",L24*$G$5,IF($C$42="Student",L24*$G$6,0)))),0)</f>
        <v>0</v>
      </c>
      <c r="M42" s="7">
        <f>ROUND(IF($C$42="Academic",M24*$E$5,IF($C$42="Summer",M24*$E$6,IF($C$42="Staff",M24*$G$5,IF($C$42="Student",M24*$G$6,0)))),0)</f>
        <v>0</v>
      </c>
      <c r="N42" s="7">
        <f>ROUND(IF($C$42="Academic",N24*$E$5,IF($C$42="Summer",N24*$E$6,IF($C$42="Staff",N24*$G$5,IF($C$42="Student",N24*$G$6,0)))),0)</f>
        <v>0</v>
      </c>
      <c r="O42" s="7">
        <f>ROUND(IF($C$42="Academic",O24*$E$5,IF($C$42="Summer",O24*$E$6,IF($C$42="Staff",O24*$G$5,IF($C$42="Student",O24*$G$6,0)))),0)</f>
        <v>0</v>
      </c>
      <c r="P42" s="8">
        <f t="shared" si="4"/>
        <v>0</v>
      </c>
      <c r="Q42" s="11"/>
    </row>
    <row r="43" spans="1:17" x14ac:dyDescent="0.35">
      <c r="A43" s="65" t="str">
        <f t="shared" si="5"/>
        <v>TBD</v>
      </c>
      <c r="B43" s="65" t="str">
        <f t="shared" si="5"/>
        <v>UG Student</v>
      </c>
      <c r="C43" s="65" t="str">
        <f t="shared" si="5"/>
        <v>Student</v>
      </c>
      <c r="K43" s="7">
        <f>ROUND(IF($C$43="Academic",K25*$E$5,IF($C$43="Summer",K25*$E$6,IF($C$43="Staff",K25*$G$5,IF($C$43="Student",K25*$G$6,0)))),0)</f>
        <v>0</v>
      </c>
      <c r="L43" s="7">
        <f>ROUND(IF($C$43="Academic",L25*$E$5,IF($C$43="Summer",L25*$E$6,IF($C$43="Staff",L25*$G$5,IF($C$43="Student",L25*$G$6,0)))),0)</f>
        <v>0</v>
      </c>
      <c r="M43" s="7">
        <f>ROUND(IF($C$43="Academic",M25*$E$5,IF($C$43="Summer",M25*$E$6,IF($C$43="Staff",M25*$G$5,IF($C$43="Student",M25*$G$6,0)))),0)</f>
        <v>0</v>
      </c>
      <c r="N43" s="7">
        <f>ROUND(IF($C$43="Academic",N25*$E$5,IF($C$43="Summer",N25*$E$6,IF($C$43="Staff",N25*$G$5,IF($C$43="Student",N25*$G$6,0)))),0)</f>
        <v>0</v>
      </c>
      <c r="O43" s="7">
        <f>ROUND(IF($C$43="Academic",O25*$E$5,IF($C$43="Summer",O25*$E$6,IF($C$43="Staff",O25*$G$5,IF($C$43="Student",O25*$G$6,0)))),0)</f>
        <v>0</v>
      </c>
      <c r="P43" s="8">
        <f t="shared" si="4"/>
        <v>0</v>
      </c>
      <c r="Q43" s="11"/>
    </row>
    <row r="44" spans="1:17" s="3" customFormat="1" x14ac:dyDescent="0.35">
      <c r="A44" s="29" t="s">
        <v>19</v>
      </c>
      <c r="B44" s="29"/>
      <c r="C44" s="29"/>
      <c r="D44" s="29"/>
      <c r="E44" s="29"/>
      <c r="F44" s="29"/>
      <c r="G44" s="29"/>
      <c r="H44" s="29"/>
      <c r="I44" s="29"/>
      <c r="J44" s="29"/>
      <c r="K44" s="30">
        <f t="shared" ref="K44:P44" si="6">SUM(K29:K43)</f>
        <v>2327</v>
      </c>
      <c r="L44" s="30">
        <f t="shared" si="6"/>
        <v>2420</v>
      </c>
      <c r="M44" s="30">
        <f t="shared" si="6"/>
        <v>2516</v>
      </c>
      <c r="N44" s="30">
        <f t="shared" si="6"/>
        <v>0</v>
      </c>
      <c r="O44" s="30">
        <f t="shared" si="6"/>
        <v>0</v>
      </c>
      <c r="P44" s="31">
        <f t="shared" si="6"/>
        <v>7263</v>
      </c>
      <c r="Q44" s="11">
        <f>SUM(K44:O44)</f>
        <v>7263</v>
      </c>
    </row>
    <row r="45" spans="1:17" x14ac:dyDescent="0.35">
      <c r="P45" s="8"/>
      <c r="Q45" s="11"/>
    </row>
    <row r="46" spans="1:17" s="3" customFormat="1" x14ac:dyDescent="0.35">
      <c r="A46" s="32" t="s">
        <v>28</v>
      </c>
      <c r="B46" s="32"/>
      <c r="C46" s="32"/>
      <c r="D46" s="32"/>
      <c r="E46" s="32"/>
      <c r="F46" s="32"/>
      <c r="G46" s="32"/>
      <c r="H46" s="32"/>
      <c r="I46" s="32"/>
      <c r="J46" s="32"/>
      <c r="K46" s="33">
        <f t="shared" ref="K46:P46" si="7">K44+K26</f>
        <v>69539</v>
      </c>
      <c r="L46" s="33">
        <f t="shared" si="7"/>
        <v>72320</v>
      </c>
      <c r="M46" s="33">
        <f t="shared" si="7"/>
        <v>75213</v>
      </c>
      <c r="N46" s="33">
        <f t="shared" si="7"/>
        <v>0</v>
      </c>
      <c r="O46" s="33">
        <f t="shared" si="7"/>
        <v>0</v>
      </c>
      <c r="P46" s="34">
        <f t="shared" si="7"/>
        <v>217072</v>
      </c>
      <c r="Q46" s="11">
        <f>SUM(K46:O46)</f>
        <v>217072</v>
      </c>
    </row>
    <row r="47" spans="1:17" x14ac:dyDescent="0.35">
      <c r="P47" s="8"/>
      <c r="Q47" s="11"/>
    </row>
    <row r="48" spans="1:17" x14ac:dyDescent="0.35">
      <c r="A48" s="3" t="s">
        <v>29</v>
      </c>
      <c r="B48" s="3" t="s">
        <v>93</v>
      </c>
      <c r="K48" s="1" t="s">
        <v>83</v>
      </c>
      <c r="L48" s="1" t="s">
        <v>84</v>
      </c>
      <c r="M48" s="1" t="s">
        <v>85</v>
      </c>
      <c r="N48" s="1" t="s">
        <v>86</v>
      </c>
      <c r="O48" s="1" t="s">
        <v>87</v>
      </c>
      <c r="P48" s="20" t="s">
        <v>88</v>
      </c>
      <c r="Q48" s="43"/>
    </row>
    <row r="49" spans="1:17" x14ac:dyDescent="0.35">
      <c r="A49" s="65" t="s">
        <v>30</v>
      </c>
      <c r="P49" s="8">
        <f>SUM(K49:O49)</f>
        <v>0</v>
      </c>
      <c r="Q49" s="11"/>
    </row>
    <row r="50" spans="1:17" x14ac:dyDescent="0.35">
      <c r="A50" s="65" t="s">
        <v>31</v>
      </c>
      <c r="P50" s="8">
        <f>SUM(K50:O50)</f>
        <v>0</v>
      </c>
      <c r="Q50" s="11"/>
    </row>
    <row r="51" spans="1:17" s="3" customFormat="1" x14ac:dyDescent="0.35">
      <c r="A51" s="32" t="s">
        <v>32</v>
      </c>
      <c r="B51" s="32"/>
      <c r="C51" s="32"/>
      <c r="D51" s="32"/>
      <c r="E51" s="32"/>
      <c r="F51" s="32"/>
      <c r="G51" s="32"/>
      <c r="H51" s="32"/>
      <c r="I51" s="32"/>
      <c r="J51" s="32"/>
      <c r="K51" s="33">
        <f t="shared" ref="K51:P51" si="8">SUM(K49:K50)</f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4">
        <f t="shared" si="8"/>
        <v>0</v>
      </c>
      <c r="Q51" s="11">
        <f>SUM(K51:O51)</f>
        <v>0</v>
      </c>
    </row>
    <row r="52" spans="1:17" x14ac:dyDescent="0.35">
      <c r="P52" s="8"/>
      <c r="Q52" s="11"/>
    </row>
    <row r="53" spans="1:17" x14ac:dyDescent="0.35">
      <c r="A53" s="85" t="s">
        <v>144</v>
      </c>
      <c r="B53" s="85" t="s">
        <v>138</v>
      </c>
      <c r="C53" s="86"/>
      <c r="D53" s="86"/>
      <c r="E53" s="86"/>
      <c r="F53" s="86"/>
      <c r="G53" s="86"/>
      <c r="H53" s="86"/>
      <c r="I53" s="86"/>
      <c r="J53" s="86"/>
      <c r="K53" s="87" t="s">
        <v>83</v>
      </c>
      <c r="L53" s="87" t="s">
        <v>84</v>
      </c>
      <c r="M53" s="87" t="s">
        <v>85</v>
      </c>
      <c r="N53" s="87" t="s">
        <v>86</v>
      </c>
      <c r="O53" s="87" t="s">
        <v>87</v>
      </c>
      <c r="P53" s="78" t="s">
        <v>88</v>
      </c>
      <c r="Q53" s="43"/>
    </row>
    <row r="54" spans="1:17" x14ac:dyDescent="0.35">
      <c r="A54" s="86" t="s">
        <v>33</v>
      </c>
      <c r="B54" s="83" t="s">
        <v>64</v>
      </c>
      <c r="C54" s="86"/>
      <c r="D54" s="86"/>
      <c r="E54" s="86"/>
      <c r="F54" s="86"/>
      <c r="G54" s="86"/>
      <c r="H54" s="86"/>
      <c r="I54" s="86"/>
      <c r="J54" s="86"/>
      <c r="K54" s="87"/>
      <c r="L54" s="87"/>
      <c r="M54" s="87"/>
      <c r="N54" s="87"/>
      <c r="O54" s="87"/>
      <c r="P54" s="79">
        <f>SUM(K54:O54)</f>
        <v>0</v>
      </c>
      <c r="Q54" s="11"/>
    </row>
    <row r="55" spans="1:17" x14ac:dyDescent="0.35">
      <c r="A55" s="86" t="s">
        <v>34</v>
      </c>
      <c r="B55" s="83" t="s">
        <v>64</v>
      </c>
      <c r="C55" s="86"/>
      <c r="D55" s="86"/>
      <c r="E55" s="86"/>
      <c r="F55" s="86"/>
      <c r="G55" s="86"/>
      <c r="H55" s="86"/>
      <c r="I55" s="86"/>
      <c r="J55" s="86"/>
      <c r="K55" s="87"/>
      <c r="L55" s="87"/>
      <c r="M55" s="87"/>
      <c r="N55" s="87"/>
      <c r="O55" s="87"/>
      <c r="P55" s="79">
        <f>SUM(K55:O55)</f>
        <v>0</v>
      </c>
      <c r="Q55" s="11"/>
    </row>
    <row r="56" spans="1:17" s="3" customFormat="1" x14ac:dyDescent="0.35">
      <c r="A56" s="88" t="s">
        <v>35</v>
      </c>
      <c r="B56" s="88"/>
      <c r="C56" s="88"/>
      <c r="D56" s="88"/>
      <c r="E56" s="88"/>
      <c r="F56" s="88"/>
      <c r="G56" s="88"/>
      <c r="H56" s="88"/>
      <c r="I56" s="88"/>
      <c r="J56" s="88"/>
      <c r="K56" s="89">
        <f t="shared" ref="K56:P56" si="9">SUM(K54:K55)</f>
        <v>0</v>
      </c>
      <c r="L56" s="89">
        <f t="shared" si="9"/>
        <v>0</v>
      </c>
      <c r="M56" s="89">
        <f t="shared" si="9"/>
        <v>0</v>
      </c>
      <c r="N56" s="89">
        <f t="shared" si="9"/>
        <v>0</v>
      </c>
      <c r="O56" s="89">
        <f t="shared" si="9"/>
        <v>0</v>
      </c>
      <c r="P56" s="90">
        <f t="shared" si="9"/>
        <v>0</v>
      </c>
      <c r="Q56" s="11">
        <f>SUM(K56:O56)</f>
        <v>0</v>
      </c>
    </row>
    <row r="57" spans="1:17" s="9" customFormat="1" x14ac:dyDescent="0.35">
      <c r="K57" s="10"/>
      <c r="L57" s="10"/>
      <c r="M57" s="10"/>
      <c r="N57" s="10"/>
      <c r="O57" s="10"/>
      <c r="P57" s="11"/>
      <c r="Q57" s="11"/>
    </row>
    <row r="58" spans="1:17" s="9" customFormat="1" x14ac:dyDescent="0.35">
      <c r="A58" s="41" t="s">
        <v>102</v>
      </c>
      <c r="B58" s="69"/>
      <c r="K58" s="1" t="s">
        <v>83</v>
      </c>
      <c r="L58" s="1" t="s">
        <v>84</v>
      </c>
      <c r="M58" s="1" t="s">
        <v>85</v>
      </c>
      <c r="N58" s="1" t="s">
        <v>86</v>
      </c>
      <c r="O58" s="1" t="s">
        <v>87</v>
      </c>
      <c r="P58" s="20" t="s">
        <v>88</v>
      </c>
      <c r="Q58" s="43"/>
    </row>
    <row r="59" spans="1:17" s="12" customFormat="1" x14ac:dyDescent="0.35">
      <c r="A59" s="12" t="s">
        <v>80</v>
      </c>
      <c r="K59" s="24">
        <v>12000</v>
      </c>
      <c r="L59" s="1">
        <f>ROUND(IF($B$6&gt;=L$10,$K$59*$B$5^(L$10-1),0),0)</f>
        <v>12480</v>
      </c>
      <c r="M59" s="1">
        <f>ROUND(IF($B$6&gt;=M$10,$K$59*$B$5^(M$10-1),0),0)</f>
        <v>12979</v>
      </c>
      <c r="N59" s="1">
        <f>ROUND(IF($B$6&gt;=N$10,$K$59*$B$5^(N$10-1),0),0)</f>
        <v>0</v>
      </c>
      <c r="O59" s="1">
        <f>ROUND(IF($B$6&gt;=O$10,$K$59*$B$5^(O$10-1),0),0)</f>
        <v>0</v>
      </c>
      <c r="P59" s="11">
        <f>SUM(K59:O59)</f>
        <v>37459</v>
      </c>
      <c r="Q59" s="11"/>
    </row>
    <row r="60" spans="1:17" s="12" customFormat="1" x14ac:dyDescent="0.35">
      <c r="A60" s="12" t="s">
        <v>81</v>
      </c>
      <c r="B60" s="21" t="s">
        <v>103</v>
      </c>
      <c r="K60" s="24">
        <v>6000</v>
      </c>
      <c r="L60" s="1">
        <f>ROUND(IF($B$6&gt;=L$10,$K$60*$B$5^(L$10-1),0),0)</f>
        <v>6240</v>
      </c>
      <c r="M60" s="1">
        <f>ROUND(IF($B$6&gt;=M$10,$K$60*$B$5^(M$10-1),0),0)</f>
        <v>6490</v>
      </c>
      <c r="N60" s="1">
        <f>ROUND(IF($B$6&gt;=N$10,$K$60*$B$5^(N$10-1),0),0)</f>
        <v>0</v>
      </c>
      <c r="O60" s="1">
        <f>ROUND(IF($B$6&gt;=O$10,$K$60*$B$5^(O$10-1),0),0)</f>
        <v>0</v>
      </c>
      <c r="P60" s="11">
        <f>SUM(K60:O60)</f>
        <v>18730</v>
      </c>
      <c r="Q60" s="11"/>
    </row>
    <row r="61" spans="1:17" s="3" customFormat="1" x14ac:dyDescent="0.35">
      <c r="A61" s="32" t="s">
        <v>82</v>
      </c>
      <c r="B61" s="32"/>
      <c r="C61" s="32"/>
      <c r="D61" s="32"/>
      <c r="E61" s="32"/>
      <c r="F61" s="32"/>
      <c r="G61" s="32"/>
      <c r="H61" s="32"/>
      <c r="I61" s="32"/>
      <c r="J61" s="32"/>
      <c r="K61" s="33">
        <f t="shared" ref="K61:P61" si="10">SUM(K59:K60)</f>
        <v>18000</v>
      </c>
      <c r="L61" s="33">
        <f t="shared" si="10"/>
        <v>18720</v>
      </c>
      <c r="M61" s="33">
        <f t="shared" si="10"/>
        <v>19469</v>
      </c>
      <c r="N61" s="33">
        <f t="shared" si="10"/>
        <v>0</v>
      </c>
      <c r="O61" s="33">
        <f t="shared" si="10"/>
        <v>0</v>
      </c>
      <c r="P61" s="34">
        <f t="shared" si="10"/>
        <v>56189</v>
      </c>
      <c r="Q61" s="11">
        <f>SUM(K61:O61)</f>
        <v>56189</v>
      </c>
    </row>
    <row r="62" spans="1:17" s="15" customFormat="1" x14ac:dyDescent="0.35">
      <c r="K62" s="16"/>
      <c r="L62" s="16"/>
      <c r="M62" s="16"/>
      <c r="N62" s="16"/>
      <c r="O62" s="16"/>
      <c r="P62" s="17"/>
      <c r="Q62" s="14"/>
    </row>
    <row r="63" spans="1:17" x14ac:dyDescent="0.35">
      <c r="A63" s="75" t="s">
        <v>145</v>
      </c>
      <c r="B63" s="75" t="s">
        <v>139</v>
      </c>
      <c r="C63" s="76"/>
      <c r="D63" s="76"/>
      <c r="E63" s="76"/>
      <c r="F63" s="76"/>
      <c r="G63" s="76"/>
      <c r="H63" s="76"/>
      <c r="I63" s="76"/>
      <c r="J63" s="76"/>
      <c r="K63" s="77" t="s">
        <v>83</v>
      </c>
      <c r="L63" s="77" t="s">
        <v>84</v>
      </c>
      <c r="M63" s="77" t="s">
        <v>85</v>
      </c>
      <c r="N63" s="77" t="s">
        <v>86</v>
      </c>
      <c r="O63" s="77" t="s">
        <v>87</v>
      </c>
      <c r="P63" s="78" t="s">
        <v>88</v>
      </c>
      <c r="Q63" s="44"/>
    </row>
    <row r="64" spans="1:17" x14ac:dyDescent="0.35">
      <c r="A64" s="76" t="s">
        <v>37</v>
      </c>
      <c r="B64" s="76"/>
      <c r="C64" s="76"/>
      <c r="D64" s="76"/>
      <c r="E64" s="76"/>
      <c r="F64" s="76"/>
      <c r="G64" s="76"/>
      <c r="H64" s="76"/>
      <c r="I64" s="76"/>
      <c r="J64" s="76"/>
      <c r="K64" s="77"/>
      <c r="L64" s="77"/>
      <c r="M64" s="77"/>
      <c r="N64" s="77"/>
      <c r="O64" s="77"/>
      <c r="P64" s="79">
        <f>SUM(K64:O64)</f>
        <v>0</v>
      </c>
      <c r="Q64" s="45"/>
    </row>
    <row r="65" spans="1:17" x14ac:dyDescent="0.35">
      <c r="A65" s="76" t="s">
        <v>38</v>
      </c>
      <c r="B65" s="76"/>
      <c r="C65" s="76"/>
      <c r="D65" s="76"/>
      <c r="E65" s="76"/>
      <c r="F65" s="76"/>
      <c r="G65" s="76"/>
      <c r="H65" s="76"/>
      <c r="I65" s="76"/>
      <c r="J65" s="76"/>
      <c r="K65" s="77"/>
      <c r="L65" s="77"/>
      <c r="M65" s="77"/>
      <c r="N65" s="77"/>
      <c r="O65" s="77"/>
      <c r="P65" s="79">
        <f>SUM(K65:O65)</f>
        <v>0</v>
      </c>
      <c r="Q65" s="45"/>
    </row>
    <row r="66" spans="1:17" x14ac:dyDescent="0.35">
      <c r="A66" s="76" t="s">
        <v>39</v>
      </c>
      <c r="B66" s="76"/>
      <c r="C66" s="76"/>
      <c r="D66" s="76"/>
      <c r="E66" s="76"/>
      <c r="F66" s="76"/>
      <c r="G66" s="76"/>
      <c r="H66" s="76"/>
      <c r="I66" s="76"/>
      <c r="J66" s="76"/>
      <c r="K66" s="77"/>
      <c r="L66" s="77"/>
      <c r="M66" s="77"/>
      <c r="N66" s="77"/>
      <c r="O66" s="77"/>
      <c r="P66" s="79">
        <f>SUM(K66:O66)</f>
        <v>0</v>
      </c>
      <c r="Q66" s="45"/>
    </row>
    <row r="67" spans="1:17" x14ac:dyDescent="0.35">
      <c r="A67" s="76" t="s">
        <v>40</v>
      </c>
      <c r="B67" s="76"/>
      <c r="C67" s="76"/>
      <c r="D67" s="76"/>
      <c r="E67" s="76"/>
      <c r="F67" s="76"/>
      <c r="G67" s="76"/>
      <c r="H67" s="76"/>
      <c r="I67" s="76"/>
      <c r="J67" s="76"/>
      <c r="K67" s="77"/>
      <c r="L67" s="77"/>
      <c r="M67" s="77"/>
      <c r="N67" s="77"/>
      <c r="O67" s="77"/>
      <c r="P67" s="79">
        <f>SUM(K67:O67)</f>
        <v>0</v>
      </c>
      <c r="Q67" s="45"/>
    </row>
    <row r="68" spans="1:17" x14ac:dyDescent="0.35">
      <c r="A68" s="76" t="s">
        <v>41</v>
      </c>
      <c r="B68" s="76"/>
      <c r="C68" s="76"/>
      <c r="D68" s="76"/>
      <c r="E68" s="76"/>
      <c r="F68" s="76"/>
      <c r="G68" s="76"/>
      <c r="H68" s="76"/>
      <c r="I68" s="76"/>
      <c r="J68" s="76"/>
      <c r="K68" s="77"/>
      <c r="L68" s="77"/>
      <c r="M68" s="77"/>
      <c r="N68" s="77"/>
      <c r="O68" s="77"/>
      <c r="P68" s="79">
        <f>SUM(K68:O68)</f>
        <v>0</v>
      </c>
      <c r="Q68" s="45"/>
    </row>
    <row r="69" spans="1:17" s="3" customFormat="1" x14ac:dyDescent="0.35">
      <c r="A69" s="80" t="s">
        <v>42</v>
      </c>
      <c r="B69" s="80"/>
      <c r="C69" s="80"/>
      <c r="D69" s="80"/>
      <c r="E69" s="80"/>
      <c r="F69" s="80"/>
      <c r="G69" s="80"/>
      <c r="H69" s="80"/>
      <c r="I69" s="80"/>
      <c r="J69" s="80"/>
      <c r="K69" s="81">
        <f t="shared" ref="K69:P69" si="11">SUM(K64:K68)</f>
        <v>0</v>
      </c>
      <c r="L69" s="81">
        <f t="shared" si="11"/>
        <v>0</v>
      </c>
      <c r="M69" s="81">
        <f t="shared" si="11"/>
        <v>0</v>
      </c>
      <c r="N69" s="81">
        <f t="shared" si="11"/>
        <v>0</v>
      </c>
      <c r="O69" s="81">
        <f t="shared" si="11"/>
        <v>0</v>
      </c>
      <c r="P69" s="82">
        <f t="shared" si="11"/>
        <v>0</v>
      </c>
      <c r="Q69" s="11">
        <f>SUM(K69:O69)</f>
        <v>0</v>
      </c>
    </row>
    <row r="70" spans="1:17" x14ac:dyDescent="0.35">
      <c r="A70" s="83" t="s">
        <v>43</v>
      </c>
      <c r="B70" s="84"/>
      <c r="C70" s="76"/>
      <c r="D70" s="76"/>
      <c r="E70" s="76"/>
      <c r="F70" s="76"/>
      <c r="G70" s="76"/>
      <c r="H70" s="76"/>
      <c r="I70" s="76"/>
      <c r="J70" s="76"/>
      <c r="K70" s="77"/>
      <c r="L70" s="77"/>
      <c r="M70" s="77"/>
      <c r="N70" s="77"/>
      <c r="O70" s="77"/>
      <c r="P70" s="79"/>
      <c r="Q70" s="45"/>
    </row>
    <row r="71" spans="1:17" x14ac:dyDescent="0.35">
      <c r="P71" s="8"/>
      <c r="Q71" s="11"/>
    </row>
    <row r="72" spans="1:17" x14ac:dyDescent="0.35">
      <c r="A72" s="3" t="s">
        <v>44</v>
      </c>
      <c r="K72" s="1" t="s">
        <v>83</v>
      </c>
      <c r="L72" s="1" t="s">
        <v>84</v>
      </c>
      <c r="M72" s="1" t="s">
        <v>85</v>
      </c>
      <c r="N72" s="1" t="s">
        <v>86</v>
      </c>
      <c r="O72" s="1" t="s">
        <v>87</v>
      </c>
      <c r="P72" s="20" t="s">
        <v>88</v>
      </c>
      <c r="Q72" s="43"/>
    </row>
    <row r="73" spans="1:17" x14ac:dyDescent="0.35">
      <c r="A73" s="65" t="s">
        <v>45</v>
      </c>
      <c r="B73" s="65" t="s">
        <v>140</v>
      </c>
      <c r="K73" s="1">
        <v>2000</v>
      </c>
      <c r="L73" s="1">
        <f>ROUND(IF($B$6&gt;=L$10,$K$73*$B$5^(L$10-1),0),0)</f>
        <v>2080</v>
      </c>
      <c r="M73" s="1">
        <f>ROUND(IF($B$6&gt;=M$10,$K$73*$B$5^(M$10-1),0),0)</f>
        <v>2163</v>
      </c>
      <c r="N73" s="1">
        <f>ROUND(IF($B$6&gt;=N$10,$K$73*$B$5^(N$10-1),0),0)</f>
        <v>0</v>
      </c>
      <c r="O73" s="1">
        <f>ROUND(IF($B$6&gt;=O$10,$K$73*$B$5^(O$10-1),0),0)</f>
        <v>0</v>
      </c>
      <c r="P73" s="8">
        <f t="shared" ref="P73:P81" si="12">SUM(K73:O73)</f>
        <v>6243</v>
      </c>
      <c r="Q73" s="11"/>
    </row>
    <row r="74" spans="1:17" x14ac:dyDescent="0.35">
      <c r="A74" s="65" t="s">
        <v>46</v>
      </c>
      <c r="L74" s="1">
        <f>ROUND(IF($B$6&gt;=L$10,$K$74*$B$5^(L$10-1),0),0)</f>
        <v>0</v>
      </c>
      <c r="M74" s="1">
        <f>ROUND(IF($B$6&gt;=M$10,$K$74*$B$5^(M$10-1),0),0)</f>
        <v>0</v>
      </c>
      <c r="N74" s="1">
        <f>ROUND(IF($B$6&gt;=N$10,$K$74*$B$5^(N$10-1),0),0)</f>
        <v>0</v>
      </c>
      <c r="O74" s="1">
        <f>ROUND(IF($B$6&gt;=O$10,$K$74*$B$5^(O$10-1),0),0)</f>
        <v>0</v>
      </c>
      <c r="P74" s="8">
        <f t="shared" si="12"/>
        <v>0</v>
      </c>
      <c r="Q74" s="11"/>
    </row>
    <row r="75" spans="1:17" x14ac:dyDescent="0.35">
      <c r="A75" s="65" t="s">
        <v>47</v>
      </c>
      <c r="L75" s="1">
        <f>ROUND(IF($B$6&gt;=L$10,$K$75*$B$5^(L$10-1),0),0)</f>
        <v>0</v>
      </c>
      <c r="M75" s="1">
        <f>ROUND(IF($B$6&gt;=M$10,$K$75*$B$5^(M$10-1),0),0)</f>
        <v>0</v>
      </c>
      <c r="O75" s="1">
        <f>ROUND(IF($B$6&gt;=O$10,$K$75*$B$5^(O$10-1),0),0)</f>
        <v>0</v>
      </c>
      <c r="P75" s="8">
        <f t="shared" si="12"/>
        <v>0</v>
      </c>
      <c r="Q75" s="11"/>
    </row>
    <row r="76" spans="1:17" x14ac:dyDescent="0.35">
      <c r="A76" s="65" t="s">
        <v>48</v>
      </c>
      <c r="B76" s="70" t="s">
        <v>99</v>
      </c>
      <c r="L76" s="1">
        <f>ROUND(IF($B$6&gt;=L$10,$K$76*$B$5^(L$10-1),0),0)</f>
        <v>0</v>
      </c>
      <c r="M76" s="1">
        <f>ROUND(IF($B$6&gt;=M$10,$K$76*$B$5^(M$10-1),0),0)</f>
        <v>0</v>
      </c>
      <c r="N76" s="1">
        <f>ROUND(IF($B$6&gt;=N$10,$K$76*$B$5^(N$10-1),0),0)</f>
        <v>0</v>
      </c>
      <c r="O76" s="1">
        <f>ROUND(IF($B$6&gt;=O$10,$K$76*$B$5^(O$10-1),0),0)</f>
        <v>0</v>
      </c>
      <c r="P76" s="8">
        <f t="shared" si="12"/>
        <v>0</v>
      </c>
      <c r="Q76" s="11"/>
    </row>
    <row r="77" spans="1:17" x14ac:dyDescent="0.35">
      <c r="A77" s="65" t="s">
        <v>49</v>
      </c>
      <c r="L77" s="1">
        <f>ROUND(IF($B$6&gt;=L$10,$K$77*$B$5^(L$10-1),0),0)</f>
        <v>0</v>
      </c>
      <c r="M77" s="1">
        <f>ROUND(IF($B$6&gt;=M$10,$K$77*$B$5^(M$10-1),0),0)</f>
        <v>0</v>
      </c>
      <c r="N77" s="1">
        <f>ROUND(IF($B$6&gt;=N$10,$K$77*$B$5^(N$10-1),0),0)</f>
        <v>0</v>
      </c>
      <c r="O77" s="1">
        <f>ROUND(IF($B$6&gt;=O$10,$K$77*$B$5^(O$10-1),0),0)</f>
        <v>0</v>
      </c>
      <c r="P77" s="8">
        <f t="shared" si="12"/>
        <v>0</v>
      </c>
      <c r="Q77" s="11"/>
    </row>
    <row r="78" spans="1:17" x14ac:dyDescent="0.35">
      <c r="A78" s="122" t="s">
        <v>135</v>
      </c>
      <c r="B78" s="122"/>
      <c r="C78" s="122"/>
      <c r="D78" s="122"/>
      <c r="E78" s="122"/>
      <c r="F78" s="122"/>
      <c r="G78" s="122"/>
      <c r="H78" s="122"/>
      <c r="I78" s="122"/>
      <c r="J78" s="122"/>
      <c r="K78" s="123"/>
      <c r="L78" s="123">
        <f>ROUND(IF($B$6&gt;=L$10,$K$78*$B$5^(L$10-1),0),0)</f>
        <v>0</v>
      </c>
      <c r="M78" s="123">
        <f>ROUND(IF($B$6&gt;=M$10,$K$78*$B$5^(M$10-1),0),0)</f>
        <v>0</v>
      </c>
      <c r="N78" s="123">
        <f>ROUND(IF($B$6&gt;=N$10,$K$78*$B$5^(N$10-1),0),0)</f>
        <v>0</v>
      </c>
      <c r="O78" s="123">
        <f>ROUND(IF($B$6&gt;=O$10,$K$78*$B$5^(O$10-1),0),0)</f>
        <v>0</v>
      </c>
      <c r="P78" s="124">
        <f t="shared" si="12"/>
        <v>0</v>
      </c>
      <c r="Q78" s="11"/>
    </row>
    <row r="79" spans="1:17" x14ac:dyDescent="0.35">
      <c r="A79" s="86" t="s">
        <v>136</v>
      </c>
      <c r="B79" s="86"/>
      <c r="C79" s="86"/>
      <c r="D79" s="86"/>
      <c r="E79" s="86"/>
      <c r="F79" s="86"/>
      <c r="G79" s="86"/>
      <c r="H79" s="86"/>
      <c r="I79" s="86"/>
      <c r="J79" s="86"/>
      <c r="K79" s="87"/>
      <c r="L79" s="87">
        <f>ROUND(IF($B$6&gt;=L$10,$K$79*$B$5^(L$10-1),0),0)</f>
        <v>0</v>
      </c>
      <c r="M79" s="87">
        <f>ROUND(IF($B$6&gt;=M$10,$K$79*$B$5^(M$10-1),0),0)</f>
        <v>0</v>
      </c>
      <c r="N79" s="87">
        <f>ROUND(IF($B$6&gt;=N$10,$K$79*$B$5^(N$10-1),0),0)</f>
        <v>0</v>
      </c>
      <c r="O79" s="87">
        <f>ROUND(IF($B$6&gt;=O$10,$K$79*$B$5^(O$10-1),0),0)</f>
        <v>0</v>
      </c>
      <c r="P79" s="79">
        <f t="shared" si="12"/>
        <v>0</v>
      </c>
      <c r="Q79" s="11"/>
    </row>
    <row r="80" spans="1:17" x14ac:dyDescent="0.35">
      <c r="A80" s="65" t="s">
        <v>78</v>
      </c>
      <c r="L80" s="1">
        <f>ROUND(IF($B$6&gt;=L$10,$K$80*$B$5^(L$10-1),0),0)</f>
        <v>0</v>
      </c>
      <c r="M80" s="1">
        <f>ROUND(IF($B$6&gt;=M$10,$K$80*$B$5^(M$10-1),0),0)</f>
        <v>0</v>
      </c>
      <c r="N80" s="1">
        <f>ROUND(IF($B$6&gt;=N$10,$K$80*$B$5^(N$10-1),0),0)</f>
        <v>0</v>
      </c>
      <c r="O80" s="1">
        <f>ROUND(IF($B$6&gt;=O$10,$K$80*$B$5^(O$10-1),0),0)</f>
        <v>0</v>
      </c>
      <c r="P80" s="8">
        <f t="shared" si="12"/>
        <v>0</v>
      </c>
      <c r="Q80" s="11"/>
    </row>
    <row r="81" spans="1:17" x14ac:dyDescent="0.35">
      <c r="A81" s="86" t="s">
        <v>146</v>
      </c>
      <c r="B81" s="83"/>
      <c r="C81" s="86" t="s">
        <v>142</v>
      </c>
      <c r="D81" s="91">
        <v>1614</v>
      </c>
      <c r="E81" s="86" t="s">
        <v>61</v>
      </c>
      <c r="F81" s="108">
        <v>9</v>
      </c>
      <c r="G81" s="105">
        <v>9</v>
      </c>
      <c r="H81" s="106">
        <v>9</v>
      </c>
      <c r="I81" s="105"/>
      <c r="J81" s="106"/>
      <c r="K81" s="92">
        <f>ROUND(F81*D81,0)</f>
        <v>14526</v>
      </c>
      <c r="L81" s="92">
        <f>ROUND(IF($B$6&gt;=L$10,G81*$D$81*$B$5^(L$10-1),0),0)</f>
        <v>15107</v>
      </c>
      <c r="M81" s="92">
        <f>ROUND(IF($B$6&gt;=M$10,H81*$D$81*$B$5^(M$10-1),0),0)</f>
        <v>15711</v>
      </c>
      <c r="N81" s="92">
        <f>ROUND(IF($B$6&gt;=N$10,I81*$D$81*$B$5^(N$10-1),0),0)</f>
        <v>0</v>
      </c>
      <c r="O81" s="92">
        <f>ROUND(IF($B$6&gt;=O$10,J81*$D$81*$B$5^(O$10-1),0),0)</f>
        <v>0</v>
      </c>
      <c r="P81" s="79">
        <f t="shared" si="12"/>
        <v>45344</v>
      </c>
      <c r="Q81" s="11"/>
    </row>
    <row r="82" spans="1:17" s="3" customFormat="1" x14ac:dyDescent="0.35">
      <c r="A82" s="32" t="s">
        <v>50</v>
      </c>
      <c r="B82" s="32"/>
      <c r="C82" s="35"/>
      <c r="D82" s="32"/>
      <c r="E82" s="32"/>
      <c r="F82" s="32"/>
      <c r="G82" s="32"/>
      <c r="H82" s="32"/>
      <c r="I82" s="32"/>
      <c r="J82" s="32"/>
      <c r="K82" s="33">
        <f t="shared" ref="K82:P82" si="13">SUM(K73:K81)</f>
        <v>16526</v>
      </c>
      <c r="L82" s="33">
        <f t="shared" si="13"/>
        <v>17187</v>
      </c>
      <c r="M82" s="33">
        <f t="shared" si="13"/>
        <v>17874</v>
      </c>
      <c r="N82" s="33">
        <f t="shared" si="13"/>
        <v>0</v>
      </c>
      <c r="O82" s="33">
        <f t="shared" si="13"/>
        <v>0</v>
      </c>
      <c r="P82" s="34">
        <f t="shared" si="13"/>
        <v>51587</v>
      </c>
      <c r="Q82" s="11">
        <f>SUM(K82:O82)</f>
        <v>51587</v>
      </c>
    </row>
    <row r="83" spans="1:17" x14ac:dyDescent="0.35">
      <c r="P83" s="8"/>
      <c r="Q83" s="11"/>
    </row>
    <row r="84" spans="1:17" x14ac:dyDescent="0.35">
      <c r="A84" s="75" t="s">
        <v>94</v>
      </c>
      <c r="B84" s="75" t="s">
        <v>65</v>
      </c>
      <c r="C84" s="86"/>
      <c r="D84" s="86"/>
      <c r="E84" s="86"/>
      <c r="F84" s="86"/>
      <c r="G84" s="86"/>
      <c r="H84" s="86"/>
      <c r="I84" s="86"/>
      <c r="J84" s="86"/>
      <c r="K84" s="87" t="s">
        <v>83</v>
      </c>
      <c r="L84" s="87" t="s">
        <v>84</v>
      </c>
      <c r="M84" s="87" t="s">
        <v>85</v>
      </c>
      <c r="N84" s="87" t="s">
        <v>86</v>
      </c>
      <c r="O84" s="87" t="s">
        <v>87</v>
      </c>
      <c r="P84" s="78" t="s">
        <v>88</v>
      </c>
      <c r="Q84" s="43"/>
    </row>
    <row r="85" spans="1:17" x14ac:dyDescent="0.35">
      <c r="A85" s="86" t="s">
        <v>51</v>
      </c>
      <c r="B85" s="86"/>
      <c r="C85" s="86"/>
      <c r="D85" s="86"/>
      <c r="E85" s="86"/>
      <c r="F85" s="86"/>
      <c r="G85" s="86"/>
      <c r="H85" s="86"/>
      <c r="I85" s="86"/>
      <c r="J85" s="86"/>
      <c r="K85" s="87"/>
      <c r="L85" s="87"/>
      <c r="M85" s="87"/>
      <c r="N85" s="87"/>
      <c r="O85" s="87"/>
      <c r="P85" s="79">
        <f>SUM(K85:O85)</f>
        <v>0</v>
      </c>
      <c r="Q85" s="11"/>
    </row>
    <row r="86" spans="1:17" x14ac:dyDescent="0.35">
      <c r="A86" s="86" t="s">
        <v>52</v>
      </c>
      <c r="B86" s="86"/>
      <c r="C86" s="86"/>
      <c r="D86" s="86"/>
      <c r="E86" s="86"/>
      <c r="F86" s="86"/>
      <c r="G86" s="86"/>
      <c r="H86" s="86"/>
      <c r="I86" s="86"/>
      <c r="J86" s="86"/>
      <c r="K86" s="87"/>
      <c r="L86" s="87"/>
      <c r="M86" s="87"/>
      <c r="N86" s="87"/>
      <c r="O86" s="87"/>
      <c r="P86" s="79">
        <f>SUM(K86:O86)</f>
        <v>0</v>
      </c>
      <c r="Q86" s="11"/>
    </row>
    <row r="87" spans="1:17" x14ac:dyDescent="0.35">
      <c r="A87" s="86" t="s">
        <v>53</v>
      </c>
      <c r="B87" s="86"/>
      <c r="C87" s="86"/>
      <c r="D87" s="86"/>
      <c r="E87" s="86"/>
      <c r="F87" s="86"/>
      <c r="G87" s="86"/>
      <c r="H87" s="86"/>
      <c r="I87" s="86"/>
      <c r="J87" s="86"/>
      <c r="K87" s="87"/>
      <c r="L87" s="87"/>
      <c r="M87" s="87"/>
      <c r="N87" s="87"/>
      <c r="O87" s="87"/>
      <c r="P87" s="79">
        <f>SUM(K87:O87)</f>
        <v>0</v>
      </c>
      <c r="Q87" s="11"/>
    </row>
    <row r="88" spans="1:17" s="3" customFormat="1" x14ac:dyDescent="0.35">
      <c r="A88" s="88" t="s">
        <v>54</v>
      </c>
      <c r="B88" s="88" t="s">
        <v>137</v>
      </c>
      <c r="C88" s="88"/>
      <c r="D88" s="88"/>
      <c r="E88" s="88"/>
      <c r="F88" s="88"/>
      <c r="G88" s="88"/>
      <c r="H88" s="88"/>
      <c r="I88" s="88"/>
      <c r="J88" s="88"/>
      <c r="K88" s="89">
        <f t="shared" ref="K88:P88" si="14">SUM(K85:K87)</f>
        <v>0</v>
      </c>
      <c r="L88" s="89">
        <f t="shared" si="14"/>
        <v>0</v>
      </c>
      <c r="M88" s="89">
        <f t="shared" si="14"/>
        <v>0</v>
      </c>
      <c r="N88" s="89">
        <f t="shared" si="14"/>
        <v>0</v>
      </c>
      <c r="O88" s="89">
        <f t="shared" si="14"/>
        <v>0</v>
      </c>
      <c r="P88" s="90">
        <f t="shared" si="14"/>
        <v>0</v>
      </c>
      <c r="Q88" s="11">
        <f>SUM(K88:O88)</f>
        <v>0</v>
      </c>
    </row>
    <row r="89" spans="1:17" x14ac:dyDescent="0.35">
      <c r="B89" s="3"/>
      <c r="P89" s="8"/>
      <c r="Q89" s="11"/>
    </row>
    <row r="90" spans="1:17" x14ac:dyDescent="0.35">
      <c r="A90" s="3" t="s">
        <v>141</v>
      </c>
      <c r="B90" s="125"/>
      <c r="K90" s="1" t="s">
        <v>83</v>
      </c>
      <c r="L90" s="1" t="s">
        <v>84</v>
      </c>
      <c r="M90" s="1" t="s">
        <v>85</v>
      </c>
      <c r="N90" s="1" t="s">
        <v>86</v>
      </c>
      <c r="O90" s="1" t="s">
        <v>87</v>
      </c>
      <c r="P90" s="20" t="s">
        <v>88</v>
      </c>
      <c r="Q90" s="43"/>
    </row>
    <row r="91" spans="1:17" x14ac:dyDescent="0.35">
      <c r="A91" s="65" t="str">
        <f>A85</f>
        <v>Subcontractor 1</v>
      </c>
      <c r="K91" s="7">
        <f>IF(K85&gt;=25000,25000,K85)</f>
        <v>0</v>
      </c>
      <c r="L91" s="7">
        <f>IF(IF(SUM(K85:L85)&gt;=25000,25000-K85,L85)&lt;=0,0,MIN(L85,25000-K85))</f>
        <v>0</v>
      </c>
      <c r="M91" s="7">
        <f>IF(IF(SUM(K85:M85)&gt;=25000,25000-SUM(K85:L85),M85)&lt;=0,0,MIN(M85,25000-SUM(K85:L85)))</f>
        <v>0</v>
      </c>
      <c r="N91" s="7">
        <f>IF(IF(SUM(K85:N85)&gt;=25000,25000-SUM(K85:M85),N85)&lt;=0,0,MIN(N85,25000-SUM(K85:M85)))</f>
        <v>0</v>
      </c>
      <c r="O91" s="7">
        <f>IF(IF(SUM(K85:O85)&gt;=25000,25000-SUM(K85:N85),O85)&lt;=0,0,MIN(O85,25000-SUM(K85:N85)))</f>
        <v>0</v>
      </c>
      <c r="P91" s="8">
        <f>SUM(K91:O91)</f>
        <v>0</v>
      </c>
      <c r="Q91" s="11"/>
    </row>
    <row r="92" spans="1:17" x14ac:dyDescent="0.35">
      <c r="A92" s="65" t="str">
        <f>A86</f>
        <v>Subcontractor 2</v>
      </c>
      <c r="K92" s="7">
        <f>IF(K86&gt;=25000,25000,K86)</f>
        <v>0</v>
      </c>
      <c r="L92" s="7">
        <f>IF(IF(SUM(K86:L86)&gt;=25000,25000-K86,L86)&lt;=0,0,MIN(L86,25000-K86))</f>
        <v>0</v>
      </c>
      <c r="M92" s="7">
        <f>IF(IF(SUM(K86:M86)&gt;=25000,25000-SUM(K86:L86),M86)&lt;=0,0,MIN(M86,25000-SUM(K86:L86)))</f>
        <v>0</v>
      </c>
      <c r="N92" s="7">
        <f>IF(IF(SUM(K86:N86)&gt;=25000,25000-SUM(K86:M86),N86)&lt;=0,0,MIN(N86,25000-SUM(K86:M86)))</f>
        <v>0</v>
      </c>
      <c r="O92" s="7">
        <f>IF(IF(SUM(K86:O86)&gt;=25000,25000-SUM(K86:N86),O86)&lt;=0,0,MIN(O86,25000-SUM(K86:N86)))</f>
        <v>0</v>
      </c>
      <c r="P92" s="8">
        <f>SUM(K92:O92)</f>
        <v>0</v>
      </c>
      <c r="Q92" s="11"/>
    </row>
    <row r="93" spans="1:17" x14ac:dyDescent="0.35">
      <c r="A93" s="65" t="str">
        <f>A87</f>
        <v>Subcontractor 3</v>
      </c>
      <c r="K93" s="7">
        <f>IF(K87&gt;=25000,25000,K87)</f>
        <v>0</v>
      </c>
      <c r="L93" s="7">
        <f>IF(IF(SUM(K87:L87)&gt;=25000,25000-K87,L87)&lt;=0,0,MIN(L87,25000-K87))</f>
        <v>0</v>
      </c>
      <c r="M93" s="7">
        <f>IF(IF(SUM(K87:M87)&gt;=25000,25000-SUM(K87:L87),M87)&lt;=0,0,MIN(M87,25000-SUM(K87:L87)))</f>
        <v>0</v>
      </c>
      <c r="N93" s="7">
        <f>IF(IF(SUM(K87:N87)&gt;=25000,25000-SUM(K87:M87),N87)&lt;=0,0,MIN(N87,25000-SUM(K87:M87)))</f>
        <v>0</v>
      </c>
      <c r="O93" s="7">
        <f>IF(IF(SUM(K87:O87)&gt;=25000,25000-SUM(K87:N87),O87)&lt;=0,0,MIN(O87,25000-SUM(K87:N87)))</f>
        <v>0</v>
      </c>
      <c r="P93" s="8">
        <f>SUM(K93:O93)</f>
        <v>0</v>
      </c>
      <c r="Q93" s="11"/>
    </row>
    <row r="94" spans="1:17" s="3" customFormat="1" x14ac:dyDescent="0.35">
      <c r="A94" s="32" t="s">
        <v>60</v>
      </c>
      <c r="B94" s="32"/>
      <c r="C94" s="32"/>
      <c r="D94" s="32"/>
      <c r="E94" s="32"/>
      <c r="F94" s="32"/>
      <c r="G94" s="32"/>
      <c r="H94" s="32"/>
      <c r="I94" s="32"/>
      <c r="J94" s="32"/>
      <c r="K94" s="33">
        <f t="shared" ref="K94:O94" si="15">SUM(K91:K93)</f>
        <v>0</v>
      </c>
      <c r="L94" s="33">
        <f t="shared" si="15"/>
        <v>0</v>
      </c>
      <c r="M94" s="33">
        <f t="shared" si="15"/>
        <v>0</v>
      </c>
      <c r="N94" s="33">
        <f t="shared" si="15"/>
        <v>0</v>
      </c>
      <c r="O94" s="33">
        <f t="shared" si="15"/>
        <v>0</v>
      </c>
      <c r="P94" s="34">
        <f>SUM(P91:P93)</f>
        <v>0</v>
      </c>
      <c r="Q94" s="11">
        <f>SUM(K94:O94)</f>
        <v>0</v>
      </c>
    </row>
    <row r="95" spans="1:17" x14ac:dyDescent="0.35">
      <c r="P95" s="8"/>
      <c r="Q95" s="11"/>
    </row>
    <row r="96" spans="1:17" x14ac:dyDescent="0.35">
      <c r="K96" s="1" t="s">
        <v>83</v>
      </c>
      <c r="L96" s="1" t="s">
        <v>84</v>
      </c>
      <c r="M96" s="1" t="s">
        <v>85</v>
      </c>
      <c r="N96" s="1" t="s">
        <v>86</v>
      </c>
      <c r="O96" s="1" t="s">
        <v>87</v>
      </c>
      <c r="P96" s="20" t="s">
        <v>88</v>
      </c>
      <c r="Q96" s="43"/>
    </row>
    <row r="97" spans="1:17" x14ac:dyDescent="0.35">
      <c r="P97" s="8"/>
      <c r="Q97" s="11"/>
    </row>
    <row r="98" spans="1:17" s="3" customFormat="1" x14ac:dyDescent="0.35">
      <c r="A98" s="29" t="s">
        <v>55</v>
      </c>
      <c r="B98" s="29"/>
      <c r="C98" s="29"/>
      <c r="D98" s="29"/>
      <c r="E98" s="29"/>
      <c r="F98" s="29"/>
      <c r="G98" s="29"/>
      <c r="H98" s="29"/>
      <c r="I98" s="29"/>
      <c r="J98" s="29"/>
      <c r="K98" s="30">
        <f>K46+K51+K56+K69+K82+K88+K61</f>
        <v>104065</v>
      </c>
      <c r="L98" s="30">
        <f>L46+L51+L56+L69+L82+L88+L61</f>
        <v>108227</v>
      </c>
      <c r="M98" s="30">
        <f>M46+M51+M56+M69+M82+M88+M61</f>
        <v>112556</v>
      </c>
      <c r="N98" s="30">
        <f>N46+N51+N56+N69+N82+N88+N61</f>
        <v>0</v>
      </c>
      <c r="O98" s="30">
        <f>O46+O51+O56+O69+O82+O88+O61</f>
        <v>0</v>
      </c>
      <c r="P98" s="31">
        <f>SUM(K98:O98)</f>
        <v>324848</v>
      </c>
      <c r="Q98" s="11">
        <f>P46+P51+P56+P69+P82+P88+P61</f>
        <v>324848</v>
      </c>
    </row>
    <row r="99" spans="1:17" x14ac:dyDescent="0.35">
      <c r="P99" s="8"/>
      <c r="Q99" s="11"/>
    </row>
    <row r="100" spans="1:17" s="3" customFormat="1" x14ac:dyDescent="0.35">
      <c r="A100" s="32" t="s">
        <v>56</v>
      </c>
      <c r="B100" s="36">
        <f>B4</f>
        <v>0.54</v>
      </c>
      <c r="C100" s="32"/>
      <c r="D100" s="32"/>
      <c r="E100" s="32"/>
      <c r="F100" s="32"/>
      <c r="G100" s="32"/>
      <c r="H100" s="32"/>
      <c r="I100" s="32"/>
      <c r="J100" s="32"/>
      <c r="K100" s="33">
        <f>ROUND(K104*$B$100,0)</f>
        <v>48351</v>
      </c>
      <c r="L100" s="33">
        <f>ROUND(L104*$B$100,0)</f>
        <v>50285</v>
      </c>
      <c r="M100" s="33">
        <f>ROUND(M104*$B$100,0)</f>
        <v>52296</v>
      </c>
      <c r="N100" s="33">
        <f>ROUND(N104*$B$100,0)</f>
        <v>0</v>
      </c>
      <c r="O100" s="33">
        <f>ROUND(O104*$B$100,0)</f>
        <v>0</v>
      </c>
      <c r="P100" s="34">
        <f>SUM(K100:O100)</f>
        <v>150932</v>
      </c>
      <c r="Q100" s="11">
        <f>ROUND(P104*$B$100,0)</f>
        <v>150932</v>
      </c>
    </row>
    <row r="101" spans="1:17" x14ac:dyDescent="0.35">
      <c r="P101" s="8"/>
      <c r="Q101" s="11"/>
    </row>
    <row r="102" spans="1:17" s="3" customFormat="1" ht="15" thickBot="1" x14ac:dyDescent="0.4">
      <c r="A102" s="25" t="s">
        <v>57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6">
        <f>K98+K100</f>
        <v>152416</v>
      </c>
      <c r="L102" s="26">
        <f>L98+L100</f>
        <v>158512</v>
      </c>
      <c r="M102" s="26">
        <f>M98+M100</f>
        <v>164852</v>
      </c>
      <c r="N102" s="26">
        <f>N98+N100</f>
        <v>0</v>
      </c>
      <c r="O102" s="26">
        <f>O98+O100</f>
        <v>0</v>
      </c>
      <c r="P102" s="27">
        <f>SUM(K102:O102)</f>
        <v>475780</v>
      </c>
      <c r="Q102" s="11">
        <f>P98+P100</f>
        <v>475780</v>
      </c>
    </row>
    <row r="103" spans="1:17" ht="15" thickTop="1" x14ac:dyDescent="0.35">
      <c r="P103" s="8"/>
      <c r="Q103" s="11"/>
    </row>
    <row r="104" spans="1:17" s="3" customFormat="1" x14ac:dyDescent="0.35">
      <c r="A104" s="29" t="s">
        <v>58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30">
        <f>K98-K56-K69-K79-K81-K88+K94</f>
        <v>89539</v>
      </c>
      <c r="L104" s="30">
        <f>L98-L56-L69-L79-L81-L88+L94</f>
        <v>93120</v>
      </c>
      <c r="M104" s="30">
        <f>M98-M56-M69-M79-M81-M88+M94</f>
        <v>96845</v>
      </c>
      <c r="N104" s="30">
        <f>N98-N56-N69-N79-N81-N88+N94</f>
        <v>0</v>
      </c>
      <c r="O104" s="30">
        <f>O98-O56-O69-O79-O81-O88+O94</f>
        <v>0</v>
      </c>
      <c r="P104" s="31">
        <f>SUM(K104:O104)</f>
        <v>279504</v>
      </c>
      <c r="Q104" s="10">
        <f>P98-P56-P69-P79-P81-P88+P94</f>
        <v>279504</v>
      </c>
    </row>
    <row r="105" spans="1:17" x14ac:dyDescent="0.35">
      <c r="P105" s="8"/>
      <c r="Q105" s="11"/>
    </row>
    <row r="106" spans="1:17" x14ac:dyDescent="0.35">
      <c r="A106" s="3" t="s">
        <v>107</v>
      </c>
      <c r="P106" s="8"/>
      <c r="Q106" s="11"/>
    </row>
    <row r="107" spans="1:17" x14ac:dyDescent="0.35">
      <c r="A107" s="65" t="s">
        <v>104</v>
      </c>
      <c r="B107" s="141" t="str">
        <f>B7</f>
        <v>None</v>
      </c>
      <c r="C107" s="65" t="s">
        <v>120</v>
      </c>
      <c r="D107" s="107">
        <f>D81</f>
        <v>1614</v>
      </c>
      <c r="E107" s="65" t="s">
        <v>61</v>
      </c>
      <c r="F107" s="112">
        <v>9</v>
      </c>
      <c r="G107" s="116">
        <v>9</v>
      </c>
      <c r="H107" s="116">
        <v>9</v>
      </c>
      <c r="I107" s="116"/>
      <c r="J107" s="116"/>
      <c r="K107" s="117">
        <f>ROUND(F107*D107,0)</f>
        <v>14526</v>
      </c>
      <c r="L107" s="117">
        <f>ROUND(IF($B$6&gt;=L$10,G107*$D$81*$B$5^(L$10-1),0),0)</f>
        <v>15107</v>
      </c>
      <c r="M107" s="117">
        <f>ROUND(IF($B$6&gt;=M$10,H107*$D$81*$B$5^(M$10-1),0),0)</f>
        <v>15711</v>
      </c>
      <c r="N107" s="117">
        <f>ROUND(IF($B$6&gt;=N$10,I107*$D$81*$B$5^(N$10-1),0),0)</f>
        <v>0</v>
      </c>
      <c r="O107" s="117">
        <f>ROUND(IF($B$6&gt;=O$10,J107*$D$81*$B$5^(O$10-1),0),0)</f>
        <v>0</v>
      </c>
      <c r="P107" s="8">
        <f>SUM(K107:O107)</f>
        <v>45344</v>
      </c>
      <c r="Q107" s="11"/>
    </row>
    <row r="108" spans="1:17" x14ac:dyDescent="0.35">
      <c r="A108" s="65" t="s">
        <v>71</v>
      </c>
      <c r="B108" s="141" t="str">
        <f>B7</f>
        <v>None</v>
      </c>
      <c r="K108" s="7">
        <f>'Cost Share'!K82</f>
        <v>0</v>
      </c>
      <c r="L108" s="7">
        <f>'Cost Share'!L82</f>
        <v>0</v>
      </c>
      <c r="M108" s="7">
        <f>'Cost Share'!M82</f>
        <v>0</v>
      </c>
      <c r="N108" s="7">
        <f>'Cost Share'!N82</f>
        <v>0</v>
      </c>
      <c r="O108" s="7">
        <f>'Cost Share'!O82</f>
        <v>0</v>
      </c>
      <c r="P108" s="8">
        <f>SUM(K108:O108)</f>
        <v>0</v>
      </c>
      <c r="Q108" s="11"/>
    </row>
    <row r="109" spans="1:17" x14ac:dyDescent="0.35">
      <c r="A109" s="71" t="s">
        <v>72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22">
        <f>SUM(K107:K108)</f>
        <v>14526</v>
      </c>
      <c r="L109" s="22">
        <f t="shared" ref="L109:O109" si="16">SUM(L107:L108)</f>
        <v>15107</v>
      </c>
      <c r="M109" s="22">
        <f t="shared" si="16"/>
        <v>15711</v>
      </c>
      <c r="N109" s="22">
        <f t="shared" si="16"/>
        <v>0</v>
      </c>
      <c r="O109" s="22">
        <f t="shared" si="16"/>
        <v>0</v>
      </c>
      <c r="P109" s="23">
        <f>SUM(K109:O109)</f>
        <v>45344</v>
      </c>
      <c r="Q109" s="11">
        <f>P107+P108</f>
        <v>45344</v>
      </c>
    </row>
    <row r="110" spans="1:17" x14ac:dyDescent="0.35">
      <c r="K110" s="7"/>
      <c r="L110" s="7"/>
      <c r="M110" s="7"/>
      <c r="N110" s="7"/>
      <c r="O110" s="7"/>
      <c r="P110" s="8"/>
      <c r="Q110" s="11"/>
    </row>
    <row r="111" spans="1:17" s="3" customFormat="1" x14ac:dyDescent="0.35">
      <c r="A111" s="37" t="s">
        <v>96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8">
        <f>K102+K109</f>
        <v>166942</v>
      </c>
      <c r="L111" s="38">
        <f t="shared" ref="L111:O111" si="17">L102+L109</f>
        <v>173619</v>
      </c>
      <c r="M111" s="38">
        <f t="shared" si="17"/>
        <v>180563</v>
      </c>
      <c r="N111" s="38">
        <f t="shared" si="17"/>
        <v>0</v>
      </c>
      <c r="O111" s="38">
        <f t="shared" si="17"/>
        <v>0</v>
      </c>
      <c r="P111" s="39">
        <f>SUM(K111:O111)</f>
        <v>521124</v>
      </c>
      <c r="Q111" s="11">
        <f>P102+P109</f>
        <v>521124</v>
      </c>
    </row>
    <row r="112" spans="1:17" x14ac:dyDescent="0.35">
      <c r="J112" s="1" t="s">
        <v>101</v>
      </c>
      <c r="K112" s="40">
        <f t="shared" ref="K112:O112" si="18">K109/K111</f>
        <v>8.7012255753495221E-2</v>
      </c>
      <c r="L112" s="40">
        <f t="shared" si="18"/>
        <v>8.7012366158081778E-2</v>
      </c>
      <c r="M112" s="40">
        <f t="shared" si="18"/>
        <v>8.7011181692816353E-2</v>
      </c>
      <c r="N112" s="40" t="e">
        <f t="shared" si="18"/>
        <v>#DIV/0!</v>
      </c>
      <c r="O112" s="40" t="e">
        <f t="shared" si="18"/>
        <v>#DIV/0!</v>
      </c>
      <c r="P112" s="40">
        <f>P109/P111</f>
        <v>8.701192038747016E-2</v>
      </c>
      <c r="Q112" s="46"/>
    </row>
    <row r="113" spans="1:17" s="129" customFormat="1" x14ac:dyDescent="0.35">
      <c r="A113" s="128" t="s">
        <v>151</v>
      </c>
      <c r="K113" s="130"/>
      <c r="L113" s="130"/>
      <c r="M113" s="130"/>
      <c r="N113" s="130"/>
      <c r="O113" s="130"/>
      <c r="P113" s="8"/>
      <c r="Q113" s="11"/>
    </row>
    <row r="114" spans="1:17" s="131" customFormat="1" x14ac:dyDescent="0.35">
      <c r="A114" s="131" t="s">
        <v>152</v>
      </c>
      <c r="K114" s="132"/>
      <c r="L114" s="132"/>
      <c r="M114" s="132"/>
      <c r="N114" s="132"/>
      <c r="O114" s="132"/>
      <c r="P114" s="133"/>
      <c r="Q114" s="134"/>
    </row>
    <row r="115" spans="1:17" x14ac:dyDescent="0.35">
      <c r="A115" s="65" t="s">
        <v>105</v>
      </c>
    </row>
    <row r="116" spans="1:17" s="73" customFormat="1" ht="32.25" customHeight="1" x14ac:dyDescent="0.35">
      <c r="A116" s="147" t="s">
        <v>160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72"/>
    </row>
    <row r="117" spans="1:17" x14ac:dyDescent="0.35">
      <c r="A117" s="65" t="s">
        <v>112</v>
      </c>
    </row>
    <row r="118" spans="1:17" ht="33" customHeight="1" x14ac:dyDescent="0.35">
      <c r="A118" s="147" t="s">
        <v>143</v>
      </c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</row>
    <row r="120" spans="1:17" x14ac:dyDescent="0.35">
      <c r="A120" s="86" t="s">
        <v>149</v>
      </c>
    </row>
    <row r="121" spans="1:17" x14ac:dyDescent="0.35">
      <c r="A121" s="65" t="s">
        <v>147</v>
      </c>
    </row>
    <row r="123" spans="1:17" x14ac:dyDescent="0.35">
      <c r="A123" s="65" t="s">
        <v>150</v>
      </c>
    </row>
    <row r="124" spans="1:17" x14ac:dyDescent="0.35">
      <c r="A124" s="65" t="s">
        <v>74</v>
      </c>
    </row>
  </sheetData>
  <sheetProtection formatCells="0" formatColumns="0" formatRows="0" insertColumns="0" insertRows="0" deleteColumns="0" deleteRows="0" sort="0"/>
  <mergeCells count="22">
    <mergeCell ref="A118:P118"/>
    <mergeCell ref="A116:P116"/>
    <mergeCell ref="B1:F1"/>
    <mergeCell ref="P9:P10"/>
    <mergeCell ref="D4:G4"/>
    <mergeCell ref="D8:D10"/>
    <mergeCell ref="F8:F10"/>
    <mergeCell ref="G8:G10"/>
    <mergeCell ref="H8:H10"/>
    <mergeCell ref="I8:I10"/>
    <mergeCell ref="J8:J10"/>
    <mergeCell ref="B2:J2"/>
    <mergeCell ref="A11:A12"/>
    <mergeCell ref="A13:A14"/>
    <mergeCell ref="A37:A38"/>
    <mergeCell ref="A15:A16"/>
    <mergeCell ref="A29:A30"/>
    <mergeCell ref="A17:A18"/>
    <mergeCell ref="A19:A20"/>
    <mergeCell ref="A35:A36"/>
    <mergeCell ref="A31:A32"/>
    <mergeCell ref="A33:A34"/>
  </mergeCells>
  <phoneticPr fontId="0" type="noConversion"/>
  <conditionalFormatting sqref="B107">
    <cfRule type="expression" dxfId="5" priority="5">
      <formula>$B$7="Mandatory"</formula>
    </cfRule>
    <cfRule type="expression" dxfId="4" priority="8">
      <formula>$B$7="Voluntary"</formula>
    </cfRule>
  </conditionalFormatting>
  <conditionalFormatting sqref="B108">
    <cfRule type="expression" dxfId="3" priority="3">
      <formula>$B$7="Mandatory"</formula>
    </cfRule>
    <cfRule type="expression" dxfId="2" priority="4">
      <formula>$B$7="Voluntary"</formula>
    </cfRule>
  </conditionalFormatting>
  <conditionalFormatting sqref="B7">
    <cfRule type="expression" dxfId="1" priority="1">
      <formula>$B$7="Mandatory"</formula>
    </cfRule>
    <cfRule type="expression" dxfId="0" priority="2">
      <formula>$B$7="Voluntary"</formula>
    </cfRule>
  </conditionalFormatting>
  <dataValidations count="1">
    <dataValidation type="list" allowBlank="1" showInputMessage="1" showErrorMessage="1" promptTitle="Select" prompt="Cost Share Type" sqref="B7" xr:uid="{00000000-0002-0000-0000-000000000000}">
      <formula1>"None, Voluntary, Mandatory"</formula1>
    </dataValidation>
  </dataValidations>
  <hyperlinks>
    <hyperlink ref="B76" r:id="rId1" xr:uid="{00000000-0004-0000-0000-000000000000}"/>
    <hyperlink ref="A58" r:id="rId2" xr:uid="{00000000-0004-0000-0000-000001000000}"/>
    <hyperlink ref="A113" r:id="rId3" xr:uid="{00000000-0004-0000-0000-000002000000}"/>
    <hyperlink ref="A114" r:id="rId4" display="(&gt;= Note:  A vendor selection form is requried for pruchases over $10,000 or more." xr:uid="{00000000-0004-0000-0000-000003000000}"/>
    <hyperlink ref="A114:XFD114" r:id="rId5" display="(&gt;= Note:  A sole source justification form if only one vendor must be used.  These require the approval of the Director of Procurement. " xr:uid="{00000000-0004-0000-0000-000004000000}"/>
  </hyperlinks>
  <pageMargins left="0.5" right="0.5" top="0.5" bottom="0.5" header="0.3" footer="0.3"/>
  <pageSetup scale="55" fitToHeight="2" orientation="landscape" r:id="rId6"/>
  <headerFooter>
    <oddHeader>&amp;L&amp;"-,Bold"&amp;14Internal &amp;A &amp;C&amp;"-,Bold"&amp;14Office of Sponsored Research &amp; Programs&amp;11
(312) 567-3035 • osrp@iit.edu&amp;R&amp;G</oddHeader>
    <oddFooter>&amp;L&amp;"-,Bold"&amp;KFF0000Budget Template Rev September 2020&amp;"-,Regular" (all other versions obsolete)&amp;C&amp;K000000&amp;F • &amp;D • &amp;T&amp;R&amp;P of &amp;N</oddFooter>
  </headerFooter>
  <rowBreaks count="1" manualBreakCount="1">
    <brk id="62" max="16383" man="1"/>
  </rowBreaks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fitToPage="1"/>
  </sheetPr>
  <dimension ref="A1:Q86"/>
  <sheetViews>
    <sheetView topLeftCell="A49" zoomScale="88" zoomScaleNormal="88" workbookViewId="0">
      <selection activeCell="D67" sqref="D67"/>
    </sheetView>
  </sheetViews>
  <sheetFormatPr defaultColWidth="9.08984375" defaultRowHeight="14.5" x14ac:dyDescent="0.35"/>
  <cols>
    <col min="1" max="1" width="28.54296875" style="52" customWidth="1"/>
    <col min="2" max="2" width="13.6328125" style="52" customWidth="1"/>
    <col min="3" max="3" width="13.08984375" style="52" customWidth="1"/>
    <col min="4" max="4" width="10.08984375" style="52" customWidth="1"/>
    <col min="5" max="5" width="10.90625" style="52" customWidth="1"/>
    <col min="6" max="10" width="9.08984375" style="52"/>
    <col min="11" max="15" width="12.6328125" style="54" bestFit="1" customWidth="1"/>
    <col min="16" max="16" width="14.453125" style="42" bestFit="1" customWidth="1"/>
    <col min="17" max="17" width="12.453125" style="52" customWidth="1"/>
    <col min="18" max="16384" width="9.08984375" style="52"/>
  </cols>
  <sheetData>
    <row r="1" spans="1:17" x14ac:dyDescent="0.35">
      <c r="A1" s="52" t="s">
        <v>75</v>
      </c>
      <c r="B1" s="152" t="str">
        <f>Budget!B1</f>
        <v>Fred Hickernell</v>
      </c>
      <c r="C1" s="152"/>
      <c r="D1" s="152"/>
      <c r="E1" s="152"/>
      <c r="F1" s="152"/>
      <c r="G1" s="52" t="s">
        <v>76</v>
      </c>
      <c r="H1" s="53" t="str">
        <f>Budget!H1</f>
        <v>22-0037</v>
      </c>
    </row>
    <row r="2" spans="1:17" x14ac:dyDescent="0.35">
      <c r="A2" s="9" t="s">
        <v>77</v>
      </c>
      <c r="B2" s="152" t="e">
        <f>Budget!#REF!</f>
        <v>#REF!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4" spans="1:17" x14ac:dyDescent="0.35">
      <c r="A4" s="52" t="s">
        <v>27</v>
      </c>
      <c r="B4" s="55">
        <f>Budget!B4</f>
        <v>0.54</v>
      </c>
      <c r="D4" s="153" t="s">
        <v>2</v>
      </c>
      <c r="E4" s="153"/>
      <c r="F4" s="153"/>
      <c r="G4" s="153"/>
    </row>
    <row r="5" spans="1:17" x14ac:dyDescent="0.35">
      <c r="A5" s="52" t="s">
        <v>1</v>
      </c>
      <c r="B5" s="56">
        <f>Budget!B5</f>
        <v>1.04</v>
      </c>
      <c r="D5" s="52" t="s">
        <v>3</v>
      </c>
      <c r="E5" s="55">
        <f>Budget!E5</f>
        <v>0.224</v>
      </c>
      <c r="F5" s="52" t="s">
        <v>5</v>
      </c>
      <c r="G5" s="55">
        <f>Budget!G5</f>
        <v>0.26100000000000001</v>
      </c>
    </row>
    <row r="6" spans="1:17" ht="15" thickBot="1" x14ac:dyDescent="0.4">
      <c r="A6" s="9" t="s">
        <v>0</v>
      </c>
      <c r="B6" s="114">
        <f>Budget!B6</f>
        <v>3</v>
      </c>
      <c r="D6" s="52" t="s">
        <v>4</v>
      </c>
      <c r="E6" s="55">
        <f>Budget!E6</f>
        <v>7.6999999999999999E-2</v>
      </c>
      <c r="F6" s="52" t="s">
        <v>6</v>
      </c>
      <c r="G6" s="55">
        <f>Budget!G6</f>
        <v>0</v>
      </c>
    </row>
    <row r="7" spans="1:17" ht="15" thickBot="1" x14ac:dyDescent="0.4">
      <c r="A7" s="115" t="s">
        <v>100</v>
      </c>
      <c r="B7" s="156"/>
      <c r="C7" s="157"/>
      <c r="D7" s="57"/>
      <c r="E7" s="57"/>
      <c r="F7" s="57"/>
    </row>
    <row r="8" spans="1:17" ht="15" customHeight="1" x14ac:dyDescent="0.35">
      <c r="D8" s="154" t="s">
        <v>98</v>
      </c>
      <c r="F8" s="154" t="s">
        <v>20</v>
      </c>
      <c r="G8" s="154" t="s">
        <v>21</v>
      </c>
      <c r="H8" s="154" t="s">
        <v>22</v>
      </c>
      <c r="I8" s="154" t="s">
        <v>23</v>
      </c>
      <c r="J8" s="154" t="s">
        <v>24</v>
      </c>
    </row>
    <row r="9" spans="1:17" x14ac:dyDescent="0.35">
      <c r="A9" s="9" t="s">
        <v>7</v>
      </c>
      <c r="D9" s="154"/>
      <c r="F9" s="154"/>
      <c r="G9" s="154"/>
      <c r="H9" s="154"/>
      <c r="I9" s="154"/>
      <c r="J9" s="154"/>
      <c r="K9" s="54" t="s">
        <v>25</v>
      </c>
      <c r="L9" s="54" t="s">
        <v>25</v>
      </c>
      <c r="M9" s="54" t="s">
        <v>25</v>
      </c>
      <c r="N9" s="54" t="s">
        <v>25</v>
      </c>
      <c r="O9" s="54" t="s">
        <v>25</v>
      </c>
      <c r="P9" s="155" t="s">
        <v>26</v>
      </c>
    </row>
    <row r="10" spans="1:17" x14ac:dyDescent="0.35">
      <c r="A10" s="52" t="s">
        <v>8</v>
      </c>
      <c r="B10" s="52" t="s">
        <v>9</v>
      </c>
      <c r="C10" s="52" t="s">
        <v>10</v>
      </c>
      <c r="D10" s="154"/>
      <c r="E10" s="52" t="s">
        <v>11</v>
      </c>
      <c r="F10" s="154"/>
      <c r="G10" s="154"/>
      <c r="H10" s="154"/>
      <c r="I10" s="154"/>
      <c r="J10" s="154"/>
      <c r="K10" s="54">
        <v>1</v>
      </c>
      <c r="L10" s="54">
        <v>2</v>
      </c>
      <c r="M10" s="54">
        <v>3</v>
      </c>
      <c r="N10" s="54">
        <v>4</v>
      </c>
      <c r="O10" s="54">
        <v>5</v>
      </c>
      <c r="P10" s="155"/>
      <c r="Q10" s="52" t="s">
        <v>116</v>
      </c>
    </row>
    <row r="11" spans="1:17" x14ac:dyDescent="0.35">
      <c r="A11" s="52" t="str">
        <f>Budget!A11</f>
        <v>Fred Hickernell</v>
      </c>
      <c r="B11" s="52" t="str">
        <f>Budget!B11</f>
        <v>PI</v>
      </c>
      <c r="C11" s="52" t="str">
        <f>Budget!C11</f>
        <v>Academic</v>
      </c>
      <c r="D11" s="59">
        <f>Budget!D11</f>
        <v>11</v>
      </c>
      <c r="E11" s="59">
        <f>Budget!E11</f>
        <v>260948</v>
      </c>
      <c r="F11" s="121"/>
      <c r="G11" s="121"/>
      <c r="H11" s="121"/>
      <c r="I11" s="121"/>
      <c r="J11" s="121"/>
      <c r="K11" s="18">
        <f t="shared" ref="K11:K24" si="0">IF(D11&gt;0,ROUND(($F11*$E11)/D11,0),0)</f>
        <v>0</v>
      </c>
      <c r="L11" s="18">
        <f>IF($D$11&gt;0,ROUND((G11*$E11*$B$5^(L10-1))/$D$11,0),0)</f>
        <v>0</v>
      </c>
      <c r="M11" s="18">
        <f>IF($D$11&gt;0,ROUND((H11*$E11*$B$5^(M10-1))/$D$11,0),0)</f>
        <v>0</v>
      </c>
      <c r="N11" s="18">
        <f>IF($D$11&gt;0,ROUND((I11*$E11*$B$5^(N10-1))/$D$11,0),0)</f>
        <v>0</v>
      </c>
      <c r="O11" s="18">
        <f>IF($D$11&gt;0,ROUND((J11*$E11*$B$5^(O10-1))/$D$11,0),0)</f>
        <v>0</v>
      </c>
      <c r="P11" s="11">
        <f>SUM(K11:O11)</f>
        <v>0</v>
      </c>
    </row>
    <row r="12" spans="1:17" x14ac:dyDescent="0.35">
      <c r="A12" s="52">
        <f>Budget!A12</f>
        <v>0</v>
      </c>
      <c r="B12" s="52" t="str">
        <f>Budget!B12</f>
        <v>PI</v>
      </c>
      <c r="C12" s="52" t="str">
        <f>Budget!C12</f>
        <v>Summer</v>
      </c>
      <c r="D12" s="59">
        <f>Budget!D12</f>
        <v>11</v>
      </c>
      <c r="E12" s="59">
        <f>Budget!E12</f>
        <v>260948</v>
      </c>
      <c r="F12" s="121"/>
      <c r="G12" s="121"/>
      <c r="H12" s="121"/>
      <c r="I12" s="121"/>
      <c r="J12" s="121"/>
      <c r="K12" s="18">
        <f t="shared" si="0"/>
        <v>0</v>
      </c>
      <c r="L12" s="18">
        <f>IF($D$12&gt;0,ROUND((G12*$E12*$B$5^(L$10-1))/$D$12,0),0)</f>
        <v>0</v>
      </c>
      <c r="M12" s="18">
        <f>IF($D$12&gt;0,ROUND((H12*$E12*$B$5^(M$10-1))/$D$12,0),0)</f>
        <v>0</v>
      </c>
      <c r="N12" s="18">
        <f>IF($D$12&gt;0,ROUND((I12*$E12*$B$5^(N$10-1))/$D$12,0),0)</f>
        <v>0</v>
      </c>
      <c r="O12" s="18">
        <f>IF($D$12&gt;0,ROUND((J12*$E12*$B$5^(O$10-1))/$D$12,0),0)</f>
        <v>0</v>
      </c>
      <c r="P12" s="11">
        <f t="shared" ref="P12:P25" si="1">SUM(K12:O12)</f>
        <v>0</v>
      </c>
    </row>
    <row r="13" spans="1:17" x14ac:dyDescent="0.35">
      <c r="A13" s="52" t="str">
        <f>Budget!A13</f>
        <v>Yuhan Ding</v>
      </c>
      <c r="B13" s="52" t="str">
        <f>Budget!B13</f>
        <v>Co-PI 1</v>
      </c>
      <c r="C13" s="52" t="str">
        <f>Budget!C13</f>
        <v>Academic</v>
      </c>
      <c r="D13" s="59">
        <f>Budget!D13</f>
        <v>9</v>
      </c>
      <c r="E13" s="59">
        <f>Budget!E13</f>
        <v>58401</v>
      </c>
      <c r="F13" s="121"/>
      <c r="G13" s="121"/>
      <c r="H13" s="121"/>
      <c r="I13" s="121"/>
      <c r="J13" s="121"/>
      <c r="K13" s="18">
        <f t="shared" si="0"/>
        <v>0</v>
      </c>
      <c r="L13" s="18">
        <f>IF($D$13&gt;0,ROUND((G13*$E13*$B$5^(L$10-1))/$D$13,0),0)</f>
        <v>0</v>
      </c>
      <c r="M13" s="18">
        <f>IF($D$13&gt;0,ROUND((H13*$E13*$B$5^(M$10-1))/$D$13,0),0)</f>
        <v>0</v>
      </c>
      <c r="N13" s="18">
        <f>IF($D$13&gt;0,ROUND((I13*$E13*$B$5^(N$10-1))/$D$13,0),0)</f>
        <v>0</v>
      </c>
      <c r="O13" s="18">
        <f>IF($D$13&gt;0,ROUND((J13*$E13*$B$5^(O$10-1))/$D$13,0),0)</f>
        <v>0</v>
      </c>
      <c r="P13" s="11">
        <f t="shared" si="1"/>
        <v>0</v>
      </c>
    </row>
    <row r="14" spans="1:17" x14ac:dyDescent="0.35">
      <c r="A14" s="52">
        <f>Budget!A14</f>
        <v>0</v>
      </c>
      <c r="B14" s="52" t="str">
        <f>Budget!B14</f>
        <v>Co-PI 1</v>
      </c>
      <c r="C14" s="52" t="str">
        <f>Budget!C14</f>
        <v>Summer</v>
      </c>
      <c r="D14" s="59">
        <f>Budget!D14</f>
        <v>9</v>
      </c>
      <c r="E14" s="59">
        <f>Budget!E14</f>
        <v>58401</v>
      </c>
      <c r="F14" s="121"/>
      <c r="G14" s="121"/>
      <c r="H14" s="121"/>
      <c r="I14" s="121"/>
      <c r="J14" s="121"/>
      <c r="K14" s="18">
        <f t="shared" si="0"/>
        <v>0</v>
      </c>
      <c r="L14" s="18">
        <f>IF($D$14&gt;0,ROUND((G14*$E14*$B$5^(L$10-1))/$D$14,0),0)</f>
        <v>0</v>
      </c>
      <c r="M14" s="18">
        <f>IF($D$14&gt;0,ROUND((H14*$E14*$B$5^(M$10-1))/$D$14,0),0)</f>
        <v>0</v>
      </c>
      <c r="N14" s="18">
        <f>IF($D$14&gt;0,ROUND((I14*$E14*$B$5^(N$10-1))/$D$14,0),0)</f>
        <v>0</v>
      </c>
      <c r="O14" s="18">
        <f>IF($D$14&gt;0,ROUND((J14*$E14*$B$5^(O$10-1))/$D$14,0),0)</f>
        <v>0</v>
      </c>
      <c r="P14" s="11">
        <f t="shared" si="1"/>
        <v>0</v>
      </c>
    </row>
    <row r="15" spans="1:17" x14ac:dyDescent="0.35">
      <c r="A15" s="52" t="e">
        <f>Budget!#REF!</f>
        <v>#REF!</v>
      </c>
      <c r="B15" s="52" t="str">
        <f>Budget!B15</f>
        <v>Co-PI 2</v>
      </c>
      <c r="C15" s="52" t="str">
        <f>Budget!C15</f>
        <v>Academic</v>
      </c>
      <c r="D15" s="59">
        <f>Budget!D15</f>
        <v>0</v>
      </c>
      <c r="E15" s="59">
        <f>Budget!E15</f>
        <v>0</v>
      </c>
      <c r="F15" s="121"/>
      <c r="G15" s="121"/>
      <c r="H15" s="121"/>
      <c r="I15" s="121"/>
      <c r="J15" s="121"/>
      <c r="K15" s="18">
        <f t="shared" si="0"/>
        <v>0</v>
      </c>
      <c r="L15" s="18">
        <f>IF($D$15&gt;0,ROUND((G15*$E15*$B$5^(L$10-1))/$D$15,0),0)</f>
        <v>0</v>
      </c>
      <c r="M15" s="18">
        <f>IF($D$15&gt;0,ROUND((H15*$E15*$B$5^(M$10-1))/$D$15,0),0)</f>
        <v>0</v>
      </c>
      <c r="N15" s="18">
        <f>IF($D$15&gt;0,ROUND((I15*$E15*$B$5^(N$10-1))/$D$15,0),0)</f>
        <v>0</v>
      </c>
      <c r="O15" s="18">
        <f>IF($D$15&gt;0,ROUND((J15*$E15*$B$5^(O$10-1))/$D$15,0),0)</f>
        <v>0</v>
      </c>
      <c r="P15" s="11">
        <f t="shared" si="1"/>
        <v>0</v>
      </c>
    </row>
    <row r="16" spans="1:17" x14ac:dyDescent="0.35">
      <c r="A16" s="52">
        <f>Budget!A15</f>
        <v>0</v>
      </c>
      <c r="B16" s="52" t="str">
        <f>Budget!B16</f>
        <v>Co-PI 2</v>
      </c>
      <c r="C16" s="52" t="str">
        <f>Budget!C16</f>
        <v>Summer</v>
      </c>
      <c r="D16" s="59">
        <f>Budget!D16</f>
        <v>0</v>
      </c>
      <c r="E16" s="59">
        <f>Budget!E16</f>
        <v>0</v>
      </c>
      <c r="F16" s="121"/>
      <c r="G16" s="121"/>
      <c r="H16" s="121"/>
      <c r="I16" s="121"/>
      <c r="J16" s="121"/>
      <c r="K16" s="18">
        <f t="shared" si="0"/>
        <v>0</v>
      </c>
      <c r="L16" s="18">
        <f>IF($D$16&gt;0,ROUND((G16*$E16*$B$5^(L$10-1))/$D$16,0),0)</f>
        <v>0</v>
      </c>
      <c r="M16" s="18">
        <f>IF($D$16&gt;0,ROUND((H16*$E16*$B$5^(M$10-1))/$D$16,0),0)</f>
        <v>0</v>
      </c>
      <c r="N16" s="18">
        <f>IF($D$16&gt;0,ROUND((I16*$E16*$B$5^(N$10-1))/$D$16,0),0)</f>
        <v>0</v>
      </c>
      <c r="O16" s="18">
        <f>IF($D$16&gt;0,ROUND((J16*$E16*$B$5^(O$10-1))/$D$16,0),0)</f>
        <v>0</v>
      </c>
      <c r="P16" s="11">
        <f t="shared" si="1"/>
        <v>0</v>
      </c>
    </row>
    <row r="17" spans="1:17" x14ac:dyDescent="0.35">
      <c r="A17" s="52" t="e">
        <f>Budget!#REF!</f>
        <v>#REF!</v>
      </c>
      <c r="B17" s="52" t="str">
        <f>Budget!B17</f>
        <v>Co-PI 3</v>
      </c>
      <c r="C17" s="52" t="str">
        <f>Budget!C17</f>
        <v>Academic</v>
      </c>
      <c r="D17" s="59">
        <f>Budget!D17</f>
        <v>0</v>
      </c>
      <c r="E17" s="59">
        <f>Budget!E17</f>
        <v>0</v>
      </c>
      <c r="F17" s="121"/>
      <c r="G17" s="121"/>
      <c r="H17" s="121"/>
      <c r="I17" s="121"/>
      <c r="J17" s="121"/>
      <c r="K17" s="18">
        <f t="shared" si="0"/>
        <v>0</v>
      </c>
      <c r="L17" s="18">
        <f>IF($D$17&gt;0,ROUND((G17*$E17*$B$5^(L$10-1))/$D$17,0),0)</f>
        <v>0</v>
      </c>
      <c r="M17" s="18">
        <f>IF($D$17&gt;0,ROUND((H17*$E17*$B$5^(M$10-1))/$D$17,0),0)</f>
        <v>0</v>
      </c>
      <c r="N17" s="18">
        <f>IF($D$17&gt;0,ROUND((I17*$E17*$B$5^(N$10-1))/$D$17,0),0)</f>
        <v>0</v>
      </c>
      <c r="O17" s="18">
        <f>IF($D$17&gt;0,ROUND((J17*$E17*$B$5^(O$10-1))/$D$17,0),0)</f>
        <v>0</v>
      </c>
      <c r="P17" s="11">
        <f t="shared" si="1"/>
        <v>0</v>
      </c>
    </row>
    <row r="18" spans="1:17" x14ac:dyDescent="0.35">
      <c r="A18" s="52">
        <f>Budget!A17</f>
        <v>0</v>
      </c>
      <c r="B18" s="52" t="str">
        <f>Budget!B18</f>
        <v>Co-PI 3</v>
      </c>
      <c r="C18" s="52" t="str">
        <f>Budget!C18</f>
        <v>Summer</v>
      </c>
      <c r="D18" s="59">
        <f>Budget!D18</f>
        <v>0</v>
      </c>
      <c r="E18" s="59">
        <f>Budget!E18</f>
        <v>0</v>
      </c>
      <c r="F18" s="121"/>
      <c r="G18" s="121"/>
      <c r="H18" s="121"/>
      <c r="I18" s="121"/>
      <c r="J18" s="121"/>
      <c r="K18" s="18">
        <f t="shared" si="0"/>
        <v>0</v>
      </c>
      <c r="L18" s="18">
        <f>IF($D$18&gt;0,ROUND((G18*$E18*$B$5^(L$10-1))/$D$18,0),0)</f>
        <v>0</v>
      </c>
      <c r="M18" s="18">
        <f>IF($D$18&gt;0,ROUND((H18*$E18*$B$5^(M$10-1))/$D$18,0),0)</f>
        <v>0</v>
      </c>
      <c r="N18" s="18">
        <f>IF($D$18&gt;0,ROUND((I18*$E18*$B$5^(N$10-1))/$D$18,0),0)</f>
        <v>0</v>
      </c>
      <c r="O18" s="18">
        <f>IF($D$18&gt;0,ROUND((J18*$E18*$B$5^(O$10-1))/$D$18,0),0)</f>
        <v>0</v>
      </c>
      <c r="P18" s="11">
        <f t="shared" si="1"/>
        <v>0</v>
      </c>
    </row>
    <row r="19" spans="1:17" x14ac:dyDescent="0.35">
      <c r="A19" s="52" t="e">
        <f>Budget!#REF!</f>
        <v>#REF!</v>
      </c>
      <c r="B19" s="52" t="str">
        <f>Budget!B19</f>
        <v>Co-PI 4</v>
      </c>
      <c r="C19" s="52" t="str">
        <f>Budget!C19</f>
        <v>Academic</v>
      </c>
      <c r="D19" s="59">
        <f>Budget!D19</f>
        <v>0</v>
      </c>
      <c r="E19" s="59">
        <f>Budget!E19</f>
        <v>0</v>
      </c>
      <c r="F19" s="121"/>
      <c r="G19" s="121"/>
      <c r="H19" s="121"/>
      <c r="I19" s="121"/>
      <c r="J19" s="121"/>
      <c r="K19" s="18">
        <f t="shared" si="0"/>
        <v>0</v>
      </c>
      <c r="L19" s="18">
        <f>IF($D$19&gt;0,ROUND((G19*$E19*$B$5^(L$10-1))/$D$19,0),0)</f>
        <v>0</v>
      </c>
      <c r="M19" s="18">
        <f>IF($D$19&gt;0,ROUND((H19*$E19*$B$5^(M$10-1))/$D$19,0),0)</f>
        <v>0</v>
      </c>
      <c r="N19" s="18">
        <f>IF($D$19&gt;0,ROUND((I19*$E19*$B$5^(N$10-1))/$D$19,0),0)</f>
        <v>0</v>
      </c>
      <c r="O19" s="18">
        <f>IF($D$19&gt;0,ROUND((J19*$E19*$B$5^(O$10-1))/$D$19,0),0)</f>
        <v>0</v>
      </c>
      <c r="P19" s="11">
        <f t="shared" si="1"/>
        <v>0</v>
      </c>
    </row>
    <row r="20" spans="1:17" x14ac:dyDescent="0.35">
      <c r="A20" s="52">
        <f>Budget!A19</f>
        <v>0</v>
      </c>
      <c r="B20" s="52" t="str">
        <f>Budget!B20</f>
        <v>Co-PI 4</v>
      </c>
      <c r="C20" s="52" t="str">
        <f>Budget!C20</f>
        <v>Summer</v>
      </c>
      <c r="D20" s="59">
        <f>Budget!D20</f>
        <v>0</v>
      </c>
      <c r="E20" s="59">
        <f>Budget!E20</f>
        <v>0</v>
      </c>
      <c r="F20" s="121"/>
      <c r="G20" s="121"/>
      <c r="H20" s="121"/>
      <c r="I20" s="121"/>
      <c r="J20" s="121"/>
      <c r="K20" s="18">
        <f t="shared" si="0"/>
        <v>0</v>
      </c>
      <c r="L20" s="18">
        <f>IF($D$20&gt;0,ROUND((G20*$E20*$B$5^(L$10-1))/$D$20,0),0)</f>
        <v>0</v>
      </c>
      <c r="M20" s="18">
        <f>IF($D$20&gt;0,ROUND((H20*$E20*$B$5^(M$10-1))/$D$20,0),0)</f>
        <v>0</v>
      </c>
      <c r="N20" s="18">
        <f>IF($D$20&gt;0,ROUND((I20*$E20*$B$5^(N$10-1))/$D$20,0),0)</f>
        <v>0</v>
      </c>
      <c r="O20" s="18">
        <f>IF($D$20&gt;0,ROUND((J20*$E20*$B$5^(O$10-1))/$D$20,0),0)</f>
        <v>0</v>
      </c>
      <c r="P20" s="11">
        <f t="shared" si="1"/>
        <v>0</v>
      </c>
    </row>
    <row r="21" spans="1:17" x14ac:dyDescent="0.35">
      <c r="A21" s="52">
        <f>Budget!A21</f>
        <v>0</v>
      </c>
      <c r="B21" s="52" t="str">
        <f>Budget!B21</f>
        <v>Post-doc</v>
      </c>
      <c r="C21" s="52" t="str">
        <f>Budget!C21</f>
        <v>Academic</v>
      </c>
      <c r="D21" s="59">
        <f>Budget!D21</f>
        <v>0</v>
      </c>
      <c r="E21" s="59">
        <f>Budget!E21</f>
        <v>0</v>
      </c>
      <c r="F21" s="121"/>
      <c r="G21" s="121"/>
      <c r="H21" s="121"/>
      <c r="I21" s="121"/>
      <c r="J21" s="121"/>
      <c r="K21" s="18">
        <f t="shared" si="0"/>
        <v>0</v>
      </c>
      <c r="L21" s="18">
        <f>IF($D$21&gt;0,ROUND((G21*$E21*$B$5^(L$10-1))/$D$21,0),0)</f>
        <v>0</v>
      </c>
      <c r="M21" s="18">
        <f>IF($D$21&gt;0,ROUND((H21*$E21*$B$5^(M$10-1))/$D$21,0),0)</f>
        <v>0</v>
      </c>
      <c r="N21" s="18">
        <f>IF($D$21&gt;0,ROUND((I21*$E21*$B$5^(N$10-1))/$D$21,0),0)</f>
        <v>0</v>
      </c>
      <c r="O21" s="18">
        <f>IF($D$21&gt;0,ROUND((J21*$E21*$B$5^(O$10-1))/$D$21,0),0)</f>
        <v>0</v>
      </c>
      <c r="P21" s="11">
        <f t="shared" si="1"/>
        <v>0</v>
      </c>
    </row>
    <row r="22" spans="1:17" x14ac:dyDescent="0.35">
      <c r="A22" s="52" t="str">
        <f>Budget!A22</f>
        <v>TBD</v>
      </c>
      <c r="B22" s="52" t="str">
        <f>Budget!B22</f>
        <v>Grad Student</v>
      </c>
      <c r="C22" s="52" t="str">
        <f>Budget!C22</f>
        <v>Student</v>
      </c>
      <c r="D22" s="59">
        <f>Budget!D22</f>
        <v>12</v>
      </c>
      <c r="E22" s="59">
        <f>Budget!E22</f>
        <v>25000</v>
      </c>
      <c r="F22" s="121"/>
      <c r="G22" s="121"/>
      <c r="H22" s="121"/>
      <c r="I22" s="121"/>
      <c r="J22" s="121"/>
      <c r="K22" s="18">
        <f t="shared" si="0"/>
        <v>0</v>
      </c>
      <c r="L22" s="18">
        <f>IF($D$22&gt;0,ROUND((G22*$E22*$B$5^(L$10-1))/$D$22,0),0)</f>
        <v>0</v>
      </c>
      <c r="M22" s="18">
        <f>IF($D$22&gt;0,ROUND((H22*$E22*$B$5^(M$10-1))/$D$22,0),0)</f>
        <v>0</v>
      </c>
      <c r="N22" s="18">
        <f>IF($D$22&gt;0,ROUND((I22*$E22*$B$5^(N$10-1))/$D$22,0),0)</f>
        <v>0</v>
      </c>
      <c r="O22" s="18">
        <f>IF($D$22&gt;0,ROUND((J22*$E22*$B$5^(O$10-1))/$D$22,0),0)</f>
        <v>0</v>
      </c>
      <c r="P22" s="11">
        <f t="shared" si="1"/>
        <v>0</v>
      </c>
    </row>
    <row r="23" spans="1:17" x14ac:dyDescent="0.35">
      <c r="A23" s="52">
        <f>Budget!A23</f>
        <v>0</v>
      </c>
      <c r="B23" s="52" t="str">
        <f>Budget!B23</f>
        <v>Grad Student</v>
      </c>
      <c r="C23" s="52" t="str">
        <f>Budget!C23</f>
        <v>Student</v>
      </c>
      <c r="D23" s="59">
        <f>Budget!D23</f>
        <v>0</v>
      </c>
      <c r="E23" s="59">
        <f>Budget!E23</f>
        <v>0</v>
      </c>
      <c r="F23" s="121"/>
      <c r="G23" s="121"/>
      <c r="H23" s="121"/>
      <c r="I23" s="121"/>
      <c r="J23" s="121"/>
      <c r="K23" s="18">
        <f t="shared" si="0"/>
        <v>0</v>
      </c>
      <c r="L23" s="18">
        <f>IF($D$23&gt;0,ROUND((G23*$E23*$B$5^(L$10-1))/$D$23,0),0)</f>
        <v>0</v>
      </c>
      <c r="M23" s="18">
        <f>IF($D$23&gt;0,ROUND((H23*$E23*$B$5^(M$10-1))/$D$23,0),0)</f>
        <v>0</v>
      </c>
      <c r="N23" s="18">
        <f>IF($D$23&gt;0,ROUND((I23*$E23*$B$5^(N$10-1))/$D$23,0),0)</f>
        <v>0</v>
      </c>
      <c r="O23" s="18">
        <f>IF($D$23&gt;0,ROUND((J23*$E23*$B$5^(O$10-1))/$D$23,0),0)</f>
        <v>0</v>
      </c>
      <c r="P23" s="11">
        <f t="shared" si="1"/>
        <v>0</v>
      </c>
    </row>
    <row r="24" spans="1:17" x14ac:dyDescent="0.35">
      <c r="A24" s="52" t="str">
        <f>Budget!A24</f>
        <v>TBD</v>
      </c>
      <c r="B24" s="52" t="str">
        <f>Budget!B24</f>
        <v>UG Student</v>
      </c>
      <c r="C24" s="52" t="str">
        <f>Budget!C24</f>
        <v>Student</v>
      </c>
      <c r="D24" s="59">
        <f>Budget!D24</f>
        <v>3</v>
      </c>
      <c r="E24" s="59">
        <f>Budget!E24</f>
        <v>6000</v>
      </c>
      <c r="F24" s="121"/>
      <c r="G24" s="121"/>
      <c r="H24" s="121"/>
      <c r="I24" s="121"/>
      <c r="J24" s="121"/>
      <c r="K24" s="18">
        <f t="shared" si="0"/>
        <v>0</v>
      </c>
      <c r="L24" s="18">
        <f>IF($D$24&gt;0,ROUND((G24*$E24*$B$5^(L$10-1))/$D$24,0),0)</f>
        <v>0</v>
      </c>
      <c r="M24" s="18">
        <f>IF($D$24&gt;0,ROUND((H24*$E24*$B$5^(M$10-1))/$D$24,0),0)</f>
        <v>0</v>
      </c>
      <c r="N24" s="18">
        <f>IF($D$24&gt;0,ROUND((I24*$E24*$B$5^(N$10-1))/$D$24,0),0)</f>
        <v>0</v>
      </c>
      <c r="O24" s="18">
        <f>IF($D$24&gt;0,ROUND((J24*$E24*$B$5^(O$10-1))/$D$24,0),0)</f>
        <v>0</v>
      </c>
      <c r="P24" s="11">
        <f t="shared" si="1"/>
        <v>0</v>
      </c>
    </row>
    <row r="25" spans="1:17" x14ac:dyDescent="0.35">
      <c r="A25" s="52" t="str">
        <f>Budget!A25</f>
        <v>TBD</v>
      </c>
      <c r="B25" s="52" t="str">
        <f>Budget!B25</f>
        <v>UG Student</v>
      </c>
      <c r="C25" s="52" t="str">
        <f>Budget!C25</f>
        <v>Student</v>
      </c>
      <c r="D25" s="59">
        <f>Budget!D25</f>
        <v>3</v>
      </c>
      <c r="E25" s="59">
        <f>Budget!E25</f>
        <v>6000</v>
      </c>
      <c r="F25" s="121"/>
      <c r="G25" s="121"/>
      <c r="H25" s="121"/>
      <c r="I25" s="121"/>
      <c r="J25" s="121"/>
      <c r="K25" s="18">
        <f>IF(D25&gt;0,ROUND(($F25*$E25)/D25,0),)</f>
        <v>0</v>
      </c>
      <c r="L25" s="18">
        <f>IF($D$25&gt;0,ROUND((G25*$E25*$B$5^(L$10-1))/$D$25,0),0)</f>
        <v>0</v>
      </c>
      <c r="M25" s="18">
        <f>IF($D$25&gt;0,ROUND((H25*$E25*$B$5^(M$10-1))/$D$25,0),0)</f>
        <v>0</v>
      </c>
      <c r="N25" s="18">
        <f>IF($D$25&gt;0,ROUND((I25*$E25*$B$5^(N$10-1))/$D$25,0),0)</f>
        <v>0</v>
      </c>
      <c r="O25" s="18">
        <f>IF($D$25&gt;0,ROUND((J25*$E25*$B$5^(O$10-1))/$D$25,0),0)</f>
        <v>0</v>
      </c>
      <c r="P25" s="11">
        <f t="shared" si="1"/>
        <v>0</v>
      </c>
    </row>
    <row r="26" spans="1:17" s="9" customFormat="1" x14ac:dyDescent="0.35">
      <c r="A26" s="37" t="s">
        <v>13</v>
      </c>
      <c r="B26" s="37"/>
      <c r="C26" s="37"/>
      <c r="D26" s="37"/>
      <c r="E26" s="37"/>
      <c r="F26" s="37"/>
      <c r="G26" s="37"/>
      <c r="H26" s="37"/>
      <c r="I26" s="37"/>
      <c r="J26" s="37"/>
      <c r="K26" s="38">
        <f t="shared" ref="K26:O26" si="2">SUM(K11:K25)</f>
        <v>0</v>
      </c>
      <c r="L26" s="38">
        <f t="shared" si="2"/>
        <v>0</v>
      </c>
      <c r="M26" s="38">
        <f t="shared" si="2"/>
        <v>0</v>
      </c>
      <c r="N26" s="38">
        <f t="shared" si="2"/>
        <v>0</v>
      </c>
      <c r="O26" s="38">
        <f t="shared" si="2"/>
        <v>0</v>
      </c>
      <c r="P26" s="39">
        <f>SUM(P11:P25)</f>
        <v>0</v>
      </c>
      <c r="Q26" s="109">
        <f>SUM(K26:O26)</f>
        <v>0</v>
      </c>
    </row>
    <row r="28" spans="1:17" x14ac:dyDescent="0.35">
      <c r="A28" s="9" t="s">
        <v>18</v>
      </c>
      <c r="K28" s="54" t="s">
        <v>83</v>
      </c>
      <c r="L28" s="54" t="s">
        <v>84</v>
      </c>
      <c r="M28" s="54" t="s">
        <v>85</v>
      </c>
      <c r="N28" s="54" t="s">
        <v>86</v>
      </c>
      <c r="O28" s="54" t="s">
        <v>87</v>
      </c>
      <c r="P28" s="43" t="s">
        <v>88</v>
      </c>
    </row>
    <row r="29" spans="1:17" x14ac:dyDescent="0.35">
      <c r="A29" s="52" t="str">
        <f>A11</f>
        <v>Fred Hickernell</v>
      </c>
      <c r="B29" s="52" t="str">
        <f>B11</f>
        <v>PI</v>
      </c>
      <c r="C29" s="52" t="str">
        <f>C11</f>
        <v>Academic</v>
      </c>
      <c r="K29" s="18">
        <f>ROUND(IF($C$29="Academic",K11*$E$5,IF($C$29="Summer",K11*$E$6,IF($C$29="Staff",K11*$G$5,IF($C$29="Student",K11*$G$6,0)))),0)</f>
        <v>0</v>
      </c>
      <c r="L29" s="18">
        <f>ROUND(IF($C$29="Academic",L11*$E$5,IF($C$29="Summer",L11*$E$6,IF($C$29="Staff",L11*$G$5,IF($C$29="Student",L11*$G$6,0)))),0)</f>
        <v>0</v>
      </c>
      <c r="M29" s="18">
        <f>ROUND(IF($C$29="Academic",M11*$E$5,IF($C$29="Summer",M11*$E$6,IF($C$29="Staff",M11*$G$5,IF($C$29="Student",M11*$G$6,0)))),0)</f>
        <v>0</v>
      </c>
      <c r="N29" s="18">
        <f>ROUND(IF($C$29="Academic",N11*$E$5,IF($C$29="Summer",N11*$E$6,IF($C$29="Staff",N11*$G$5,IF($C$29="Student",N11*$G$6,0)))),0)</f>
        <v>0</v>
      </c>
      <c r="O29" s="18">
        <f>ROUND(IF($C$29="Academic",O11*$E$5,IF($C$29="Summer",O11*$E$6,IF($C$29="Staff",O11*$G$5,IF($C$29="Student",O11*$G$6,0)))),0)</f>
        <v>0</v>
      </c>
      <c r="P29" s="11">
        <f>SUM(K29:O29)</f>
        <v>0</v>
      </c>
    </row>
    <row r="30" spans="1:17" x14ac:dyDescent="0.35">
      <c r="A30" s="52">
        <f t="shared" ref="A30:C43" si="3">A12</f>
        <v>0</v>
      </c>
      <c r="B30" s="52" t="str">
        <f t="shared" si="3"/>
        <v>PI</v>
      </c>
      <c r="C30" s="52" t="str">
        <f t="shared" si="3"/>
        <v>Summer</v>
      </c>
      <c r="K30" s="18">
        <f>ROUND(IF($C$30="Academic",K12*$E$5,IF($C$30="Summer",K12*$E$6,IF($C$30="Staff",K12*$G$5,IF($C$30="Student",K12*$G$6,0)))),0)</f>
        <v>0</v>
      </c>
      <c r="L30" s="18">
        <f>ROUND(IF($C$30="Academic",L12*$E$5,IF($C$30="Summer",L12*$E$6,IF($C$30="Staff",L12*$G$5,IF($C$30="Student",L12*$G$6,0)))),0)</f>
        <v>0</v>
      </c>
      <c r="M30" s="18">
        <f>ROUND(IF($C$30="Academic",M12*$E$5,IF($C$30="Summer",M12*$E$6,IF($C$30="Staff",M12*$G$5,IF($C$30="Student",M12*$G$6,0)))),0)</f>
        <v>0</v>
      </c>
      <c r="N30" s="18">
        <f>ROUND(IF($C$30="Academic",N12*$E$5,IF($C$30="Summer",N12*$E$6,IF($C$30="Staff",N12*$G$5,IF($C$30="Student",N12*$G$6,0)))),0)</f>
        <v>0</v>
      </c>
      <c r="O30" s="18">
        <f>ROUND(IF($C$30="Academic",O12*$E$5,IF($C$30="Summer",O12*$E$6,IF($C$30="Staff",O12*$G$5,IF($C$30="Student",O12*$G$6,0)))),0)</f>
        <v>0</v>
      </c>
      <c r="P30" s="11">
        <f t="shared" ref="P30:P43" si="4">SUM(K30:O30)</f>
        <v>0</v>
      </c>
    </row>
    <row r="31" spans="1:17" x14ac:dyDescent="0.35">
      <c r="A31" s="52" t="str">
        <f t="shared" si="3"/>
        <v>Yuhan Ding</v>
      </c>
      <c r="B31" s="52" t="str">
        <f t="shared" si="3"/>
        <v>Co-PI 1</v>
      </c>
      <c r="C31" s="52" t="str">
        <f t="shared" si="3"/>
        <v>Academic</v>
      </c>
      <c r="K31" s="18">
        <f>ROUND(IF($C$31="Academic",K13*$E$5,IF($C$31="Summer",K13*$E$6,IF($C$31="Staff",K13*$G$5,IF($C$31="Student",K13*$G$6,0)))),0)</f>
        <v>0</v>
      </c>
      <c r="L31" s="18">
        <f>ROUND(IF($C$31="Academic",L13*$E$5,IF($C$31="Summer",L13*$E$6,IF($C$31="Staff",L13*$G$5,IF($C$31="Student",L13*$G$6,0)))),0)</f>
        <v>0</v>
      </c>
      <c r="M31" s="18">
        <f>ROUND(IF($C$31="Academic",M13*$E$5,IF($C$31="Summer",M13*$E$6,IF($C$31="Staff",M13*$G$5,IF($C$31="Student",M13*$G$6,0)))),0)</f>
        <v>0</v>
      </c>
      <c r="N31" s="18">
        <f>ROUND(IF($C$31="Academic",N13*$E$5,IF($C$31="Summer",N13*$E$6,IF($C$31="Staff",N13*$G$5,IF($C$31="Student",N13*$G$6,0)))),0)</f>
        <v>0</v>
      </c>
      <c r="O31" s="18">
        <f>ROUND(IF($C$31="Academic",O13*$E$5,IF($C$31="Summer",O13*$E$6,IF($C$31="Staff",O13*$G$5,IF($C$31="Student",O13*$G$6,0)))),0)</f>
        <v>0</v>
      </c>
      <c r="P31" s="11">
        <f t="shared" si="4"/>
        <v>0</v>
      </c>
    </row>
    <row r="32" spans="1:17" x14ac:dyDescent="0.35">
      <c r="A32" s="52">
        <f t="shared" si="3"/>
        <v>0</v>
      </c>
      <c r="B32" s="52" t="str">
        <f t="shared" si="3"/>
        <v>Co-PI 1</v>
      </c>
      <c r="C32" s="52" t="str">
        <f t="shared" si="3"/>
        <v>Summer</v>
      </c>
      <c r="K32" s="18">
        <f>ROUND(IF($C$32="Academic",K14*$E$5,IF($C$32="Summer",K14*$E$6,IF($C$32="Staff",K14*$G$5,IF($C$32="Student",K14*$G$6,0)))),0)</f>
        <v>0</v>
      </c>
      <c r="L32" s="18">
        <f>ROUND(IF($C$32="Academic",L14*$E$5,IF($C$32="Summer",L14*$E$6,IF($C$32="Staff",L14*$G$5,IF($C$32="Student",L14*$G$6,0)))),0)</f>
        <v>0</v>
      </c>
      <c r="M32" s="18">
        <f>ROUND(IF($C$32="Academic",M14*$E$5,IF($C$32="Summer",M14*$E$6,IF($C$32="Staff",M14*$G$5,IF($C$32="Student",M14*$G$6,0)))),0)</f>
        <v>0</v>
      </c>
      <c r="N32" s="18">
        <f>ROUND(IF($C$32="Academic",N14*$E$5,IF($C$32="Summer",N14*$E$6,IF($C$32="Staff",N14*$G$5,IF($C$32="Student",N14*$G$6,0)))),0)</f>
        <v>0</v>
      </c>
      <c r="O32" s="18">
        <f>ROUND(IF($C$32="Academic",O14*$E$5,IF($C$32="Summer",O14*$E$6,IF($C$32="Staff",O14*$G$5,IF($C$32="Student",O14*$G$6,0)))),0)</f>
        <v>0</v>
      </c>
      <c r="P32" s="11">
        <f t="shared" si="4"/>
        <v>0</v>
      </c>
    </row>
    <row r="33" spans="1:17" x14ac:dyDescent="0.35">
      <c r="A33" s="52" t="e">
        <f t="shared" si="3"/>
        <v>#REF!</v>
      </c>
      <c r="B33" s="52" t="str">
        <f t="shared" si="3"/>
        <v>Co-PI 2</v>
      </c>
      <c r="C33" s="52" t="str">
        <f t="shared" si="3"/>
        <v>Academic</v>
      </c>
      <c r="K33" s="18">
        <f>ROUND(IF($C$33="Academic",K15*$E$5,IF($C$33="Summer",K15*$E$6,IF($C$33="Staff",K15*$G$5,IF($C$33="Student",K15*$G$6,0)))),0)</f>
        <v>0</v>
      </c>
      <c r="L33" s="18">
        <f>ROUND(IF($C$33="Academic",L15*$E$5,IF($C$33="Summer",L15*$E$6,IF($C$33="Staff",L15*$G$5,IF($C$33="Student",L15*$G$6,0)))),0)</f>
        <v>0</v>
      </c>
      <c r="M33" s="18">
        <f>ROUND(IF($C$33="Academic",M15*$E$5,IF($C$33="Summer",M15*$E$6,IF($C$33="Staff",M15*$G$5,IF($C$33="Student",M15*$G$6,0)))),0)</f>
        <v>0</v>
      </c>
      <c r="N33" s="18">
        <f>ROUND(IF($C$33="Academic",N15*$E$5,IF($C$33="Summer",N15*$E$6,IF($C$33="Staff",N15*$G$5,IF($C$33="Student",N15*$G$6,0)))),0)</f>
        <v>0</v>
      </c>
      <c r="O33" s="18">
        <f>ROUND(IF($C$33="Academic",O15*$E$5,IF($C$33="Summer",O15*$E$6,IF($C$33="Staff",O15*$G$5,IF($C$33="Student",O15*$G$6,0)))),0)</f>
        <v>0</v>
      </c>
      <c r="P33" s="11">
        <f t="shared" si="4"/>
        <v>0</v>
      </c>
    </row>
    <row r="34" spans="1:17" x14ac:dyDescent="0.35">
      <c r="A34" s="52">
        <f t="shared" si="3"/>
        <v>0</v>
      </c>
      <c r="B34" s="52" t="str">
        <f t="shared" si="3"/>
        <v>Co-PI 2</v>
      </c>
      <c r="C34" s="52" t="str">
        <f t="shared" si="3"/>
        <v>Summer</v>
      </c>
      <c r="K34" s="18">
        <f>ROUND(IF($C$34="Academic",K16*$E$5,IF($C$34="Summer",K16*$E$6,IF($C$34="Staff",K16*$G$5,IF($C$34="Student",K16*$G$6,0)))),0)</f>
        <v>0</v>
      </c>
      <c r="L34" s="18">
        <f>ROUND(IF($C$34="Academic",L16*$E$5,IF($C$34="Summer",L16*$E$6,IF($C$34="Staff",L16*$G$5,IF($C$34="Student",L16*$G$6,0)))),0)</f>
        <v>0</v>
      </c>
      <c r="M34" s="18">
        <f>ROUND(IF($C$34="Academic",M16*$E$5,IF($C$34="Summer",M16*$E$6,IF($C$34="Staff",M16*$G$5,IF($C$34="Student",M16*$G$6,0)))),0)</f>
        <v>0</v>
      </c>
      <c r="N34" s="18">
        <f>ROUND(IF($C$34="Academic",N16*$E$5,IF($C$34="Summer",N16*$E$6,IF($C$34="Staff",N16*$G$5,IF($C$34="Student",N16*$G$6,0)))),0)</f>
        <v>0</v>
      </c>
      <c r="O34" s="18">
        <f>ROUND(IF($C$34="Academic",O16*$E$5,IF($C$34="Summer",O16*$E$6,IF($C$34="Staff",O16*$G$5,IF($C$34="Student",O16*$G$6,0)))),0)</f>
        <v>0</v>
      </c>
      <c r="P34" s="11">
        <f t="shared" si="4"/>
        <v>0</v>
      </c>
    </row>
    <row r="35" spans="1:17" x14ac:dyDescent="0.35">
      <c r="A35" s="52" t="e">
        <f t="shared" si="3"/>
        <v>#REF!</v>
      </c>
      <c r="B35" s="52" t="str">
        <f t="shared" si="3"/>
        <v>Co-PI 3</v>
      </c>
      <c r="C35" s="52" t="str">
        <f t="shared" si="3"/>
        <v>Academic</v>
      </c>
      <c r="K35" s="18">
        <f>ROUND(IF($C$35="Academic",K17*$E$5,IF($C$35="Summer",K17*$E$6,IF($C$35="Staff",K17*$G$5,IF($C$35="Student",K17*$G$6,0)))),0)</f>
        <v>0</v>
      </c>
      <c r="L35" s="18">
        <f>ROUND(IF($C$35="Academic",L17*$E$5,IF($C$35="Summer",L17*$E$6,IF($C$35="Staff",L17*$G$5,IF($C$35="Student",L17*$G$6,0)))),0)</f>
        <v>0</v>
      </c>
      <c r="M35" s="18">
        <f>ROUND(IF($C$35="Academic",M17*$E$5,IF($C$35="Summer",M17*$E$6,IF($C$35="Staff",M17*$G$5,IF($C$35="Student",M17*$G$6,0)))),0)</f>
        <v>0</v>
      </c>
      <c r="N35" s="18">
        <f>ROUND(IF($C$35="Academic",N17*$E$5,IF($C$35="Summer",N17*$E$6,IF($C$35="Staff",N17*$G$5,IF($C$35="Student",N17*$G$6,0)))),0)</f>
        <v>0</v>
      </c>
      <c r="O35" s="18">
        <f>ROUND(IF($C$35="Academic",O17*$E$5,IF($C$35="Summer",O17*$E$6,IF($C$35="Staff",O17*$G$5,IF($C$35="Student",O17*$G$6,0)))),0)</f>
        <v>0</v>
      </c>
      <c r="P35" s="11">
        <f t="shared" si="4"/>
        <v>0</v>
      </c>
    </row>
    <row r="36" spans="1:17" x14ac:dyDescent="0.35">
      <c r="A36" s="52">
        <f t="shared" si="3"/>
        <v>0</v>
      </c>
      <c r="B36" s="52" t="str">
        <f t="shared" si="3"/>
        <v>Co-PI 3</v>
      </c>
      <c r="C36" s="52" t="str">
        <f t="shared" si="3"/>
        <v>Summer</v>
      </c>
      <c r="K36" s="18">
        <f>ROUND(IF($C$36="Academic",K18*$E$5,IF($C$36="Summer",K18*$E$6,IF($C$36="Staff",K18*$G$5,IF($C$36="Student",K18*$G$6,0)))),0)</f>
        <v>0</v>
      </c>
      <c r="L36" s="18">
        <f>ROUND(IF($C$36="Academic",L18*$E$5,IF($C$36="Summer",L18*$E$6,IF($C$36="Staff",L18*$G$5,IF($C$36="Student",L18*$G$6,0)))),0)</f>
        <v>0</v>
      </c>
      <c r="M36" s="18">
        <f>ROUND(IF($C$36="Academic",M18*$E$5,IF($C$36="Summer",M18*$E$6,IF($C$36="Staff",M18*$G$5,IF($C$36="Student",M18*$G$6,0)))),0)</f>
        <v>0</v>
      </c>
      <c r="N36" s="18">
        <f>ROUND(IF($C$36="Academic",N18*$E$5,IF($C$36="Summer",N18*$E$6,IF($C$36="Staff",N18*$G$5,IF($C$36="Student",N18*$G$6,0)))),0)</f>
        <v>0</v>
      </c>
      <c r="O36" s="18">
        <f>ROUND(IF($C$36="Academic",O18*$E$5,IF($C$36="Summer",O18*$E$6,IF($C$36="Staff",O18*$G$5,IF($C$36="Student",O18*$G$6,0)))),0)</f>
        <v>0</v>
      </c>
      <c r="P36" s="11">
        <f t="shared" si="4"/>
        <v>0</v>
      </c>
    </row>
    <row r="37" spans="1:17" x14ac:dyDescent="0.35">
      <c r="A37" s="52" t="e">
        <f t="shared" si="3"/>
        <v>#REF!</v>
      </c>
      <c r="B37" s="52" t="str">
        <f t="shared" si="3"/>
        <v>Co-PI 4</v>
      </c>
      <c r="C37" s="52" t="str">
        <f t="shared" si="3"/>
        <v>Academic</v>
      </c>
      <c r="K37" s="18">
        <f>ROUND(IF($C$37="Academic",K19*$E$5,IF($C$37="Summer",K19*$E$6,IF($C$37="Staff",K19*$G$5,IF($C$37="Student",K19*$G$6,0)))),0)</f>
        <v>0</v>
      </c>
      <c r="L37" s="18">
        <f>ROUND(IF($C$37="Academic",L19*$E$5,IF($C$37="Summer",L19*$E$6,IF($C$37="Staff",L19*$G$5,IF($C$37="Student",L19*$G$6,0)))),0)</f>
        <v>0</v>
      </c>
      <c r="M37" s="18">
        <f>ROUND(IF($C$37="Academic",M19*$E$5,IF($C$37="Summer",M19*$E$6,IF($C$37="Staff",M19*$G$5,IF($C$37="Student",M19*$G$6,0)))),0)</f>
        <v>0</v>
      </c>
      <c r="N37" s="18">
        <f>ROUND(IF($C$37="Academic",N19*$E$5,IF($C$37="Summer",N19*$E$6,IF($C$37="Staff",N19*$G$5,IF($C$37="Student",N19*$G$6,0)))),0)</f>
        <v>0</v>
      </c>
      <c r="O37" s="18">
        <f>ROUND(IF($C$37="Academic",O19*$E$5,IF($C$37="Summer",O19*$E$6,IF($C$37="Staff",O19*$G$5,IF($C$37="Student",O19*$G$6,0)))),0)</f>
        <v>0</v>
      </c>
      <c r="P37" s="11">
        <f t="shared" si="4"/>
        <v>0</v>
      </c>
    </row>
    <row r="38" spans="1:17" x14ac:dyDescent="0.35">
      <c r="A38" s="52">
        <f t="shared" si="3"/>
        <v>0</v>
      </c>
      <c r="B38" s="52" t="str">
        <f t="shared" si="3"/>
        <v>Co-PI 4</v>
      </c>
      <c r="C38" s="52" t="str">
        <f t="shared" si="3"/>
        <v>Summer</v>
      </c>
      <c r="K38" s="18">
        <f>ROUND(IF($C$38="Academic",K20*$E$5,IF($C$38="Summer",K20*$E$6,IF($C$38="Staff",K20*$G$5,IF($C$38="Student",K20*$G$6,0)))),0)</f>
        <v>0</v>
      </c>
      <c r="L38" s="18">
        <f>ROUND(IF($C$38="Academic",L20*$E$5,IF($C$38="Summer",L20*$E$6,IF($C$38="Staff",L20*$G$5,IF($C$38="Student",L20*$G$6,0)))),0)</f>
        <v>0</v>
      </c>
      <c r="M38" s="18">
        <f>ROUND(IF($C$38="Academic",M20*$E$5,IF($C$38="Summer",M20*$E$6,IF($C$38="Staff",M20*$G$5,IF($C$38="Student",M20*$G$6,0)))),0)</f>
        <v>0</v>
      </c>
      <c r="N38" s="18">
        <f>ROUND(IF($C$38="Academic",N20*$E$5,IF($C$38="Summer",N20*$E$6,IF($C$38="Staff",N20*$G$5,IF($C$38="Student",N20*$G$6,0)))),0)</f>
        <v>0</v>
      </c>
      <c r="O38" s="18">
        <f>ROUND(IF($C$38="Academic",O20*$E$5,IF($C$38="Summer",O20*$E$6,IF($C$38="Staff",O20*$G$5,IF($C$38="Student",O20*$G$6,0)))),0)</f>
        <v>0</v>
      </c>
      <c r="P38" s="11">
        <f t="shared" si="4"/>
        <v>0</v>
      </c>
    </row>
    <row r="39" spans="1:17" x14ac:dyDescent="0.35">
      <c r="A39" s="52">
        <f t="shared" si="3"/>
        <v>0</v>
      </c>
      <c r="B39" s="52" t="str">
        <f t="shared" si="3"/>
        <v>Post-doc</v>
      </c>
      <c r="C39" s="52" t="str">
        <f t="shared" si="3"/>
        <v>Academic</v>
      </c>
      <c r="K39" s="18">
        <f>ROUND(IF($C$39="Academic",K21*$E$5,IF($C$39="Summer",K21*$E$6,IF($C$39="Staff",K21*$G$5,IF($C$39="Student",K21*$G$6,0)))),0)</f>
        <v>0</v>
      </c>
      <c r="L39" s="18">
        <f>ROUND(IF($C$39="Academic",L21*$E$5,IF($C$39="Summer",L21*$E$6,IF($C$39="Staff",L21*$G$5,IF($C$39="Student",L21*$G$6,0)))),0)</f>
        <v>0</v>
      </c>
      <c r="M39" s="18">
        <f>ROUND(IF($C$39="Academic",M21*$E$5,IF($C$39="Summer",M21*$E$6,IF($C$39="Staff",M21*$G$5,IF($C$39="Student",M21*$G$6,0)))),0)</f>
        <v>0</v>
      </c>
      <c r="N39" s="18">
        <f>ROUND(IF($C$39="Academic",N21*$E$5,IF($C$39="Summer",N21*$E$6,IF($C$39="Staff",N21*$G$5,IF($C$39="Student",N21*$G$6,0)))),0)</f>
        <v>0</v>
      </c>
      <c r="O39" s="18">
        <f>ROUND(IF($C$39="Academic",O21*$E$5,IF($C$39="Summer",O21*$E$6,IF($C$39="Staff",O21*$G$5,IF($C$39="Student",O21*$G$6,0)))),0)</f>
        <v>0</v>
      </c>
      <c r="P39" s="11">
        <f t="shared" si="4"/>
        <v>0</v>
      </c>
    </row>
    <row r="40" spans="1:17" x14ac:dyDescent="0.35">
      <c r="A40" s="52" t="str">
        <f t="shared" si="3"/>
        <v>TBD</v>
      </c>
      <c r="B40" s="52" t="str">
        <f t="shared" si="3"/>
        <v>Grad Student</v>
      </c>
      <c r="C40" s="52" t="str">
        <f t="shared" si="3"/>
        <v>Student</v>
      </c>
      <c r="K40" s="18">
        <f>ROUND(IF($C$40="Academic",K22*$E$5,IF($C$40="Summer",K22*$E$6,IF($C$40="Staff",K22*$G$5,IF($C$40="Student",K22*$G$6,0)))),0)</f>
        <v>0</v>
      </c>
      <c r="L40" s="18">
        <f>ROUND(IF($C$40="Academic",L22*$E$5,IF($C$40="Summer",L22*$E$6,IF($C$40="Staff",L22*$G$5,IF($C$40="Student",L22*$G$6,0)))),0)</f>
        <v>0</v>
      </c>
      <c r="M40" s="18">
        <f>ROUND(IF($C$40="Academic",M22*$E$5,IF($C$40="Summer",M22*$E$6,IF($C$40="Staff",M22*$G$5,IF($C$40="Student",M22*$G$6,0)))),0)</f>
        <v>0</v>
      </c>
      <c r="N40" s="18">
        <f>ROUND(IF($C$40="Academic",N22*$E$5,IF($C$40="Summer",N22*$E$6,IF($C$40="Staff",N22*$G$5,IF($C$40="Student",N22*$G$6,0)))),0)</f>
        <v>0</v>
      </c>
      <c r="O40" s="18">
        <f>ROUND(IF($C$40="Academic",O22*$E$5,IF($C$40="Summer",O22*$E$6,IF($C$40="Staff",O22*$G$5,IF($C$40="Student",O22*$G$6,0)))),0)</f>
        <v>0</v>
      </c>
      <c r="P40" s="11">
        <f t="shared" si="4"/>
        <v>0</v>
      </c>
    </row>
    <row r="41" spans="1:17" x14ac:dyDescent="0.35">
      <c r="A41" s="52">
        <f t="shared" si="3"/>
        <v>0</v>
      </c>
      <c r="B41" s="52" t="str">
        <f t="shared" si="3"/>
        <v>Grad Student</v>
      </c>
      <c r="C41" s="52" t="str">
        <f t="shared" si="3"/>
        <v>Student</v>
      </c>
      <c r="K41" s="18">
        <f>ROUND(IF($C$41="Academic",K23*$E$5,IF($C$41="Summer",K23*$E$6,IF($C$41="Staff",K23*$G$5,IF($C$41="Student",K23*$G$6,0)))),0)</f>
        <v>0</v>
      </c>
      <c r="L41" s="18">
        <f>ROUND(IF($C$41="Academic",L23*$E$5,IF($C$41="Summer",L23*$E$6,IF($C$41="Staff",L23*$G$5,IF($C$41="Student",L23*$G$6,0)))),0)</f>
        <v>0</v>
      </c>
      <c r="M41" s="18">
        <f>ROUND(IF($C$41="Academic",M23*$E$5,IF($C$41="Summer",M23*$E$6,IF($C$41="Staff",M23*$G$5,IF($C$41="Student",M23*$G$6,0)))),0)</f>
        <v>0</v>
      </c>
      <c r="N41" s="18">
        <f>ROUND(IF($C$41="Academic",N23*$E$5,IF($C$41="Summer",N23*$E$6,IF($C$41="Staff",N23*$G$5,IF($C$41="Student",N23*$G$6,0)))),0)</f>
        <v>0</v>
      </c>
      <c r="O41" s="18">
        <f>ROUND(IF($C$41="Academic",O23*$E$5,IF($C$41="Summer",O23*$E$6,IF($C$41="Staff",O23*$G$5,IF($C$41="Student",O23*$G$6,0)))),0)</f>
        <v>0</v>
      </c>
      <c r="P41" s="11">
        <f t="shared" si="4"/>
        <v>0</v>
      </c>
    </row>
    <row r="42" spans="1:17" x14ac:dyDescent="0.35">
      <c r="A42" s="52" t="str">
        <f t="shared" si="3"/>
        <v>TBD</v>
      </c>
      <c r="B42" s="52" t="str">
        <f t="shared" si="3"/>
        <v>UG Student</v>
      </c>
      <c r="C42" s="52" t="str">
        <f t="shared" si="3"/>
        <v>Student</v>
      </c>
      <c r="K42" s="18">
        <f>ROUND(IF($C$42="Academic",K24*$E$5,IF($C$42="Summer",K24*$E$6,IF($C$42="Staff",K24*$G$5,IF($C$42="Student",K24*$G$6,0)))),0)</f>
        <v>0</v>
      </c>
      <c r="L42" s="18">
        <f>ROUND(IF($C$42="Academic",L24*$E$5,IF($C$42="Summer",L24*$E$6,IF($C$42="Staff",L24*$G$5,IF($C$42="Student",L24*$G$6,0)))),0)</f>
        <v>0</v>
      </c>
      <c r="M42" s="18">
        <f>ROUND(IF($C$42="Academic",M24*$E$5,IF($C$42="Summer",M24*$E$6,IF($C$42="Staff",M24*$G$5,IF($C$42="Student",M24*$G$6,0)))),0)</f>
        <v>0</v>
      </c>
      <c r="N42" s="18">
        <f>ROUND(IF($C$42="Academic",N24*$E$5,IF($C$42="Summer",N24*$E$6,IF($C$42="Staff",N24*$G$5,IF($C$42="Student",N24*$G$6,0)))),0)</f>
        <v>0</v>
      </c>
      <c r="O42" s="18">
        <f>ROUND(IF($C$42="Academic",O24*$E$5,IF($C$42="Summer",O24*$E$6,IF($C$42="Staff",O24*$G$5,IF($C$42="Student",O24*$G$6,0)))),0)</f>
        <v>0</v>
      </c>
      <c r="P42" s="11">
        <f t="shared" si="4"/>
        <v>0</v>
      </c>
    </row>
    <row r="43" spans="1:17" x14ac:dyDescent="0.35">
      <c r="A43" s="52" t="str">
        <f t="shared" si="3"/>
        <v>TBD</v>
      </c>
      <c r="B43" s="52" t="str">
        <f t="shared" si="3"/>
        <v>UG Student</v>
      </c>
      <c r="C43" s="52" t="str">
        <f t="shared" si="3"/>
        <v>Student</v>
      </c>
      <c r="K43" s="18">
        <f>ROUND(IF($C$43="Academic",K25*$E$5,IF($C$43="Summer",K25*$E$6,IF($C$43="Staff",K25*$G$5,IF($C$43="Student",K25*$G$6,0)))),0)</f>
        <v>0</v>
      </c>
      <c r="L43" s="18">
        <f>ROUND(IF($C$43="Academic",L25*$E$5,IF($C$43="Summer",L25*$E$6,IF($C$43="Staff",L25*$G$5,IF($C$43="Student",L25*$G$6,0)))),0)</f>
        <v>0</v>
      </c>
      <c r="M43" s="18">
        <f>ROUND(IF($C$43="Academic",M25*$E$5,IF($C$43="Summer",M25*$E$6,IF($C$43="Staff",M25*$G$5,IF($C$43="Student",M25*$G$6,0)))),0)</f>
        <v>0</v>
      </c>
      <c r="N43" s="18">
        <f>ROUND(IF($C$43="Academic",N25*$E$5,IF($C$43="Summer",N25*$E$6,IF($C$43="Staff",N25*$G$5,IF($C$43="Student",N25*$G$6,0)))),0)</f>
        <v>0</v>
      </c>
      <c r="O43" s="18">
        <f>ROUND(IF($C$43="Academic",O25*$E$5,IF($C$43="Summer",O25*$E$6,IF($C$43="Staff",O25*$G$5,IF($C$43="Student",O25*$G$6,0)))),0)</f>
        <v>0</v>
      </c>
      <c r="P43" s="11">
        <f t="shared" si="4"/>
        <v>0</v>
      </c>
    </row>
    <row r="44" spans="1:17" s="9" customFormat="1" x14ac:dyDescent="0.35">
      <c r="A44" s="37" t="s">
        <v>19</v>
      </c>
      <c r="B44" s="37"/>
      <c r="C44" s="37"/>
      <c r="D44" s="37"/>
      <c r="E44" s="37"/>
      <c r="F44" s="37"/>
      <c r="G44" s="37"/>
      <c r="H44" s="37"/>
      <c r="I44" s="37"/>
      <c r="J44" s="37"/>
      <c r="K44" s="38">
        <f t="shared" ref="K44:P44" si="5">SUM(K29:K43)</f>
        <v>0</v>
      </c>
      <c r="L44" s="38">
        <f t="shared" si="5"/>
        <v>0</v>
      </c>
      <c r="M44" s="38">
        <f t="shared" si="5"/>
        <v>0</v>
      </c>
      <c r="N44" s="38">
        <f t="shared" si="5"/>
        <v>0</v>
      </c>
      <c r="O44" s="38">
        <f t="shared" si="5"/>
        <v>0</v>
      </c>
      <c r="P44" s="39">
        <f t="shared" si="5"/>
        <v>0</v>
      </c>
      <c r="Q44" s="109">
        <f>SUM(K44:O44)</f>
        <v>0</v>
      </c>
    </row>
    <row r="45" spans="1:17" x14ac:dyDescent="0.35">
      <c r="P45" s="11"/>
    </row>
    <row r="46" spans="1:17" s="9" customFormat="1" x14ac:dyDescent="0.35">
      <c r="A46" s="60" t="s">
        <v>28</v>
      </c>
      <c r="B46" s="60"/>
      <c r="C46" s="60"/>
      <c r="D46" s="60"/>
      <c r="E46" s="60"/>
      <c r="F46" s="60"/>
      <c r="G46" s="60"/>
      <c r="H46" s="60"/>
      <c r="I46" s="60"/>
      <c r="J46" s="60"/>
      <c r="K46" s="61">
        <f t="shared" ref="K46:P46" si="6">K44+K26</f>
        <v>0</v>
      </c>
      <c r="L46" s="61">
        <f t="shared" si="6"/>
        <v>0</v>
      </c>
      <c r="M46" s="61">
        <f t="shared" si="6"/>
        <v>0</v>
      </c>
      <c r="N46" s="61">
        <f t="shared" si="6"/>
        <v>0</v>
      </c>
      <c r="O46" s="61">
        <f t="shared" si="6"/>
        <v>0</v>
      </c>
      <c r="P46" s="62">
        <f t="shared" si="6"/>
        <v>0</v>
      </c>
      <c r="Q46" s="109">
        <f>SUM(K46:O46)</f>
        <v>0</v>
      </c>
    </row>
    <row r="47" spans="1:17" x14ac:dyDescent="0.35">
      <c r="P47" s="11"/>
    </row>
    <row r="48" spans="1:17" x14ac:dyDescent="0.35">
      <c r="A48" s="9" t="s">
        <v>29</v>
      </c>
      <c r="B48" s="9" t="s">
        <v>62</v>
      </c>
      <c r="K48" s="54" t="s">
        <v>83</v>
      </c>
      <c r="L48" s="54" t="s">
        <v>84</v>
      </c>
      <c r="M48" s="54" t="s">
        <v>85</v>
      </c>
      <c r="N48" s="54" t="s">
        <v>86</v>
      </c>
      <c r="O48" s="54" t="s">
        <v>87</v>
      </c>
      <c r="P48" s="43" t="s">
        <v>88</v>
      </c>
    </row>
    <row r="49" spans="1:17" x14ac:dyDescent="0.35">
      <c r="A49" s="52" t="s">
        <v>30</v>
      </c>
      <c r="P49" s="11">
        <f>SUM(K49:O49)</f>
        <v>0</v>
      </c>
    </row>
    <row r="50" spans="1:17" x14ac:dyDescent="0.35">
      <c r="A50" s="52" t="s">
        <v>31</v>
      </c>
      <c r="P50" s="11">
        <f>SUM(K50:O50)</f>
        <v>0</v>
      </c>
    </row>
    <row r="51" spans="1:17" s="9" customFormat="1" x14ac:dyDescent="0.35">
      <c r="A51" s="37" t="s">
        <v>32</v>
      </c>
      <c r="B51" s="37"/>
      <c r="C51" s="37"/>
      <c r="D51" s="37"/>
      <c r="E51" s="37"/>
      <c r="F51" s="37"/>
      <c r="G51" s="37"/>
      <c r="H51" s="37"/>
      <c r="I51" s="37"/>
      <c r="J51" s="37"/>
      <c r="K51" s="38">
        <f t="shared" ref="K51:O51" si="7">SUM(K49:K50)</f>
        <v>0</v>
      </c>
      <c r="L51" s="38">
        <f t="shared" si="7"/>
        <v>0</v>
      </c>
      <c r="M51" s="38">
        <f t="shared" si="7"/>
        <v>0</v>
      </c>
      <c r="N51" s="38">
        <f t="shared" si="7"/>
        <v>0</v>
      </c>
      <c r="O51" s="38">
        <f t="shared" si="7"/>
        <v>0</v>
      </c>
      <c r="P51" s="39">
        <f>SUM(P49:P50)</f>
        <v>0</v>
      </c>
      <c r="Q51" s="109">
        <f>SUM(K51:O51)</f>
        <v>0</v>
      </c>
    </row>
    <row r="52" spans="1:17" x14ac:dyDescent="0.35">
      <c r="P52" s="11"/>
    </row>
    <row r="53" spans="1:17" x14ac:dyDescent="0.35">
      <c r="A53" s="93" t="s">
        <v>68</v>
      </c>
      <c r="B53" s="93" t="s">
        <v>63</v>
      </c>
      <c r="C53" s="94"/>
      <c r="D53" s="94"/>
      <c r="E53" s="94"/>
      <c r="F53" s="94"/>
      <c r="G53" s="94"/>
      <c r="H53" s="94"/>
      <c r="I53" s="94"/>
      <c r="J53" s="94"/>
      <c r="K53" s="95" t="s">
        <v>83</v>
      </c>
      <c r="L53" s="95" t="s">
        <v>84</v>
      </c>
      <c r="M53" s="95" t="s">
        <v>85</v>
      </c>
      <c r="N53" s="95" t="s">
        <v>86</v>
      </c>
      <c r="O53" s="95" t="s">
        <v>87</v>
      </c>
      <c r="P53" s="96" t="s">
        <v>88</v>
      </c>
    </row>
    <row r="54" spans="1:17" x14ac:dyDescent="0.35">
      <c r="A54" s="94" t="s">
        <v>33</v>
      </c>
      <c r="B54" s="97" t="s">
        <v>64</v>
      </c>
      <c r="C54" s="94"/>
      <c r="D54" s="94"/>
      <c r="E54" s="94"/>
      <c r="F54" s="94"/>
      <c r="G54" s="94"/>
      <c r="H54" s="94"/>
      <c r="I54" s="94"/>
      <c r="J54" s="94"/>
      <c r="K54" s="95"/>
      <c r="L54" s="95"/>
      <c r="M54" s="95"/>
      <c r="N54" s="95"/>
      <c r="O54" s="95"/>
      <c r="P54" s="98">
        <f>SUM(K54:O54)</f>
        <v>0</v>
      </c>
    </row>
    <row r="55" spans="1:17" x14ac:dyDescent="0.35">
      <c r="A55" s="94" t="s">
        <v>34</v>
      </c>
      <c r="B55" s="97" t="s">
        <v>64</v>
      </c>
      <c r="C55" s="94"/>
      <c r="D55" s="94"/>
      <c r="E55" s="94"/>
      <c r="F55" s="94"/>
      <c r="G55" s="94"/>
      <c r="H55" s="94"/>
      <c r="I55" s="94"/>
      <c r="J55" s="94"/>
      <c r="K55" s="95"/>
      <c r="L55" s="95"/>
      <c r="M55" s="95"/>
      <c r="N55" s="95"/>
      <c r="O55" s="95"/>
      <c r="P55" s="98">
        <f>SUM(K55:O55)</f>
        <v>0</v>
      </c>
    </row>
    <row r="56" spans="1:17" s="9" customFormat="1" x14ac:dyDescent="0.35">
      <c r="A56" s="99" t="s">
        <v>35</v>
      </c>
      <c r="B56" s="99"/>
      <c r="C56" s="99"/>
      <c r="D56" s="99"/>
      <c r="E56" s="99"/>
      <c r="F56" s="99"/>
      <c r="G56" s="99"/>
      <c r="H56" s="99"/>
      <c r="I56" s="99"/>
      <c r="J56" s="99"/>
      <c r="K56" s="100">
        <f t="shared" ref="K56:O56" si="8">SUM(K54:K55)</f>
        <v>0</v>
      </c>
      <c r="L56" s="100">
        <f t="shared" si="8"/>
        <v>0</v>
      </c>
      <c r="M56" s="100">
        <f t="shared" si="8"/>
        <v>0</v>
      </c>
      <c r="N56" s="100">
        <f t="shared" si="8"/>
        <v>0</v>
      </c>
      <c r="O56" s="100">
        <f t="shared" si="8"/>
        <v>0</v>
      </c>
      <c r="P56" s="101">
        <f>SUM(P54:P55)</f>
        <v>0</v>
      </c>
      <c r="Q56" s="109">
        <f>SUM(K56:O56)</f>
        <v>0</v>
      </c>
    </row>
    <row r="57" spans="1:17" s="9" customFormat="1" x14ac:dyDescent="0.35">
      <c r="K57" s="10"/>
      <c r="L57" s="10"/>
      <c r="M57" s="10"/>
      <c r="N57" s="10"/>
      <c r="O57" s="10"/>
      <c r="P57" s="11"/>
    </row>
    <row r="58" spans="1:17" s="9" customFormat="1" x14ac:dyDescent="0.35">
      <c r="A58" s="9" t="s">
        <v>79</v>
      </c>
      <c r="K58" s="54" t="s">
        <v>83</v>
      </c>
      <c r="L58" s="54" t="s">
        <v>84</v>
      </c>
      <c r="M58" s="54" t="s">
        <v>85</v>
      </c>
      <c r="N58" s="54" t="s">
        <v>86</v>
      </c>
      <c r="O58" s="54" t="s">
        <v>87</v>
      </c>
      <c r="P58" s="43" t="s">
        <v>88</v>
      </c>
    </row>
    <row r="59" spans="1:17" s="12" customFormat="1" x14ac:dyDescent="0.35">
      <c r="A59" s="12" t="s">
        <v>80</v>
      </c>
      <c r="K59" s="24"/>
      <c r="L59" s="54">
        <f>ROUND(IF($B$6&gt;=L$10,$K$59*$B$5^(L$10-1),0),0)</f>
        <v>0</v>
      </c>
      <c r="M59" s="54">
        <f>ROUND(IF($B$6&gt;=M$10,$K$59*$B$5^(M$10-1),0),0)</f>
        <v>0</v>
      </c>
      <c r="N59" s="54">
        <f>ROUND(IF($B$6&gt;=N$10,$K$59*$B$5^(N$10-1),0),0)</f>
        <v>0</v>
      </c>
      <c r="O59" s="54">
        <f>ROUND(IF($B$6&gt;=O$10,$K$59*$B$5^(O$10-1),0),0)</f>
        <v>0</v>
      </c>
      <c r="P59" s="11">
        <f>SUM(K59:O59)</f>
        <v>0</v>
      </c>
    </row>
    <row r="60" spans="1:17" s="12" customFormat="1" x14ac:dyDescent="0.35">
      <c r="A60" s="12" t="s">
        <v>81</v>
      </c>
      <c r="K60" s="24"/>
      <c r="L60" s="54">
        <f>ROUND(IF($B$6&gt;=L$10,$K$60*$B$5^(L$10-1),0),0)</f>
        <v>0</v>
      </c>
      <c r="M60" s="54">
        <f>ROUND(IF($B$6&gt;=M$10,$K$60*$B$5^(M$10-1),0),0)</f>
        <v>0</v>
      </c>
      <c r="N60" s="54">
        <f>ROUND(IF($B$6&gt;=N$10,$K$60*$B$5^(N$10-1),0),0)</f>
        <v>0</v>
      </c>
      <c r="O60" s="54">
        <f>ROUND(IF($B$6&gt;=O$10,$K$60*$B$5^(O$10-1),0),0)</f>
        <v>0</v>
      </c>
      <c r="P60" s="11">
        <f>SUM(K60:O60)</f>
        <v>0</v>
      </c>
    </row>
    <row r="61" spans="1:17" s="9" customFormat="1" x14ac:dyDescent="0.35">
      <c r="A61" s="37" t="s">
        <v>82</v>
      </c>
      <c r="B61" s="37"/>
      <c r="C61" s="37"/>
      <c r="D61" s="37"/>
      <c r="E61" s="37"/>
      <c r="F61" s="37"/>
      <c r="G61" s="37"/>
      <c r="H61" s="37"/>
      <c r="I61" s="37"/>
      <c r="J61" s="37"/>
      <c r="K61" s="38">
        <f t="shared" ref="K61:O61" si="9">SUM(K59:K60)</f>
        <v>0</v>
      </c>
      <c r="L61" s="38">
        <f t="shared" si="9"/>
        <v>0</v>
      </c>
      <c r="M61" s="38">
        <f t="shared" si="9"/>
        <v>0</v>
      </c>
      <c r="N61" s="38">
        <f t="shared" si="9"/>
        <v>0</v>
      </c>
      <c r="O61" s="38">
        <f t="shared" si="9"/>
        <v>0</v>
      </c>
      <c r="P61" s="39">
        <f>SUM(P59:P60)</f>
        <v>0</v>
      </c>
      <c r="Q61" s="109">
        <f>SUM(K61:O61)</f>
        <v>0</v>
      </c>
    </row>
    <row r="62" spans="1:17" x14ac:dyDescent="0.35">
      <c r="P62" s="11"/>
    </row>
    <row r="63" spans="1:17" x14ac:dyDescent="0.35">
      <c r="A63" s="9" t="s">
        <v>44</v>
      </c>
      <c r="K63" s="54" t="s">
        <v>83</v>
      </c>
      <c r="L63" s="54" t="s">
        <v>84</v>
      </c>
      <c r="M63" s="54" t="s">
        <v>85</v>
      </c>
      <c r="N63" s="54" t="s">
        <v>86</v>
      </c>
      <c r="O63" s="54" t="s">
        <v>87</v>
      </c>
      <c r="P63" s="43" t="s">
        <v>88</v>
      </c>
    </row>
    <row r="64" spans="1:17" x14ac:dyDescent="0.35">
      <c r="A64" s="52" t="s">
        <v>117</v>
      </c>
      <c r="L64" s="54">
        <f>ROUND(IF($B$6&gt;=L$10,$K$64*$B$5^(L$10-1),0),0)</f>
        <v>0</v>
      </c>
      <c r="M64" s="54">
        <f>ROUND(IF($B$6&gt;=M$10,$K$64*$B$5^(M$10-1),0),0)</f>
        <v>0</v>
      </c>
      <c r="N64" s="54">
        <f>ROUND(IF($B$6&gt;=N$10,$K$64*$B$5^(N$10-1),0),0)</f>
        <v>0</v>
      </c>
      <c r="O64" s="54">
        <f>ROUND(IF($B$6&gt;=O$10,$K$64*$B$5^(O$10-1),0),0)</f>
        <v>0</v>
      </c>
      <c r="P64" s="11">
        <f>SUM(K64:O64)</f>
        <v>0</v>
      </c>
    </row>
    <row r="65" spans="1:17" x14ac:dyDescent="0.35">
      <c r="A65" s="52" t="s">
        <v>118</v>
      </c>
      <c r="L65" s="54">
        <f>ROUND(IF($B$6&gt;=L$10,$K$65*$B$5^(L$10-1),0),0)</f>
        <v>0</v>
      </c>
      <c r="M65" s="54">
        <f>ROUND(IF($B$6&gt;=M$10,$K$65*$B$5^(M$10-1),0),0)</f>
        <v>0</v>
      </c>
      <c r="N65" s="54">
        <f>ROUND(IF($B$6&gt;=N$10,$K$65*$B$5^(N$10-1),0),0)</f>
        <v>0</v>
      </c>
      <c r="O65" s="54">
        <f>ROUND(IF($B$6&gt;=O$10,$K$65*$B$5^(O$10-1),0),0)</f>
        <v>0</v>
      </c>
      <c r="P65" s="11">
        <f>SUM(K65:O65)</f>
        <v>0</v>
      </c>
    </row>
    <row r="66" spans="1:17" x14ac:dyDescent="0.35">
      <c r="A66" s="52" t="s">
        <v>119</v>
      </c>
      <c r="D66" s="21"/>
      <c r="L66" s="54">
        <f>ROUND(IF($B$6&gt;=L$10,$K$66*$B$5^(L$10-1),0),0)</f>
        <v>0</v>
      </c>
      <c r="M66" s="54">
        <f>ROUND(IF($B$6&gt;=M$10,$K$66*$B$5^(M$10-1),0),0)</f>
        <v>0</v>
      </c>
      <c r="N66" s="54">
        <f>ROUND(IF($B$6&gt;=N$10,$K$66*$B$5^(N$10-1),0),0)</f>
        <v>0</v>
      </c>
      <c r="O66" s="54">
        <f>ROUND(IF($B$6&gt;=O$10,$K$66*$B$5^(O$10-1),0),0)</f>
        <v>0</v>
      </c>
      <c r="P66" s="11">
        <f>SUM(K66:O66)</f>
        <v>0</v>
      </c>
    </row>
    <row r="67" spans="1:17" x14ac:dyDescent="0.35">
      <c r="A67" s="94" t="s">
        <v>122</v>
      </c>
      <c r="B67" s="94"/>
      <c r="C67" s="94" t="s">
        <v>120</v>
      </c>
      <c r="D67" s="102">
        <f>Budget!D81</f>
        <v>1614</v>
      </c>
      <c r="E67" s="94" t="s">
        <v>61</v>
      </c>
      <c r="F67" s="103"/>
      <c r="G67" s="103"/>
      <c r="H67" s="103"/>
      <c r="I67" s="103"/>
      <c r="J67" s="103"/>
      <c r="K67" s="104">
        <f>ROUND(F67*D67,0)</f>
        <v>0</v>
      </c>
      <c r="L67" s="104">
        <f>ROUND(IF($B$6&gt;=L$10,G67*$D$67*$B$5^(L$10-1),0),0)</f>
        <v>0</v>
      </c>
      <c r="M67" s="104">
        <f t="shared" ref="M67:O67" si="10">ROUND(IF($B$6&gt;=M$10,H67*$D$67*$B$5^(M$10-1),0),0)</f>
        <v>0</v>
      </c>
      <c r="N67" s="104">
        <f t="shared" si="10"/>
        <v>0</v>
      </c>
      <c r="O67" s="104">
        <f t="shared" si="10"/>
        <v>0</v>
      </c>
      <c r="P67" s="98">
        <f>SUM(K67:O67)</f>
        <v>0</v>
      </c>
    </row>
    <row r="68" spans="1:17" s="9" customFormat="1" x14ac:dyDescent="0.35">
      <c r="A68" s="37" t="s">
        <v>50</v>
      </c>
      <c r="B68" s="37"/>
      <c r="C68" s="63"/>
      <c r="D68" s="37"/>
      <c r="E68" s="37"/>
      <c r="F68" s="37"/>
      <c r="G68" s="37"/>
      <c r="H68" s="37"/>
      <c r="I68" s="37"/>
      <c r="J68" s="37"/>
      <c r="K68" s="38">
        <f t="shared" ref="K68:O68" si="11">SUM(K64:K67)</f>
        <v>0</v>
      </c>
      <c r="L68" s="38">
        <f t="shared" si="11"/>
        <v>0</v>
      </c>
      <c r="M68" s="38">
        <f t="shared" si="11"/>
        <v>0</v>
      </c>
      <c r="N68" s="38">
        <f t="shared" si="11"/>
        <v>0</v>
      </c>
      <c r="O68" s="38">
        <f t="shared" si="11"/>
        <v>0</v>
      </c>
      <c r="P68" s="39">
        <f>SUM(P64:P67)</f>
        <v>0</v>
      </c>
      <c r="Q68" s="109">
        <f>SUM(K68:O68)</f>
        <v>0</v>
      </c>
    </row>
    <row r="69" spans="1:17" x14ac:dyDescent="0.35">
      <c r="P69" s="11"/>
    </row>
    <row r="70" spans="1:17" x14ac:dyDescent="0.35">
      <c r="A70" s="93" t="s">
        <v>94</v>
      </c>
      <c r="B70" s="93" t="s">
        <v>65</v>
      </c>
      <c r="C70" s="94"/>
      <c r="D70" s="94"/>
      <c r="E70" s="94"/>
      <c r="F70" s="94"/>
      <c r="G70" s="94"/>
      <c r="H70" s="94"/>
      <c r="I70" s="94"/>
      <c r="J70" s="94"/>
      <c r="K70" s="95" t="s">
        <v>83</v>
      </c>
      <c r="L70" s="95" t="s">
        <v>84</v>
      </c>
      <c r="M70" s="95" t="s">
        <v>85</v>
      </c>
      <c r="N70" s="95" t="s">
        <v>86</v>
      </c>
      <c r="O70" s="95" t="s">
        <v>87</v>
      </c>
      <c r="P70" s="96" t="s">
        <v>88</v>
      </c>
    </row>
    <row r="71" spans="1:17" x14ac:dyDescent="0.35">
      <c r="A71" s="94" t="s">
        <v>51</v>
      </c>
      <c r="B71" s="94"/>
      <c r="C71" s="94"/>
      <c r="D71" s="94"/>
      <c r="E71" s="94"/>
      <c r="F71" s="94"/>
      <c r="G71" s="94"/>
      <c r="H71" s="94"/>
      <c r="I71" s="94"/>
      <c r="J71" s="94"/>
      <c r="K71" s="95"/>
      <c r="L71" s="95"/>
      <c r="M71" s="95"/>
      <c r="N71" s="95"/>
      <c r="O71" s="95"/>
      <c r="P71" s="98">
        <f>SUM(K71:O71)</f>
        <v>0</v>
      </c>
    </row>
    <row r="72" spans="1:17" x14ac:dyDescent="0.35">
      <c r="A72" s="94" t="s">
        <v>52</v>
      </c>
      <c r="B72" s="94"/>
      <c r="C72" s="94"/>
      <c r="D72" s="94"/>
      <c r="E72" s="94"/>
      <c r="F72" s="94"/>
      <c r="G72" s="94"/>
      <c r="H72" s="94"/>
      <c r="I72" s="94"/>
      <c r="J72" s="94"/>
      <c r="K72" s="95"/>
      <c r="L72" s="95"/>
      <c r="M72" s="95"/>
      <c r="N72" s="95"/>
      <c r="O72" s="95"/>
      <c r="P72" s="98">
        <f>SUM(K72:O72)</f>
        <v>0</v>
      </c>
    </row>
    <row r="73" spans="1:17" x14ac:dyDescent="0.35">
      <c r="A73" s="94" t="s">
        <v>53</v>
      </c>
      <c r="B73" s="94"/>
      <c r="C73" s="94"/>
      <c r="D73" s="94"/>
      <c r="E73" s="94"/>
      <c r="F73" s="94"/>
      <c r="G73" s="94"/>
      <c r="H73" s="94"/>
      <c r="I73" s="94"/>
      <c r="J73" s="94"/>
      <c r="K73" s="95"/>
      <c r="L73" s="95"/>
      <c r="M73" s="95"/>
      <c r="N73" s="95"/>
      <c r="O73" s="95"/>
      <c r="P73" s="98">
        <f>SUM(K73:O73)</f>
        <v>0</v>
      </c>
    </row>
    <row r="74" spans="1:17" s="9" customFormat="1" x14ac:dyDescent="0.35">
      <c r="A74" s="99" t="s">
        <v>54</v>
      </c>
      <c r="B74" s="99"/>
      <c r="C74" s="99"/>
      <c r="D74" s="99"/>
      <c r="E74" s="99"/>
      <c r="F74" s="99"/>
      <c r="G74" s="99"/>
      <c r="H74" s="99"/>
      <c r="I74" s="99"/>
      <c r="J74" s="99"/>
      <c r="K74" s="100">
        <f t="shared" ref="K74:P74" si="12">SUM(K71:K73)</f>
        <v>0</v>
      </c>
      <c r="L74" s="100">
        <f t="shared" si="12"/>
        <v>0</v>
      </c>
      <c r="M74" s="100">
        <f t="shared" si="12"/>
        <v>0</v>
      </c>
      <c r="N74" s="100">
        <f t="shared" si="12"/>
        <v>0</v>
      </c>
      <c r="O74" s="100">
        <f t="shared" si="12"/>
        <v>0</v>
      </c>
      <c r="P74" s="101">
        <f t="shared" si="12"/>
        <v>0</v>
      </c>
      <c r="Q74" s="109">
        <f>SUM(K74:O74)</f>
        <v>0</v>
      </c>
    </row>
    <row r="75" spans="1:17" x14ac:dyDescent="0.35">
      <c r="P75" s="11"/>
    </row>
    <row r="76" spans="1:17" x14ac:dyDescent="0.35">
      <c r="K76" s="54" t="s">
        <v>83</v>
      </c>
      <c r="L76" s="54" t="s">
        <v>84</v>
      </c>
      <c r="M76" s="54" t="s">
        <v>85</v>
      </c>
      <c r="N76" s="54" t="s">
        <v>86</v>
      </c>
      <c r="O76" s="54" t="s">
        <v>87</v>
      </c>
      <c r="P76" s="43" t="s">
        <v>88</v>
      </c>
    </row>
    <row r="77" spans="1:17" x14ac:dyDescent="0.35">
      <c r="P77" s="11"/>
    </row>
    <row r="78" spans="1:17" s="9" customFormat="1" x14ac:dyDescent="0.35">
      <c r="A78" s="60" t="s">
        <v>55</v>
      </c>
      <c r="B78" s="60"/>
      <c r="C78" s="60"/>
      <c r="D78" s="60"/>
      <c r="E78" s="60"/>
      <c r="F78" s="60"/>
      <c r="G78" s="60"/>
      <c r="H78" s="60"/>
      <c r="I78" s="60"/>
      <c r="J78" s="60"/>
      <c r="K78" s="61">
        <f>K46+K51+K56+K61+K68+K74</f>
        <v>0</v>
      </c>
      <c r="L78" s="61">
        <f>L46+L51+L56+L61+L68+L74</f>
        <v>0</v>
      </c>
      <c r="M78" s="61">
        <f>M46+M51+M56+M61+M68+M74</f>
        <v>0</v>
      </c>
      <c r="N78" s="61">
        <f>N46+N51+N56+N61+N68+N74</f>
        <v>0</v>
      </c>
      <c r="O78" s="61">
        <f>O46+O51+O56+O61+O68+O74</f>
        <v>0</v>
      </c>
      <c r="P78" s="62">
        <f>SUM(K78:O78)</f>
        <v>0</v>
      </c>
      <c r="Q78" s="10">
        <f>P46+P51+P56+P61+P68+P74</f>
        <v>0</v>
      </c>
    </row>
    <row r="79" spans="1:17" x14ac:dyDescent="0.35">
      <c r="K79" s="18"/>
      <c r="L79" s="18"/>
      <c r="M79" s="18"/>
      <c r="N79" s="18"/>
      <c r="O79" s="18"/>
      <c r="P79" s="11"/>
    </row>
    <row r="80" spans="1:17" s="9" customFormat="1" x14ac:dyDescent="0.35">
      <c r="A80" s="29" t="s">
        <v>56</v>
      </c>
      <c r="B80" s="64">
        <f>B4</f>
        <v>0.54</v>
      </c>
      <c r="C80" s="29"/>
      <c r="D80" s="29"/>
      <c r="E80" s="29"/>
      <c r="F80" s="29"/>
      <c r="G80" s="29"/>
      <c r="H80" s="29"/>
      <c r="I80" s="29"/>
      <c r="J80" s="29"/>
      <c r="K80" s="30">
        <f>ROUND(K84*$B$80,0)</f>
        <v>0</v>
      </c>
      <c r="L80" s="30">
        <f>ROUND(L84*$B$80,0)</f>
        <v>0</v>
      </c>
      <c r="M80" s="30">
        <f>ROUND(M84*$B$80,0)</f>
        <v>0</v>
      </c>
      <c r="N80" s="30">
        <f>ROUND(N84*$B$80,0)</f>
        <v>0</v>
      </c>
      <c r="O80" s="30">
        <f>ROUND(O84*$B$80,0)</f>
        <v>0</v>
      </c>
      <c r="P80" s="31">
        <f>SUM(K80:O80)</f>
        <v>0</v>
      </c>
      <c r="Q80" s="10">
        <f>ROUND(Q84*$B$80,0)</f>
        <v>0</v>
      </c>
    </row>
    <row r="81" spans="1:17" x14ac:dyDescent="0.35">
      <c r="K81" s="18"/>
      <c r="L81" s="18"/>
      <c r="M81" s="18"/>
      <c r="N81" s="18"/>
      <c r="O81" s="18"/>
      <c r="P81" s="11"/>
    </row>
    <row r="82" spans="1:17" s="9" customFormat="1" ht="15" thickBot="1" x14ac:dyDescent="0.4">
      <c r="A82" s="49" t="s">
        <v>111</v>
      </c>
      <c r="B82" s="49"/>
      <c r="C82" s="49"/>
      <c r="D82" s="49"/>
      <c r="E82" s="49"/>
      <c r="F82" s="49"/>
      <c r="G82" s="49"/>
      <c r="H82" s="49"/>
      <c r="I82" s="49"/>
      <c r="J82" s="49"/>
      <c r="K82" s="50">
        <f>K78+K80</f>
        <v>0</v>
      </c>
      <c r="L82" s="50">
        <f>L78+L80</f>
        <v>0</v>
      </c>
      <c r="M82" s="50">
        <f>M78+M80</f>
        <v>0</v>
      </c>
      <c r="N82" s="50">
        <f>N78+N80</f>
        <v>0</v>
      </c>
      <c r="O82" s="50">
        <f>O78+O80</f>
        <v>0</v>
      </c>
      <c r="P82" s="51">
        <f>SUM(K82:O82)</f>
        <v>0</v>
      </c>
      <c r="Q82" s="110">
        <f>Q78+Q80</f>
        <v>0</v>
      </c>
    </row>
    <row r="83" spans="1:17" ht="15" thickTop="1" x14ac:dyDescent="0.35">
      <c r="K83" s="18"/>
      <c r="L83" s="18"/>
      <c r="M83" s="18"/>
      <c r="N83" s="18"/>
      <c r="O83" s="18"/>
      <c r="P83" s="11"/>
      <c r="Q83" s="10"/>
    </row>
    <row r="84" spans="1:17" s="9" customFormat="1" x14ac:dyDescent="0.35">
      <c r="A84" s="9" t="s">
        <v>58</v>
      </c>
      <c r="K84" s="10">
        <f>K78-K56-K67-K74</f>
        <v>0</v>
      </c>
      <c r="L84" s="10">
        <f>L78-L56-L67-L74</f>
        <v>0</v>
      </c>
      <c r="M84" s="10">
        <f>M78-M56-M67-M74</f>
        <v>0</v>
      </c>
      <c r="N84" s="10">
        <f>N78-N56-N67-N74</f>
        <v>0</v>
      </c>
      <c r="O84" s="10">
        <f>O78-O56-O67-O74</f>
        <v>0</v>
      </c>
      <c r="P84" s="11">
        <f>SUM(K84:O84)</f>
        <v>0</v>
      </c>
      <c r="Q84" s="10">
        <f>P78-P56-P67-P74</f>
        <v>0</v>
      </c>
    </row>
    <row r="85" spans="1:17" x14ac:dyDescent="0.35">
      <c r="P85" s="11"/>
    </row>
    <row r="86" spans="1:17" x14ac:dyDescent="0.35">
      <c r="A86" s="52" t="s">
        <v>95</v>
      </c>
    </row>
  </sheetData>
  <sheetProtection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8" type="noConversion"/>
  <pageMargins left="0.75" right="0.75" top="1" bottom="1" header="0.5" footer="0.5"/>
  <pageSetup scale="56" fitToHeight="2" orientation="landscape" r:id="rId1"/>
  <headerFooter alignWithMargins="0">
    <oddHeader>&amp;L&amp;"-,Bold"&amp;14&amp;KFF0000Internal &amp;A&amp;COffice of Sponsored Research &amp; Programs
(312) 567-3035 • osrp@iit.edu&amp;R&amp;G</oddHeader>
    <oddFooter>&amp;L&amp;"-,Bold"&amp;KFF0000Budget Template Rev Jan. 2016 (all other versions obsolete)&amp;C&amp;F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124"/>
  <sheetViews>
    <sheetView zoomScaleNormal="100" workbookViewId="0">
      <selection activeCell="C5" sqref="C5"/>
    </sheetView>
  </sheetViews>
  <sheetFormatPr defaultColWidth="9.08984375" defaultRowHeight="14.5" x14ac:dyDescent="0.35"/>
  <cols>
    <col min="1" max="1" width="26.90625" style="65" customWidth="1"/>
    <col min="2" max="2" width="13.6328125" style="65" customWidth="1"/>
    <col min="3" max="3" width="12" style="65" customWidth="1"/>
    <col min="4" max="4" width="10.08984375" style="65" customWidth="1"/>
    <col min="5" max="5" width="10.90625" style="65" customWidth="1"/>
    <col min="6" max="6" width="9.08984375" style="65"/>
    <col min="7" max="7" width="11.54296875" style="65" customWidth="1"/>
    <col min="8" max="8" width="11.453125" style="65" customWidth="1"/>
    <col min="9" max="9" width="11.90625" style="65" customWidth="1"/>
    <col min="10" max="10" width="12.36328125" style="65" customWidth="1"/>
    <col min="11" max="15" width="12.90625" style="1" bestFit="1" customWidth="1"/>
    <col min="16" max="16" width="14.54296875" style="2" bestFit="1" customWidth="1"/>
    <col min="17" max="17" width="11.54296875" style="42" customWidth="1"/>
    <col min="18" max="16384" width="9.08984375" style="65"/>
  </cols>
  <sheetData>
    <row r="1" spans="1:17" x14ac:dyDescent="0.35">
      <c r="A1" s="65" t="s">
        <v>75</v>
      </c>
      <c r="B1" s="148" t="str">
        <f>Budget!B1</f>
        <v>Fred Hickernell</v>
      </c>
      <c r="C1" s="148"/>
      <c r="D1" s="148"/>
      <c r="E1" s="148"/>
      <c r="F1" s="148"/>
      <c r="G1" s="65" t="s">
        <v>108</v>
      </c>
      <c r="H1" s="66" t="str">
        <f>Budget!H1</f>
        <v>22-0037</v>
      </c>
    </row>
    <row r="2" spans="1:17" x14ac:dyDescent="0.35">
      <c r="A2" s="3" t="s">
        <v>77</v>
      </c>
      <c r="B2" s="148" t="e">
        <f>Budget!#REF!</f>
        <v>#REF!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67"/>
    </row>
    <row r="4" spans="1:17" x14ac:dyDescent="0.35">
      <c r="A4" s="65" t="s">
        <v>27</v>
      </c>
      <c r="B4" s="4">
        <f>Budget!B4</f>
        <v>0.54</v>
      </c>
      <c r="D4" s="150" t="s">
        <v>132</v>
      </c>
      <c r="E4" s="150"/>
      <c r="F4" s="150"/>
      <c r="G4" s="150"/>
      <c r="I4" s="160"/>
      <c r="J4" s="160"/>
      <c r="K4" s="160"/>
      <c r="L4" s="160"/>
    </row>
    <row r="5" spans="1:17" x14ac:dyDescent="0.35">
      <c r="A5" s="65" t="s">
        <v>1</v>
      </c>
      <c r="B5" s="68">
        <v>1.04</v>
      </c>
      <c r="D5" s="65" t="s">
        <v>3</v>
      </c>
      <c r="E5" s="4"/>
      <c r="F5" s="65" t="s">
        <v>5</v>
      </c>
      <c r="G5" s="4"/>
      <c r="I5" s="47"/>
      <c r="J5" s="48"/>
      <c r="K5" s="47"/>
      <c r="L5" s="48"/>
    </row>
    <row r="6" spans="1:17" x14ac:dyDescent="0.35">
      <c r="A6" s="3" t="s">
        <v>0</v>
      </c>
      <c r="B6" s="5">
        <f>Budget!B6</f>
        <v>3</v>
      </c>
      <c r="D6" s="65" t="s">
        <v>4</v>
      </c>
      <c r="E6" s="4"/>
      <c r="F6" s="65" t="s">
        <v>6</v>
      </c>
      <c r="G6" s="4"/>
      <c r="I6" s="47"/>
      <c r="J6" s="48"/>
      <c r="K6" s="47"/>
      <c r="L6" s="48"/>
    </row>
    <row r="8" spans="1:17" ht="15" customHeight="1" x14ac:dyDescent="0.35">
      <c r="D8" s="151" t="s">
        <v>97</v>
      </c>
      <c r="F8" s="161" t="s">
        <v>125</v>
      </c>
      <c r="G8" s="1"/>
      <c r="H8" s="1"/>
      <c r="I8" s="1"/>
      <c r="J8" s="1"/>
      <c r="L8" s="2"/>
      <c r="M8" s="42"/>
      <c r="N8" s="65"/>
      <c r="O8" s="65"/>
      <c r="P8" s="65"/>
      <c r="Q8" s="65"/>
    </row>
    <row r="9" spans="1:17" x14ac:dyDescent="0.35">
      <c r="A9" s="3" t="s">
        <v>7</v>
      </c>
      <c r="D9" s="151"/>
      <c r="F9" s="161"/>
      <c r="G9" s="158" t="s">
        <v>124</v>
      </c>
      <c r="H9" s="158" t="s">
        <v>126</v>
      </c>
      <c r="I9" s="159" t="s">
        <v>130</v>
      </c>
      <c r="J9" s="162" t="s">
        <v>123</v>
      </c>
      <c r="K9" s="74"/>
      <c r="L9" s="65"/>
      <c r="M9" s="65"/>
      <c r="N9" s="65"/>
      <c r="O9" s="65"/>
      <c r="P9" s="65"/>
      <c r="Q9" s="65"/>
    </row>
    <row r="10" spans="1:17" x14ac:dyDescent="0.35">
      <c r="A10" s="65" t="s">
        <v>8</v>
      </c>
      <c r="B10" s="65" t="s">
        <v>9</v>
      </c>
      <c r="C10" s="65" t="s">
        <v>10</v>
      </c>
      <c r="D10" s="151"/>
      <c r="E10" s="65" t="s">
        <v>11</v>
      </c>
      <c r="F10" s="161"/>
      <c r="G10" s="158"/>
      <c r="H10" s="158"/>
      <c r="I10" s="159"/>
      <c r="J10" s="162"/>
      <c r="K10" s="74" t="s">
        <v>116</v>
      </c>
      <c r="L10" s="65"/>
      <c r="M10" s="65"/>
      <c r="N10" s="65"/>
      <c r="O10" s="65"/>
      <c r="P10" s="65"/>
      <c r="Q10" s="65"/>
    </row>
    <row r="11" spans="1:17" x14ac:dyDescent="0.35">
      <c r="A11" s="65" t="str">
        <f>Budget!A11</f>
        <v>Fred Hickernell</v>
      </c>
      <c r="B11" s="65" t="s">
        <v>14</v>
      </c>
      <c r="C11" s="65" t="s">
        <v>3</v>
      </c>
      <c r="D11" s="19"/>
      <c r="E11" s="6"/>
      <c r="F11" s="28"/>
      <c r="G11" s="7">
        <f>Budget!P11</f>
        <v>0</v>
      </c>
      <c r="H11" s="7"/>
      <c r="I11" s="7">
        <f>ROUND(IF(F11&gt;0,F11*E11/D11,0),0)</f>
        <v>0</v>
      </c>
      <c r="J11" s="8">
        <f>SUM(H11:I11)</f>
        <v>0</v>
      </c>
      <c r="K11" s="11"/>
      <c r="L11" s="65"/>
      <c r="M11" s="65"/>
      <c r="N11" s="65"/>
      <c r="O11" s="65"/>
      <c r="P11" s="65"/>
      <c r="Q11" s="65"/>
    </row>
    <row r="12" spans="1:17" x14ac:dyDescent="0.35">
      <c r="A12" s="65">
        <f>Budget!A12</f>
        <v>0</v>
      </c>
      <c r="B12" s="65" t="str">
        <f>B11</f>
        <v>PI</v>
      </c>
      <c r="C12" s="65" t="s">
        <v>4</v>
      </c>
      <c r="D12" s="19">
        <f>D11</f>
        <v>0</v>
      </c>
      <c r="E12" s="6">
        <f>E11</f>
        <v>0</v>
      </c>
      <c r="F12" s="28"/>
      <c r="G12" s="7">
        <f>Budget!P12</f>
        <v>74052</v>
      </c>
      <c r="H12" s="7"/>
      <c r="I12" s="7">
        <f t="shared" ref="I12:I25" si="0">ROUND(IF(F12&gt;0,F12*E12/D12,0),0)</f>
        <v>0</v>
      </c>
      <c r="J12" s="8">
        <f t="shared" ref="J12:J25" si="1">SUM(H12:I12)</f>
        <v>0</v>
      </c>
      <c r="K12" s="11"/>
      <c r="L12" s="65"/>
      <c r="M12" s="65"/>
      <c r="N12" s="65"/>
      <c r="O12" s="65"/>
      <c r="P12" s="65"/>
      <c r="Q12" s="65"/>
    </row>
    <row r="13" spans="1:17" x14ac:dyDescent="0.35">
      <c r="A13" s="65" t="str">
        <f>Budget!A13</f>
        <v>Yuhan Ding</v>
      </c>
      <c r="B13" s="65" t="s">
        <v>89</v>
      </c>
      <c r="C13" s="65" t="s">
        <v>3</v>
      </c>
      <c r="D13" s="19"/>
      <c r="E13" s="6"/>
      <c r="F13" s="28"/>
      <c r="G13" s="7">
        <f>Budget!P13</f>
        <v>0</v>
      </c>
      <c r="H13" s="7"/>
      <c r="I13" s="7">
        <f t="shared" si="0"/>
        <v>0</v>
      </c>
      <c r="J13" s="8">
        <f t="shared" si="1"/>
        <v>0</v>
      </c>
      <c r="K13" s="11"/>
      <c r="L13" s="65"/>
      <c r="M13" s="65"/>
      <c r="N13" s="65"/>
      <c r="O13" s="65"/>
      <c r="P13" s="65"/>
      <c r="Q13" s="65"/>
    </row>
    <row r="14" spans="1:17" x14ac:dyDescent="0.35">
      <c r="A14" s="65">
        <f>Budget!A14</f>
        <v>0</v>
      </c>
      <c r="B14" s="65" t="str">
        <f>B13</f>
        <v>Co-PI 1</v>
      </c>
      <c r="C14" s="65" t="s">
        <v>4</v>
      </c>
      <c r="D14" s="19">
        <f>D13</f>
        <v>0</v>
      </c>
      <c r="E14" s="6">
        <f>E13</f>
        <v>0</v>
      </c>
      <c r="F14" s="28"/>
      <c r="G14" s="7">
        <f>Budget!P14</f>
        <v>20257</v>
      </c>
      <c r="H14" s="7"/>
      <c r="I14" s="7">
        <f t="shared" si="0"/>
        <v>0</v>
      </c>
      <c r="J14" s="8">
        <f t="shared" si="1"/>
        <v>0</v>
      </c>
      <c r="K14" s="11"/>
      <c r="L14" s="65"/>
      <c r="M14" s="65"/>
      <c r="N14" s="65"/>
      <c r="O14" s="65"/>
      <c r="P14" s="65"/>
      <c r="Q14" s="65"/>
    </row>
    <row r="15" spans="1:17" x14ac:dyDescent="0.35">
      <c r="A15" s="65" t="e">
        <f>Budget!#REF!</f>
        <v>#REF!</v>
      </c>
      <c r="B15" s="65" t="s">
        <v>90</v>
      </c>
      <c r="C15" s="65" t="s">
        <v>3</v>
      </c>
      <c r="D15" s="19"/>
      <c r="E15" s="6"/>
      <c r="F15" s="28"/>
      <c r="G15" s="7">
        <f>Budget!P15</f>
        <v>0</v>
      </c>
      <c r="H15" s="7"/>
      <c r="I15" s="7">
        <f t="shared" si="0"/>
        <v>0</v>
      </c>
      <c r="J15" s="8">
        <f t="shared" si="1"/>
        <v>0</v>
      </c>
      <c r="K15" s="11"/>
      <c r="L15" s="65"/>
      <c r="M15" s="65"/>
      <c r="N15" s="65"/>
      <c r="O15" s="65"/>
      <c r="P15" s="65"/>
      <c r="Q15" s="65"/>
    </row>
    <row r="16" spans="1:17" x14ac:dyDescent="0.35">
      <c r="A16" s="65">
        <f>Budget!A15</f>
        <v>0</v>
      </c>
      <c r="B16" s="65" t="str">
        <f>B15</f>
        <v>Co-PI 2</v>
      </c>
      <c r="C16" s="65" t="s">
        <v>4</v>
      </c>
      <c r="D16" s="19">
        <f>D15</f>
        <v>0</v>
      </c>
      <c r="E16" s="6">
        <f>E15</f>
        <v>0</v>
      </c>
      <c r="F16" s="28"/>
      <c r="G16" s="7">
        <f>Budget!P16</f>
        <v>0</v>
      </c>
      <c r="H16" s="7"/>
      <c r="I16" s="7">
        <f t="shared" si="0"/>
        <v>0</v>
      </c>
      <c r="J16" s="8">
        <f t="shared" si="1"/>
        <v>0</v>
      </c>
      <c r="K16" s="11"/>
      <c r="L16" s="65"/>
      <c r="M16" s="65"/>
      <c r="N16" s="65"/>
      <c r="O16" s="65"/>
      <c r="P16" s="65"/>
      <c r="Q16" s="65"/>
    </row>
    <row r="17" spans="1:17" x14ac:dyDescent="0.35">
      <c r="A17" s="65" t="e">
        <f>Budget!#REF!</f>
        <v>#REF!</v>
      </c>
      <c r="B17" s="65" t="s">
        <v>91</v>
      </c>
      <c r="C17" s="65" t="s">
        <v>3</v>
      </c>
      <c r="D17" s="19"/>
      <c r="E17" s="6"/>
      <c r="F17" s="28"/>
      <c r="G17" s="7">
        <f>Budget!P17</f>
        <v>0</v>
      </c>
      <c r="H17" s="7"/>
      <c r="I17" s="7">
        <f t="shared" si="0"/>
        <v>0</v>
      </c>
      <c r="J17" s="8">
        <f t="shared" si="1"/>
        <v>0</v>
      </c>
      <c r="K17" s="11"/>
      <c r="L17" s="65"/>
      <c r="M17" s="65"/>
      <c r="N17" s="65"/>
      <c r="O17" s="65"/>
      <c r="P17" s="65"/>
      <c r="Q17" s="65"/>
    </row>
    <row r="18" spans="1:17" x14ac:dyDescent="0.35">
      <c r="A18" s="65">
        <f>Budget!A17</f>
        <v>0</v>
      </c>
      <c r="B18" s="65" t="str">
        <f>B17</f>
        <v>Co-PI 3</v>
      </c>
      <c r="C18" s="65" t="s">
        <v>4</v>
      </c>
      <c r="D18" s="19">
        <f>D17</f>
        <v>0</v>
      </c>
      <c r="E18" s="6">
        <f>E17</f>
        <v>0</v>
      </c>
      <c r="F18" s="28"/>
      <c r="G18" s="7">
        <f>Budget!P18</f>
        <v>0</v>
      </c>
      <c r="H18" s="7"/>
      <c r="I18" s="7">
        <f t="shared" si="0"/>
        <v>0</v>
      </c>
      <c r="J18" s="8">
        <f t="shared" si="1"/>
        <v>0</v>
      </c>
      <c r="K18" s="11"/>
      <c r="L18" s="65"/>
      <c r="M18" s="65"/>
      <c r="N18" s="65"/>
      <c r="O18" s="65"/>
      <c r="P18" s="65"/>
      <c r="Q18" s="65"/>
    </row>
    <row r="19" spans="1:17" x14ac:dyDescent="0.35">
      <c r="A19" s="65" t="e">
        <f>Budget!#REF!</f>
        <v>#REF!</v>
      </c>
      <c r="B19" s="65" t="s">
        <v>92</v>
      </c>
      <c r="C19" s="65" t="s">
        <v>3</v>
      </c>
      <c r="D19" s="19"/>
      <c r="E19" s="6"/>
      <c r="F19" s="28"/>
      <c r="G19" s="7">
        <f>Budget!P19</f>
        <v>0</v>
      </c>
      <c r="H19" s="7"/>
      <c r="I19" s="7">
        <f t="shared" si="0"/>
        <v>0</v>
      </c>
      <c r="J19" s="8">
        <f t="shared" si="1"/>
        <v>0</v>
      </c>
      <c r="K19" s="11"/>
      <c r="L19" s="65"/>
      <c r="M19" s="65"/>
      <c r="N19" s="65"/>
      <c r="O19" s="65"/>
      <c r="P19" s="65"/>
      <c r="Q19" s="65"/>
    </row>
    <row r="20" spans="1:17" x14ac:dyDescent="0.35">
      <c r="A20" s="65">
        <f>Budget!A19</f>
        <v>0</v>
      </c>
      <c r="B20" s="65" t="str">
        <f>B19</f>
        <v>Co-PI 4</v>
      </c>
      <c r="C20" s="65" t="s">
        <v>4</v>
      </c>
      <c r="D20" s="19">
        <f>D19</f>
        <v>0</v>
      </c>
      <c r="E20" s="6">
        <f>E19</f>
        <v>0</v>
      </c>
      <c r="F20" s="28"/>
      <c r="G20" s="7">
        <f>Budget!P20</f>
        <v>0</v>
      </c>
      <c r="H20" s="7"/>
      <c r="I20" s="7">
        <f t="shared" si="0"/>
        <v>0</v>
      </c>
      <c r="J20" s="8">
        <f t="shared" si="1"/>
        <v>0</v>
      </c>
      <c r="K20" s="11"/>
      <c r="L20" s="65"/>
      <c r="M20" s="65"/>
      <c r="N20" s="65"/>
      <c r="O20" s="65"/>
      <c r="P20" s="65"/>
      <c r="Q20" s="65"/>
    </row>
    <row r="21" spans="1:17" x14ac:dyDescent="0.35">
      <c r="A21" s="65">
        <f>Budget!A21</f>
        <v>0</v>
      </c>
      <c r="B21" s="65" t="s">
        <v>15</v>
      </c>
      <c r="C21" s="65" t="s">
        <v>3</v>
      </c>
      <c r="D21" s="19"/>
      <c r="E21" s="6"/>
      <c r="F21" s="28"/>
      <c r="G21" s="7">
        <f>Budget!P21</f>
        <v>0</v>
      </c>
      <c r="H21" s="7"/>
      <c r="I21" s="7">
        <f t="shared" si="0"/>
        <v>0</v>
      </c>
      <c r="J21" s="8">
        <f t="shared" si="1"/>
        <v>0</v>
      </c>
      <c r="K21" s="11"/>
      <c r="L21" s="65"/>
      <c r="M21" s="65"/>
      <c r="N21" s="65"/>
      <c r="O21" s="65"/>
      <c r="P21" s="65"/>
      <c r="Q21" s="65"/>
    </row>
    <row r="22" spans="1:17" x14ac:dyDescent="0.35">
      <c r="A22" s="65" t="str">
        <f>Budget!A22</f>
        <v>TBD</v>
      </c>
      <c r="B22" s="65" t="s">
        <v>16</v>
      </c>
      <c r="C22" s="65" t="s">
        <v>6</v>
      </c>
      <c r="D22" s="19"/>
      <c r="E22" s="6"/>
      <c r="F22" s="28"/>
      <c r="G22" s="7">
        <f>Budget!P22</f>
        <v>78040</v>
      </c>
      <c r="H22" s="7"/>
      <c r="I22" s="7">
        <f t="shared" si="0"/>
        <v>0</v>
      </c>
      <c r="J22" s="8">
        <f t="shared" si="1"/>
        <v>0</v>
      </c>
      <c r="K22" s="11"/>
      <c r="L22" s="65"/>
      <c r="M22" s="65"/>
      <c r="N22" s="65"/>
      <c r="O22" s="65"/>
      <c r="P22" s="65"/>
      <c r="Q22" s="65"/>
    </row>
    <row r="23" spans="1:17" x14ac:dyDescent="0.35">
      <c r="A23" s="65">
        <f>Budget!A23</f>
        <v>0</v>
      </c>
      <c r="B23" s="65" t="s">
        <v>16</v>
      </c>
      <c r="C23" s="65" t="s">
        <v>6</v>
      </c>
      <c r="D23" s="19"/>
      <c r="E23" s="6"/>
      <c r="F23" s="28"/>
      <c r="G23" s="7">
        <f>Budget!P23</f>
        <v>0</v>
      </c>
      <c r="H23" s="7"/>
      <c r="I23" s="7">
        <f t="shared" si="0"/>
        <v>0</v>
      </c>
      <c r="J23" s="8">
        <f t="shared" si="1"/>
        <v>0</v>
      </c>
      <c r="K23" s="11"/>
      <c r="L23" s="65"/>
      <c r="M23" s="65"/>
      <c r="N23" s="65"/>
      <c r="O23" s="65"/>
      <c r="P23" s="65"/>
      <c r="Q23" s="65"/>
    </row>
    <row r="24" spans="1:17" x14ac:dyDescent="0.35">
      <c r="A24" s="65" t="str">
        <f>Budget!A24</f>
        <v>TBD</v>
      </c>
      <c r="B24" s="65" t="s">
        <v>17</v>
      </c>
      <c r="C24" s="65" t="s">
        <v>6</v>
      </c>
      <c r="D24" s="19"/>
      <c r="E24" s="6"/>
      <c r="F24" s="28"/>
      <c r="G24" s="7">
        <f>Budget!P24</f>
        <v>18730</v>
      </c>
      <c r="H24" s="7"/>
      <c r="I24" s="7">
        <f t="shared" si="0"/>
        <v>0</v>
      </c>
      <c r="J24" s="8">
        <f t="shared" si="1"/>
        <v>0</v>
      </c>
      <c r="K24" s="11"/>
      <c r="L24" s="65"/>
      <c r="M24" s="65"/>
      <c r="N24" s="65"/>
      <c r="O24" s="65"/>
      <c r="P24" s="65"/>
      <c r="Q24" s="65"/>
    </row>
    <row r="25" spans="1:17" x14ac:dyDescent="0.35">
      <c r="A25" s="65" t="str">
        <f>Budget!A25</f>
        <v>TBD</v>
      </c>
      <c r="B25" s="65" t="s">
        <v>12</v>
      </c>
      <c r="C25" s="65" t="s">
        <v>12</v>
      </c>
      <c r="D25" s="19"/>
      <c r="E25" s="6"/>
      <c r="F25" s="28"/>
      <c r="G25" s="7">
        <f>Budget!P25</f>
        <v>18730</v>
      </c>
      <c r="H25" s="7"/>
      <c r="I25" s="7">
        <f t="shared" si="0"/>
        <v>0</v>
      </c>
      <c r="J25" s="8">
        <f t="shared" si="1"/>
        <v>0</v>
      </c>
      <c r="K25" s="11"/>
      <c r="L25" s="65"/>
      <c r="M25" s="65"/>
      <c r="N25" s="65"/>
      <c r="O25" s="65"/>
      <c r="P25" s="65"/>
      <c r="Q25" s="65"/>
    </row>
    <row r="26" spans="1:17" s="3" customFormat="1" x14ac:dyDescent="0.35">
      <c r="A26" s="29" t="s">
        <v>13</v>
      </c>
      <c r="B26" s="29"/>
      <c r="C26" s="29"/>
      <c r="D26" s="29"/>
      <c r="E26" s="29"/>
      <c r="F26" s="29"/>
      <c r="G26" s="30">
        <f>Budget!P26</f>
        <v>209809</v>
      </c>
      <c r="H26" s="30">
        <f t="shared" ref="H26:I26" si="2">SUM(H11:H25)</f>
        <v>0</v>
      </c>
      <c r="I26" s="30">
        <f t="shared" si="2"/>
        <v>0</v>
      </c>
      <c r="J26" s="31">
        <f>SUM(J11:J25)</f>
        <v>0</v>
      </c>
      <c r="K26" s="11">
        <f>SUM(H26:I26)</f>
        <v>0</v>
      </c>
    </row>
    <row r="27" spans="1:17" x14ac:dyDescent="0.35">
      <c r="G27" s="1"/>
      <c r="H27" s="1"/>
      <c r="I27" s="1"/>
      <c r="J27" s="2"/>
      <c r="K27" s="42"/>
      <c r="L27" s="65"/>
      <c r="M27" s="65"/>
      <c r="N27" s="65"/>
      <c r="O27" s="65"/>
      <c r="P27" s="65"/>
      <c r="Q27" s="65"/>
    </row>
    <row r="28" spans="1:17" x14ac:dyDescent="0.35">
      <c r="A28" s="3" t="s">
        <v>18</v>
      </c>
      <c r="G28" s="111" t="s">
        <v>127</v>
      </c>
      <c r="H28" s="111" t="s">
        <v>128</v>
      </c>
      <c r="I28" s="111" t="s">
        <v>129</v>
      </c>
      <c r="J28" s="20" t="s">
        <v>131</v>
      </c>
      <c r="K28" s="43"/>
      <c r="L28" s="65"/>
      <c r="M28" s="65"/>
      <c r="N28" s="65"/>
      <c r="O28" s="65"/>
      <c r="P28" s="65"/>
      <c r="Q28" s="65"/>
    </row>
    <row r="29" spans="1:17" x14ac:dyDescent="0.35">
      <c r="A29" s="65" t="str">
        <f t="shared" ref="A29:C43" si="3">A11</f>
        <v>Fred Hickernell</v>
      </c>
      <c r="B29" s="65" t="str">
        <f t="shared" si="3"/>
        <v>PI</v>
      </c>
      <c r="C29" s="65" t="str">
        <f t="shared" si="3"/>
        <v>Academic</v>
      </c>
      <c r="G29" s="7">
        <f>Budget!P29</f>
        <v>0</v>
      </c>
      <c r="H29" s="7"/>
      <c r="I29" s="7">
        <f>ROUND(IF($C$29="Academic",I11*$E$5,IF($C$29="Summer",I11*$E$6,IF($C$29="Staff",I11*$G$5,IF($C$29="Student",I11*$G$6,0)))),0)</f>
        <v>0</v>
      </c>
      <c r="J29" s="8">
        <f>SUM(H29:I29)</f>
        <v>0</v>
      </c>
      <c r="K29" s="11"/>
      <c r="L29" s="65"/>
      <c r="M29" s="65"/>
      <c r="N29" s="65"/>
      <c r="O29" s="65"/>
      <c r="P29" s="65"/>
      <c r="Q29" s="65"/>
    </row>
    <row r="30" spans="1:17" x14ac:dyDescent="0.35">
      <c r="A30" s="65">
        <f t="shared" si="3"/>
        <v>0</v>
      </c>
      <c r="B30" s="65" t="str">
        <f t="shared" si="3"/>
        <v>PI</v>
      </c>
      <c r="C30" s="65" t="str">
        <f t="shared" si="3"/>
        <v>Summer</v>
      </c>
      <c r="G30" s="7">
        <f>Budget!P30</f>
        <v>5703</v>
      </c>
      <c r="H30" s="7"/>
      <c r="I30" s="7">
        <f>ROUND(IF($C$30="Academic",I12*$E$5,IF($C$30="Summer",I12*$E$6,IF($C$30="Staff",I12*$G$5,IF($C$30="Student",I12*$G$6,0)))),0)</f>
        <v>0</v>
      </c>
      <c r="J30" s="8">
        <f t="shared" ref="J30:J43" si="4">SUM(H30:I30)</f>
        <v>0</v>
      </c>
      <c r="K30" s="11"/>
      <c r="L30" s="65"/>
      <c r="M30" s="65"/>
      <c r="N30" s="65"/>
      <c r="O30" s="65"/>
      <c r="P30" s="65"/>
      <c r="Q30" s="65"/>
    </row>
    <row r="31" spans="1:17" x14ac:dyDescent="0.35">
      <c r="A31" s="65" t="str">
        <f t="shared" si="3"/>
        <v>Yuhan Ding</v>
      </c>
      <c r="B31" s="65" t="str">
        <f t="shared" si="3"/>
        <v>Co-PI 1</v>
      </c>
      <c r="C31" s="65" t="str">
        <f t="shared" si="3"/>
        <v>Academic</v>
      </c>
      <c r="G31" s="7">
        <f>Budget!P31</f>
        <v>0</v>
      </c>
      <c r="H31" s="7"/>
      <c r="I31" s="7">
        <f>ROUND(IF($C$31="Academic",I13*$E$5,IF($C$31="Summer",I13*$E$6,IF($C$31="Staff",I13*$G$5,IF($C$31="Student",I13*$G$6,0)))),0)</f>
        <v>0</v>
      </c>
      <c r="J31" s="8">
        <f t="shared" si="4"/>
        <v>0</v>
      </c>
      <c r="K31" s="11"/>
      <c r="L31" s="65"/>
      <c r="M31" s="65"/>
      <c r="N31" s="65"/>
      <c r="O31" s="65"/>
      <c r="P31" s="65"/>
      <c r="Q31" s="65"/>
    </row>
    <row r="32" spans="1:17" x14ac:dyDescent="0.35">
      <c r="A32" s="65">
        <f t="shared" si="3"/>
        <v>0</v>
      </c>
      <c r="B32" s="65" t="str">
        <f t="shared" si="3"/>
        <v>Co-PI 1</v>
      </c>
      <c r="C32" s="65" t="str">
        <f t="shared" si="3"/>
        <v>Summer</v>
      </c>
      <c r="G32" s="7">
        <f>Budget!P32</f>
        <v>1560</v>
      </c>
      <c r="H32" s="7"/>
      <c r="I32" s="7">
        <f>ROUND(IF($C$32="Academic",I14*$E$5,IF($C$32="Summer",I14*$E$6,IF($C$32="Staff",I14*$G$5,IF($C$32="Student",I14*$G$6,0)))),0)</f>
        <v>0</v>
      </c>
      <c r="J32" s="8">
        <f t="shared" si="4"/>
        <v>0</v>
      </c>
      <c r="K32" s="11"/>
      <c r="L32" s="65"/>
      <c r="M32" s="65"/>
      <c r="N32" s="65"/>
      <c r="O32" s="65"/>
      <c r="P32" s="65"/>
      <c r="Q32" s="65"/>
    </row>
    <row r="33" spans="1:17" x14ac:dyDescent="0.35">
      <c r="A33" s="65" t="e">
        <f t="shared" si="3"/>
        <v>#REF!</v>
      </c>
      <c r="B33" s="65" t="str">
        <f t="shared" si="3"/>
        <v>Co-PI 2</v>
      </c>
      <c r="C33" s="65" t="str">
        <f t="shared" si="3"/>
        <v>Academic</v>
      </c>
      <c r="G33" s="7">
        <f>Budget!P33</f>
        <v>0</v>
      </c>
      <c r="H33" s="7"/>
      <c r="I33" s="7">
        <f>ROUND(IF($C$33="Academic",I15*$E$5,IF($C$33="Summer",I15*$E$6,IF($C$33="Staff",I15*$G$5,IF($C$33="Student",I15*$G$6,0)))),0)</f>
        <v>0</v>
      </c>
      <c r="J33" s="8">
        <f t="shared" si="4"/>
        <v>0</v>
      </c>
      <c r="K33" s="11"/>
      <c r="L33" s="65"/>
      <c r="M33" s="65"/>
      <c r="N33" s="65"/>
      <c r="O33" s="65"/>
      <c r="P33" s="65"/>
      <c r="Q33" s="65"/>
    </row>
    <row r="34" spans="1:17" x14ac:dyDescent="0.35">
      <c r="A34" s="65">
        <f t="shared" si="3"/>
        <v>0</v>
      </c>
      <c r="B34" s="65" t="str">
        <f t="shared" si="3"/>
        <v>Co-PI 2</v>
      </c>
      <c r="C34" s="65" t="str">
        <f t="shared" si="3"/>
        <v>Summer</v>
      </c>
      <c r="G34" s="7">
        <f>Budget!P34</f>
        <v>0</v>
      </c>
      <c r="H34" s="7"/>
      <c r="I34" s="18">
        <f>ROUND(IF($C$34="Academic",I16*$E$5,IF($C$34="Summer",I16*$E$6,IF($C$34="Staff",I16*$G$5,IF($C$34="Student",I16*$G$6,0)))),0)</f>
        <v>0</v>
      </c>
      <c r="J34" s="8">
        <f t="shared" si="4"/>
        <v>0</v>
      </c>
      <c r="K34" s="11"/>
      <c r="L34" s="65"/>
      <c r="M34" s="65"/>
      <c r="N34" s="65"/>
      <c r="O34" s="65"/>
      <c r="P34" s="65"/>
      <c r="Q34" s="65"/>
    </row>
    <row r="35" spans="1:17" x14ac:dyDescent="0.35">
      <c r="A35" s="65" t="e">
        <f t="shared" si="3"/>
        <v>#REF!</v>
      </c>
      <c r="B35" s="65" t="str">
        <f t="shared" si="3"/>
        <v>Co-PI 3</v>
      </c>
      <c r="C35" s="65" t="str">
        <f t="shared" si="3"/>
        <v>Academic</v>
      </c>
      <c r="G35" s="7">
        <f>Budget!P35</f>
        <v>0</v>
      </c>
      <c r="H35" s="7"/>
      <c r="I35" s="18">
        <f>ROUND(IF($C$35="Academic",I17*$E$5,IF($C$35="Summer",I17*$E$6,IF($C$35="Staff",I17*$G$5,IF($C$35="Student",I17*$G$6,0)))),0)</f>
        <v>0</v>
      </c>
      <c r="J35" s="8">
        <f t="shared" si="4"/>
        <v>0</v>
      </c>
      <c r="K35" s="11"/>
      <c r="L35" s="65"/>
      <c r="M35" s="65"/>
      <c r="N35" s="65"/>
      <c r="O35" s="65"/>
      <c r="P35" s="65"/>
      <c r="Q35" s="65"/>
    </row>
    <row r="36" spans="1:17" x14ac:dyDescent="0.35">
      <c r="A36" s="65">
        <f t="shared" si="3"/>
        <v>0</v>
      </c>
      <c r="B36" s="65" t="str">
        <f t="shared" si="3"/>
        <v>Co-PI 3</v>
      </c>
      <c r="C36" s="65" t="str">
        <f t="shared" si="3"/>
        <v>Summer</v>
      </c>
      <c r="G36" s="7">
        <f>Budget!P36</f>
        <v>0</v>
      </c>
      <c r="H36" s="7"/>
      <c r="I36" s="18">
        <f>ROUND(IF($C$36="Academic",I18*$E$5,IF($C$36="Summer",I18*$E$6,IF($C$36="Staff",I18*$G$5,IF($C$36="Student",I18*$G$6,0)))),0)</f>
        <v>0</v>
      </c>
      <c r="J36" s="8">
        <f t="shared" si="4"/>
        <v>0</v>
      </c>
      <c r="K36" s="11"/>
      <c r="L36" s="65"/>
      <c r="M36" s="65"/>
      <c r="N36" s="65"/>
      <c r="O36" s="65"/>
      <c r="P36" s="65"/>
      <c r="Q36" s="65"/>
    </row>
    <row r="37" spans="1:17" x14ac:dyDescent="0.35">
      <c r="A37" s="65" t="e">
        <f t="shared" si="3"/>
        <v>#REF!</v>
      </c>
      <c r="B37" s="65" t="str">
        <f t="shared" si="3"/>
        <v>Co-PI 4</v>
      </c>
      <c r="C37" s="65" t="str">
        <f t="shared" si="3"/>
        <v>Academic</v>
      </c>
      <c r="G37" s="7">
        <f>Budget!P37</f>
        <v>0</v>
      </c>
      <c r="H37" s="7"/>
      <c r="I37" s="18">
        <f>ROUND(IF($C$37="Academic",I19*$E$5,IF($C$37="Summer",I19*$E$6,IF($C$37="Staff",I19*$G$5,IF($C$37="Student",I19*$G$6,0)))),0)</f>
        <v>0</v>
      </c>
      <c r="J37" s="8">
        <f t="shared" si="4"/>
        <v>0</v>
      </c>
      <c r="K37" s="11"/>
      <c r="L37" s="65"/>
      <c r="M37" s="65"/>
      <c r="N37" s="65"/>
      <c r="O37" s="65"/>
      <c r="P37" s="65"/>
      <c r="Q37" s="65"/>
    </row>
    <row r="38" spans="1:17" x14ac:dyDescent="0.35">
      <c r="A38" s="65">
        <f t="shared" si="3"/>
        <v>0</v>
      </c>
      <c r="B38" s="65" t="str">
        <f t="shared" si="3"/>
        <v>Co-PI 4</v>
      </c>
      <c r="C38" s="65" t="str">
        <f t="shared" si="3"/>
        <v>Summer</v>
      </c>
      <c r="G38" s="7">
        <f>Budget!P38</f>
        <v>0</v>
      </c>
      <c r="H38" s="7"/>
      <c r="I38" s="18">
        <f>ROUND(IF($C$38="Academic",I20*$E$5,IF($C$38="Summer",I20*$E$6,IF($C$38="Staff",I20*$G$5,IF($C$38="Student",I20*$G$6,0)))),0)</f>
        <v>0</v>
      </c>
      <c r="J38" s="8">
        <f t="shared" si="4"/>
        <v>0</v>
      </c>
      <c r="K38" s="11"/>
      <c r="L38" s="65"/>
      <c r="M38" s="65"/>
      <c r="N38" s="65"/>
      <c r="O38" s="65"/>
      <c r="P38" s="65"/>
      <c r="Q38" s="65"/>
    </row>
    <row r="39" spans="1:17" x14ac:dyDescent="0.35">
      <c r="A39" s="65">
        <f t="shared" si="3"/>
        <v>0</v>
      </c>
      <c r="B39" s="65" t="str">
        <f t="shared" si="3"/>
        <v>Post-doc</v>
      </c>
      <c r="C39" s="65" t="str">
        <f t="shared" si="3"/>
        <v>Academic</v>
      </c>
      <c r="G39" s="7">
        <f>Budget!P39</f>
        <v>0</v>
      </c>
      <c r="H39" s="7"/>
      <c r="I39" s="18">
        <f>ROUND(IF($C$39="Academic",I21*$E$5,IF($C$39="Summer",I21*$E$6,IF($C$39="Staff",I21*$G$5,IF($C$39="Student",I21*$G$6,0)))),0)</f>
        <v>0</v>
      </c>
      <c r="J39" s="8">
        <f t="shared" si="4"/>
        <v>0</v>
      </c>
      <c r="K39" s="11"/>
      <c r="L39" s="65"/>
      <c r="M39" s="65"/>
      <c r="N39" s="65"/>
      <c r="O39" s="65"/>
      <c r="P39" s="65"/>
      <c r="Q39" s="65"/>
    </row>
    <row r="40" spans="1:17" x14ac:dyDescent="0.35">
      <c r="A40" s="65" t="str">
        <f t="shared" si="3"/>
        <v>TBD</v>
      </c>
      <c r="B40" s="65" t="str">
        <f t="shared" si="3"/>
        <v>Grad Student</v>
      </c>
      <c r="C40" s="65" t="str">
        <f t="shared" si="3"/>
        <v>Student</v>
      </c>
      <c r="G40" s="7">
        <f>Budget!P40</f>
        <v>0</v>
      </c>
      <c r="H40" s="7"/>
      <c r="I40" s="7">
        <f>ROUND(IF($C$40="Academic",I22*$E$5,IF($C$40="Summer",I22*$E$6,IF($C$40="Staff",I22*$G$5,IF($C$40="Student",I22*$G$6,0)))),0)</f>
        <v>0</v>
      </c>
      <c r="J40" s="8">
        <f t="shared" si="4"/>
        <v>0</v>
      </c>
      <c r="K40" s="11"/>
      <c r="L40" s="65"/>
      <c r="M40" s="65"/>
      <c r="N40" s="65"/>
      <c r="O40" s="65"/>
      <c r="P40" s="65"/>
      <c r="Q40" s="65"/>
    </row>
    <row r="41" spans="1:17" x14ac:dyDescent="0.35">
      <c r="A41" s="65">
        <f t="shared" si="3"/>
        <v>0</v>
      </c>
      <c r="B41" s="65" t="str">
        <f t="shared" si="3"/>
        <v>Grad Student</v>
      </c>
      <c r="C41" s="65" t="str">
        <f t="shared" si="3"/>
        <v>Student</v>
      </c>
      <c r="G41" s="7">
        <f>Budget!P41</f>
        <v>0</v>
      </c>
      <c r="H41" s="7"/>
      <c r="I41" s="7">
        <f>ROUND(IF($C$41="Academic",I23*$E$5,IF($C$41="Summer",I23*$E$6,IF($C$41="Staff",I23*$G$5,IF($C$41="Student",I23*$G$6,0)))),0)</f>
        <v>0</v>
      </c>
      <c r="J41" s="8">
        <f t="shared" si="4"/>
        <v>0</v>
      </c>
      <c r="K41" s="11"/>
      <c r="L41" s="65"/>
      <c r="M41" s="65"/>
      <c r="N41" s="65"/>
      <c r="O41" s="65"/>
      <c r="P41" s="65"/>
      <c r="Q41" s="65"/>
    </row>
    <row r="42" spans="1:17" x14ac:dyDescent="0.35">
      <c r="A42" s="65" t="str">
        <f t="shared" si="3"/>
        <v>TBD</v>
      </c>
      <c r="B42" s="65" t="str">
        <f t="shared" si="3"/>
        <v>UG Student</v>
      </c>
      <c r="C42" s="65" t="str">
        <f t="shared" si="3"/>
        <v>Student</v>
      </c>
      <c r="G42" s="7">
        <f>Budget!P42</f>
        <v>0</v>
      </c>
      <c r="H42" s="7"/>
      <c r="I42" s="7">
        <f>ROUND(IF($C$42="Academic",I24*$E$5,IF($C$42="Summer",I24*$E$6,IF($C$42="Staff",I24*$G$5,IF($C$42="Student",I24*$G$6,0)))),0)</f>
        <v>0</v>
      </c>
      <c r="J42" s="8">
        <f t="shared" si="4"/>
        <v>0</v>
      </c>
      <c r="K42" s="11"/>
      <c r="L42" s="65"/>
      <c r="M42" s="65"/>
      <c r="N42" s="65"/>
      <c r="O42" s="65"/>
      <c r="P42" s="65"/>
      <c r="Q42" s="65"/>
    </row>
    <row r="43" spans="1:17" x14ac:dyDescent="0.35">
      <c r="A43" s="65" t="str">
        <f t="shared" si="3"/>
        <v>TBD</v>
      </c>
      <c r="B43" s="65" t="str">
        <f t="shared" si="3"/>
        <v>TBD</v>
      </c>
      <c r="C43" s="65" t="str">
        <f t="shared" si="3"/>
        <v>TBD</v>
      </c>
      <c r="G43" s="7">
        <f>Budget!P43</f>
        <v>0</v>
      </c>
      <c r="H43" s="7"/>
      <c r="I43" s="7">
        <f>ROUND(IF($C$43="Academic",I25*$E$5,IF($C$43="Summer",I25*$E$6,IF($C$43="Staff",I25*$G$5,IF($C$43="Student",I25*$G$6,0)))),0)</f>
        <v>0</v>
      </c>
      <c r="J43" s="8">
        <f t="shared" si="4"/>
        <v>0</v>
      </c>
      <c r="K43" s="11"/>
      <c r="L43" s="65"/>
      <c r="M43" s="65"/>
      <c r="N43" s="65"/>
      <c r="O43" s="65"/>
      <c r="P43" s="65"/>
      <c r="Q43" s="65"/>
    </row>
    <row r="44" spans="1:17" s="3" customFormat="1" x14ac:dyDescent="0.35">
      <c r="A44" s="29" t="s">
        <v>19</v>
      </c>
      <c r="B44" s="29"/>
      <c r="C44" s="29"/>
      <c r="D44" s="29"/>
      <c r="E44" s="29"/>
      <c r="F44" s="29"/>
      <c r="G44" s="30">
        <f>Budget!P44</f>
        <v>7263</v>
      </c>
      <c r="H44" s="30">
        <f t="shared" ref="H44:J44" si="5">SUM(H29:H43)</f>
        <v>0</v>
      </c>
      <c r="I44" s="30">
        <f t="shared" si="5"/>
        <v>0</v>
      </c>
      <c r="J44" s="31">
        <f t="shared" si="5"/>
        <v>0</v>
      </c>
      <c r="K44" s="11">
        <f>SUM(H44:I44)</f>
        <v>0</v>
      </c>
    </row>
    <row r="45" spans="1:17" x14ac:dyDescent="0.35">
      <c r="G45" s="1"/>
      <c r="H45" s="1"/>
      <c r="I45" s="1"/>
      <c r="J45" s="8"/>
      <c r="K45" s="11"/>
      <c r="L45" s="65"/>
      <c r="M45" s="65"/>
      <c r="N45" s="65"/>
      <c r="O45" s="65"/>
      <c r="P45" s="65"/>
      <c r="Q45" s="65"/>
    </row>
    <row r="46" spans="1:17" s="3" customFormat="1" x14ac:dyDescent="0.35">
      <c r="A46" s="32" t="s">
        <v>28</v>
      </c>
      <c r="B46" s="32"/>
      <c r="C46" s="32"/>
      <c r="D46" s="32"/>
      <c r="E46" s="32"/>
      <c r="F46" s="32"/>
      <c r="G46" s="33">
        <f>Budget!P46</f>
        <v>217072</v>
      </c>
      <c r="H46" s="33">
        <f t="shared" ref="H46:I46" si="6">H44+H26</f>
        <v>0</v>
      </c>
      <c r="I46" s="33">
        <f t="shared" si="6"/>
        <v>0</v>
      </c>
      <c r="J46" s="34">
        <f>J44+J26</f>
        <v>0</v>
      </c>
      <c r="K46" s="11">
        <f>SUM(H46:I46)</f>
        <v>0</v>
      </c>
    </row>
    <row r="47" spans="1:17" x14ac:dyDescent="0.35">
      <c r="G47" s="1"/>
      <c r="H47" s="1"/>
      <c r="I47" s="1"/>
      <c r="J47" s="8"/>
      <c r="K47" s="11"/>
      <c r="L47" s="65"/>
      <c r="M47" s="65"/>
      <c r="N47" s="65"/>
      <c r="O47" s="65"/>
      <c r="P47" s="65"/>
      <c r="Q47" s="65"/>
    </row>
    <row r="48" spans="1:17" x14ac:dyDescent="0.35">
      <c r="A48" s="3" t="s">
        <v>29</v>
      </c>
      <c r="B48" s="3" t="s">
        <v>93</v>
      </c>
      <c r="G48" s="1" t="str">
        <f>G28</f>
        <v>Original</v>
      </c>
      <c r="H48" s="1" t="str">
        <f t="shared" ref="H48:J48" si="7">H28</f>
        <v>Exp</v>
      </c>
      <c r="I48" s="1" t="str">
        <f t="shared" si="7"/>
        <v>Re-Bud</v>
      </c>
      <c r="J48" s="1" t="str">
        <f t="shared" si="7"/>
        <v>TL REV</v>
      </c>
      <c r="K48" s="43"/>
      <c r="L48" s="65"/>
      <c r="M48" s="65"/>
      <c r="N48" s="65"/>
      <c r="O48" s="65"/>
      <c r="P48" s="65"/>
      <c r="Q48" s="65"/>
    </row>
    <row r="49" spans="1:17" x14ac:dyDescent="0.35">
      <c r="A49" s="65" t="s">
        <v>30</v>
      </c>
      <c r="G49" s="7">
        <f>Budget!P49</f>
        <v>0</v>
      </c>
      <c r="H49" s="1"/>
      <c r="I49" s="1"/>
      <c r="J49" s="8">
        <f>SUM(H49:I49)</f>
        <v>0</v>
      </c>
      <c r="K49" s="11"/>
      <c r="L49" s="65"/>
      <c r="M49" s="65"/>
      <c r="N49" s="65"/>
      <c r="O49" s="65"/>
      <c r="P49" s="65"/>
      <c r="Q49" s="65"/>
    </row>
    <row r="50" spans="1:17" x14ac:dyDescent="0.35">
      <c r="A50" s="65" t="s">
        <v>31</v>
      </c>
      <c r="G50" s="7">
        <f>Budget!P50</f>
        <v>0</v>
      </c>
      <c r="H50" s="1"/>
      <c r="I50" s="1"/>
      <c r="J50" s="8">
        <f>SUM(H50:I50)</f>
        <v>0</v>
      </c>
      <c r="K50" s="11"/>
      <c r="L50" s="65"/>
      <c r="M50" s="65"/>
      <c r="N50" s="65"/>
      <c r="O50" s="65"/>
      <c r="P50" s="65"/>
      <c r="Q50" s="65"/>
    </row>
    <row r="51" spans="1:17" s="3" customFormat="1" x14ac:dyDescent="0.35">
      <c r="A51" s="32" t="s">
        <v>32</v>
      </c>
      <c r="B51" s="32"/>
      <c r="C51" s="32"/>
      <c r="D51" s="32"/>
      <c r="E51" s="32"/>
      <c r="F51" s="32"/>
      <c r="G51" s="33">
        <f>Budget!P51</f>
        <v>0</v>
      </c>
      <c r="H51" s="33">
        <f t="shared" ref="H51:J51" si="8">SUM(H49:H50)</f>
        <v>0</v>
      </c>
      <c r="I51" s="33">
        <f t="shared" si="8"/>
        <v>0</v>
      </c>
      <c r="J51" s="34">
        <f t="shared" si="8"/>
        <v>0</v>
      </c>
      <c r="K51" s="11">
        <f>SUM(H51:I51)</f>
        <v>0</v>
      </c>
    </row>
    <row r="52" spans="1:17" x14ac:dyDescent="0.35">
      <c r="G52" s="1"/>
      <c r="H52" s="1"/>
      <c r="I52" s="1"/>
      <c r="J52" s="8"/>
      <c r="K52" s="11"/>
      <c r="L52" s="65"/>
      <c r="M52" s="65"/>
      <c r="N52" s="65"/>
      <c r="O52" s="65"/>
      <c r="P52" s="65"/>
      <c r="Q52" s="65"/>
    </row>
    <row r="53" spans="1:17" x14ac:dyDescent="0.35">
      <c r="A53" s="85" t="s">
        <v>114</v>
      </c>
      <c r="B53" s="85" t="s">
        <v>113</v>
      </c>
      <c r="C53" s="86"/>
      <c r="D53" s="86"/>
      <c r="E53" s="86"/>
      <c r="F53" s="86"/>
      <c r="G53" s="87" t="str">
        <f>G48</f>
        <v>Original</v>
      </c>
      <c r="H53" s="87" t="str">
        <f t="shared" ref="H53:J53" si="9">H48</f>
        <v>Exp</v>
      </c>
      <c r="I53" s="87" t="str">
        <f t="shared" si="9"/>
        <v>Re-Bud</v>
      </c>
      <c r="J53" s="87" t="str">
        <f t="shared" si="9"/>
        <v>TL REV</v>
      </c>
      <c r="K53" s="43"/>
      <c r="L53" s="65"/>
      <c r="M53" s="65"/>
      <c r="N53" s="65"/>
      <c r="O53" s="65"/>
      <c r="P53" s="65"/>
      <c r="Q53" s="65"/>
    </row>
    <row r="54" spans="1:17" x14ac:dyDescent="0.35">
      <c r="A54" s="86" t="s">
        <v>33</v>
      </c>
      <c r="B54" s="83" t="s">
        <v>64</v>
      </c>
      <c r="C54" s="86"/>
      <c r="D54" s="86"/>
      <c r="E54" s="86"/>
      <c r="F54" s="86"/>
      <c r="G54" s="7">
        <f>Budget!P54</f>
        <v>0</v>
      </c>
      <c r="H54" s="87"/>
      <c r="I54" s="87"/>
      <c r="J54" s="79">
        <f>SUM(H54:I54)</f>
        <v>0</v>
      </c>
      <c r="K54" s="11"/>
      <c r="L54" s="65"/>
      <c r="M54" s="65"/>
      <c r="N54" s="65"/>
      <c r="O54" s="65"/>
      <c r="P54" s="65"/>
      <c r="Q54" s="65"/>
    </row>
    <row r="55" spans="1:17" x14ac:dyDescent="0.35">
      <c r="A55" s="86" t="s">
        <v>34</v>
      </c>
      <c r="B55" s="83" t="s">
        <v>64</v>
      </c>
      <c r="C55" s="86"/>
      <c r="D55" s="86"/>
      <c r="E55" s="86"/>
      <c r="F55" s="86"/>
      <c r="G55" s="7">
        <f>Budget!P55</f>
        <v>0</v>
      </c>
      <c r="H55" s="87"/>
      <c r="I55" s="87"/>
      <c r="J55" s="79">
        <f>SUM(H55:I55)</f>
        <v>0</v>
      </c>
      <c r="K55" s="11"/>
      <c r="L55" s="65"/>
      <c r="M55" s="65"/>
      <c r="N55" s="65"/>
      <c r="O55" s="65"/>
      <c r="P55" s="65"/>
      <c r="Q55" s="65"/>
    </row>
    <row r="56" spans="1:17" s="3" customFormat="1" x14ac:dyDescent="0.35">
      <c r="A56" s="88" t="s">
        <v>35</v>
      </c>
      <c r="B56" s="88"/>
      <c r="C56" s="88"/>
      <c r="D56" s="88"/>
      <c r="E56" s="88"/>
      <c r="F56" s="88"/>
      <c r="G56" s="89">
        <f>Budget!P56</f>
        <v>0</v>
      </c>
      <c r="H56" s="89">
        <f t="shared" ref="H56:I56" si="10">SUM(H54:H55)</f>
        <v>0</v>
      </c>
      <c r="I56" s="89">
        <f t="shared" si="10"/>
        <v>0</v>
      </c>
      <c r="J56" s="90">
        <f>SUM(J54:J55)</f>
        <v>0</v>
      </c>
      <c r="K56" s="11">
        <f>SUM(H56:I56)</f>
        <v>0</v>
      </c>
    </row>
    <row r="57" spans="1:17" s="9" customFormat="1" x14ac:dyDescent="0.35">
      <c r="G57" s="10"/>
      <c r="H57" s="10"/>
      <c r="I57" s="10"/>
      <c r="J57" s="11"/>
      <c r="K57" s="11"/>
    </row>
    <row r="58" spans="1:17" s="9" customFormat="1" x14ac:dyDescent="0.35">
      <c r="A58" s="41" t="s">
        <v>102</v>
      </c>
      <c r="B58" s="69"/>
      <c r="G58" s="1" t="str">
        <f>G53</f>
        <v>Original</v>
      </c>
      <c r="H58" s="1" t="str">
        <f t="shared" ref="H58:J58" si="11">H53</f>
        <v>Exp</v>
      </c>
      <c r="I58" s="1" t="str">
        <f t="shared" si="11"/>
        <v>Re-Bud</v>
      </c>
      <c r="J58" s="1" t="str">
        <f t="shared" si="11"/>
        <v>TL REV</v>
      </c>
      <c r="K58" s="43"/>
    </row>
    <row r="59" spans="1:17" s="12" customFormat="1" x14ac:dyDescent="0.35">
      <c r="A59" s="12" t="s">
        <v>80</v>
      </c>
      <c r="G59" s="7">
        <f>Budget!P59</f>
        <v>37459</v>
      </c>
      <c r="H59" s="1"/>
      <c r="I59" s="1"/>
      <c r="J59" s="11">
        <f>SUM(H59:I59)</f>
        <v>0</v>
      </c>
      <c r="K59" s="11"/>
    </row>
    <row r="60" spans="1:17" s="12" customFormat="1" x14ac:dyDescent="0.35">
      <c r="A60" s="12" t="s">
        <v>81</v>
      </c>
      <c r="B60" s="21" t="s">
        <v>103</v>
      </c>
      <c r="G60" s="7">
        <f>Budget!P60</f>
        <v>18730</v>
      </c>
      <c r="H60" s="1"/>
      <c r="I60" s="1"/>
      <c r="J60" s="11">
        <f>SUM(H60:I60)</f>
        <v>0</v>
      </c>
      <c r="K60" s="11"/>
    </row>
    <row r="61" spans="1:17" s="3" customFormat="1" x14ac:dyDescent="0.35">
      <c r="A61" s="32" t="s">
        <v>82</v>
      </c>
      <c r="B61" s="32"/>
      <c r="C61" s="32"/>
      <c r="D61" s="32"/>
      <c r="E61" s="32"/>
      <c r="F61" s="32"/>
      <c r="G61" s="33">
        <f>Budget!P61</f>
        <v>56189</v>
      </c>
      <c r="H61" s="33">
        <f t="shared" ref="H61:J61" si="12">SUM(H59:H60)</f>
        <v>0</v>
      </c>
      <c r="I61" s="33">
        <f t="shared" si="12"/>
        <v>0</v>
      </c>
      <c r="J61" s="34">
        <f t="shared" si="12"/>
        <v>0</v>
      </c>
      <c r="K61" s="11">
        <f>SUM(H61:I61)</f>
        <v>0</v>
      </c>
    </row>
    <row r="62" spans="1:17" s="12" customFormat="1" x14ac:dyDescent="0.35">
      <c r="G62" s="13"/>
      <c r="H62" s="13"/>
      <c r="I62" s="13"/>
      <c r="J62" s="14"/>
      <c r="K62" s="14"/>
    </row>
    <row r="63" spans="1:17" s="15" customFormat="1" x14ac:dyDescent="0.35">
      <c r="G63" s="16"/>
      <c r="H63" s="16"/>
      <c r="I63" s="16"/>
      <c r="J63" s="17"/>
      <c r="K63" s="14"/>
    </row>
    <row r="64" spans="1:17" x14ac:dyDescent="0.35">
      <c r="A64" s="75" t="s">
        <v>67</v>
      </c>
      <c r="B64" s="75" t="s">
        <v>36</v>
      </c>
      <c r="C64" s="76"/>
      <c r="D64" s="76"/>
      <c r="E64" s="76"/>
      <c r="F64" s="76"/>
      <c r="G64" s="77" t="str">
        <f>G58</f>
        <v>Original</v>
      </c>
      <c r="H64" s="77" t="str">
        <f t="shared" ref="H64:J64" si="13">H58</f>
        <v>Exp</v>
      </c>
      <c r="I64" s="77" t="str">
        <f t="shared" si="13"/>
        <v>Re-Bud</v>
      </c>
      <c r="J64" s="77" t="str">
        <f t="shared" si="13"/>
        <v>TL REV</v>
      </c>
      <c r="K64" s="44"/>
      <c r="L64" s="65"/>
      <c r="M64" s="65"/>
      <c r="N64" s="65"/>
      <c r="O64" s="65"/>
      <c r="P64" s="65"/>
      <c r="Q64" s="65"/>
    </row>
    <row r="65" spans="1:17" x14ac:dyDescent="0.35">
      <c r="A65" s="76" t="s">
        <v>37</v>
      </c>
      <c r="B65" s="76"/>
      <c r="C65" s="76"/>
      <c r="D65" s="76"/>
      <c r="E65" s="76"/>
      <c r="F65" s="76"/>
      <c r="G65" s="7">
        <f>Budget!P64</f>
        <v>0</v>
      </c>
      <c r="H65" s="77"/>
      <c r="I65" s="77"/>
      <c r="J65" s="79">
        <f>SUM(H65:I65)</f>
        <v>0</v>
      </c>
      <c r="K65" s="45"/>
      <c r="L65" s="65"/>
      <c r="M65" s="65"/>
      <c r="N65" s="65"/>
      <c r="O65" s="65"/>
      <c r="P65" s="65"/>
      <c r="Q65" s="65"/>
    </row>
    <row r="66" spans="1:17" x14ac:dyDescent="0.35">
      <c r="A66" s="76" t="s">
        <v>38</v>
      </c>
      <c r="B66" s="76"/>
      <c r="C66" s="76"/>
      <c r="D66" s="76"/>
      <c r="E66" s="76"/>
      <c r="F66" s="76"/>
      <c r="G66" s="7">
        <f>Budget!P65</f>
        <v>0</v>
      </c>
      <c r="H66" s="77"/>
      <c r="I66" s="77"/>
      <c r="J66" s="79">
        <f t="shared" ref="J66:J69" si="14">SUM(H66:I66)</f>
        <v>0</v>
      </c>
      <c r="K66" s="45"/>
      <c r="L66" s="65"/>
      <c r="M66" s="65"/>
      <c r="N66" s="65"/>
      <c r="O66" s="65"/>
      <c r="P66" s="65"/>
      <c r="Q66" s="65"/>
    </row>
    <row r="67" spans="1:17" x14ac:dyDescent="0.35">
      <c r="A67" s="76" t="s">
        <v>39</v>
      </c>
      <c r="B67" s="76"/>
      <c r="C67" s="76"/>
      <c r="D67" s="76"/>
      <c r="E67" s="76"/>
      <c r="F67" s="76"/>
      <c r="G67" s="7">
        <f>Budget!P66</f>
        <v>0</v>
      </c>
      <c r="H67" s="77"/>
      <c r="I67" s="77"/>
      <c r="J67" s="79">
        <f t="shared" si="14"/>
        <v>0</v>
      </c>
      <c r="K67" s="45"/>
      <c r="L67" s="65"/>
      <c r="M67" s="65"/>
      <c r="N67" s="65"/>
      <c r="O67" s="65"/>
      <c r="P67" s="65"/>
      <c r="Q67" s="65"/>
    </row>
    <row r="68" spans="1:17" x14ac:dyDescent="0.35">
      <c r="A68" s="76" t="s">
        <v>40</v>
      </c>
      <c r="B68" s="76"/>
      <c r="C68" s="76"/>
      <c r="D68" s="76"/>
      <c r="E68" s="76"/>
      <c r="F68" s="76"/>
      <c r="G68" s="7">
        <f>Budget!P67</f>
        <v>0</v>
      </c>
      <c r="H68" s="77"/>
      <c r="I68" s="77"/>
      <c r="J68" s="79">
        <f t="shared" si="14"/>
        <v>0</v>
      </c>
      <c r="K68" s="45"/>
      <c r="L68" s="65"/>
      <c r="M68" s="65"/>
      <c r="N68" s="65"/>
      <c r="O68" s="65"/>
      <c r="P68" s="65"/>
      <c r="Q68" s="65"/>
    </row>
    <row r="69" spans="1:17" x14ac:dyDescent="0.35">
      <c r="A69" s="76" t="s">
        <v>41</v>
      </c>
      <c r="B69" s="76"/>
      <c r="C69" s="76"/>
      <c r="D69" s="76"/>
      <c r="E69" s="76"/>
      <c r="F69" s="76"/>
      <c r="G69" s="7">
        <f>Budget!P68</f>
        <v>0</v>
      </c>
      <c r="H69" s="77"/>
      <c r="I69" s="77"/>
      <c r="J69" s="79">
        <f t="shared" si="14"/>
        <v>0</v>
      </c>
      <c r="K69" s="45"/>
      <c r="L69" s="65"/>
      <c r="M69" s="65"/>
      <c r="N69" s="65"/>
      <c r="O69" s="65"/>
      <c r="P69" s="65"/>
      <c r="Q69" s="65"/>
    </row>
    <row r="70" spans="1:17" s="3" customFormat="1" x14ac:dyDescent="0.35">
      <c r="A70" s="80" t="s">
        <v>42</v>
      </c>
      <c r="B70" s="80"/>
      <c r="C70" s="80"/>
      <c r="D70" s="80"/>
      <c r="E70" s="80"/>
      <c r="F70" s="80"/>
      <c r="G70" s="81">
        <f>Budget!P69</f>
        <v>0</v>
      </c>
      <c r="H70" s="81">
        <f t="shared" ref="H70:J70" si="15">SUM(H65:H69)</f>
        <v>0</v>
      </c>
      <c r="I70" s="81">
        <f t="shared" si="15"/>
        <v>0</v>
      </c>
      <c r="J70" s="82">
        <f t="shared" si="15"/>
        <v>0</v>
      </c>
      <c r="K70" s="11">
        <f>SUM(H70:I70)</f>
        <v>0</v>
      </c>
    </row>
    <row r="71" spans="1:17" x14ac:dyDescent="0.35">
      <c r="A71" s="83" t="s">
        <v>43</v>
      </c>
      <c r="B71" s="84"/>
      <c r="C71" s="76"/>
      <c r="D71" s="76"/>
      <c r="E71" s="76"/>
      <c r="F71" s="76"/>
      <c r="G71" s="77"/>
      <c r="H71" s="77"/>
      <c r="I71" s="77"/>
      <c r="J71" s="79"/>
      <c r="K71" s="45"/>
      <c r="L71" s="65"/>
      <c r="M71" s="65"/>
      <c r="N71" s="65"/>
      <c r="O71" s="65"/>
      <c r="P71" s="65"/>
      <c r="Q71" s="65"/>
    </row>
    <row r="72" spans="1:17" x14ac:dyDescent="0.35">
      <c r="G72" s="1"/>
      <c r="H72" s="1"/>
      <c r="I72" s="1"/>
      <c r="J72" s="8"/>
      <c r="K72" s="11"/>
      <c r="L72" s="65"/>
      <c r="M72" s="65"/>
      <c r="N72" s="65"/>
      <c r="O72" s="65"/>
      <c r="P72" s="65"/>
      <c r="Q72" s="65"/>
    </row>
    <row r="73" spans="1:17" x14ac:dyDescent="0.35">
      <c r="A73" s="3" t="s">
        <v>44</v>
      </c>
      <c r="G73" s="1" t="str">
        <f>G64</f>
        <v>Original</v>
      </c>
      <c r="H73" s="1" t="str">
        <f t="shared" ref="H73:J73" si="16">H64</f>
        <v>Exp</v>
      </c>
      <c r="I73" s="1" t="str">
        <f t="shared" si="16"/>
        <v>Re-Bud</v>
      </c>
      <c r="J73" s="1" t="str">
        <f t="shared" si="16"/>
        <v>TL REV</v>
      </c>
      <c r="K73" s="43"/>
      <c r="L73" s="65"/>
      <c r="M73" s="65"/>
      <c r="N73" s="65"/>
      <c r="O73" s="65"/>
      <c r="P73" s="65"/>
      <c r="Q73" s="65"/>
    </row>
    <row r="74" spans="1:17" x14ac:dyDescent="0.35">
      <c r="A74" s="65" t="s">
        <v>45</v>
      </c>
      <c r="B74" s="65" t="s">
        <v>115</v>
      </c>
      <c r="G74" s="7">
        <f>Budget!P73</f>
        <v>6243</v>
      </c>
      <c r="H74" s="1"/>
      <c r="I74" s="1"/>
      <c r="J74" s="8">
        <f>SUM(H74:I74)</f>
        <v>0</v>
      </c>
      <c r="K74" s="11"/>
      <c r="L74" s="65"/>
      <c r="M74" s="65"/>
      <c r="N74" s="65"/>
      <c r="O74" s="65"/>
      <c r="P74" s="65"/>
      <c r="Q74" s="65"/>
    </row>
    <row r="75" spans="1:17" x14ac:dyDescent="0.35">
      <c r="A75" s="65" t="s">
        <v>46</v>
      </c>
      <c r="G75" s="7">
        <f>Budget!P74</f>
        <v>0</v>
      </c>
      <c r="H75" s="1"/>
      <c r="I75" s="1"/>
      <c r="J75" s="8">
        <f t="shared" ref="J75:J82" si="17">SUM(H75:I75)</f>
        <v>0</v>
      </c>
      <c r="K75" s="11"/>
      <c r="L75" s="65"/>
      <c r="M75" s="65"/>
      <c r="N75" s="65"/>
      <c r="O75" s="65"/>
      <c r="P75" s="65"/>
      <c r="Q75" s="65"/>
    </row>
    <row r="76" spans="1:17" x14ac:dyDescent="0.35">
      <c r="A76" s="65" t="s">
        <v>47</v>
      </c>
      <c r="G76" s="7">
        <f>Budget!P75</f>
        <v>0</v>
      </c>
      <c r="H76" s="1"/>
      <c r="I76" s="1"/>
      <c r="J76" s="8">
        <f t="shared" si="17"/>
        <v>0</v>
      </c>
      <c r="K76" s="11"/>
      <c r="L76" s="65"/>
      <c r="M76" s="65"/>
      <c r="N76" s="65"/>
      <c r="O76" s="65"/>
      <c r="P76" s="65"/>
      <c r="Q76" s="65"/>
    </row>
    <row r="77" spans="1:17" x14ac:dyDescent="0.35">
      <c r="A77" s="65" t="s">
        <v>48</v>
      </c>
      <c r="B77" s="70"/>
      <c r="G77" s="7">
        <f>Budget!P76</f>
        <v>0</v>
      </c>
      <c r="H77" s="1"/>
      <c r="I77" s="1"/>
      <c r="J77" s="8">
        <f t="shared" si="17"/>
        <v>0</v>
      </c>
      <c r="K77" s="11"/>
      <c r="L77" s="65"/>
      <c r="M77" s="65"/>
      <c r="N77" s="65"/>
      <c r="O77" s="65"/>
      <c r="P77" s="65"/>
      <c r="Q77" s="65"/>
    </row>
    <row r="78" spans="1:17" x14ac:dyDescent="0.35">
      <c r="A78" s="65" t="s">
        <v>49</v>
      </c>
      <c r="G78" s="7">
        <f>Budget!P77</f>
        <v>0</v>
      </c>
      <c r="H78" s="1"/>
      <c r="I78" s="1"/>
      <c r="J78" s="8">
        <f t="shared" si="17"/>
        <v>0</v>
      </c>
      <c r="K78" s="11"/>
      <c r="L78" s="65"/>
      <c r="M78" s="65"/>
      <c r="N78" s="65"/>
      <c r="O78" s="65"/>
      <c r="P78" s="65"/>
      <c r="Q78" s="65"/>
    </row>
    <row r="79" spans="1:17" x14ac:dyDescent="0.35">
      <c r="A79" s="86" t="s">
        <v>135</v>
      </c>
      <c r="B79" s="86"/>
      <c r="C79" s="86"/>
      <c r="D79" s="86"/>
      <c r="E79" s="86"/>
      <c r="F79" s="86"/>
      <c r="G79" s="7">
        <f>Budget!P78</f>
        <v>0</v>
      </c>
      <c r="H79" s="87"/>
      <c r="I79" s="87"/>
      <c r="J79" s="8">
        <f t="shared" si="17"/>
        <v>0</v>
      </c>
      <c r="K79" s="11"/>
      <c r="L79" s="65"/>
      <c r="M79" s="65"/>
      <c r="N79" s="65"/>
      <c r="O79" s="65"/>
      <c r="P79" s="65"/>
      <c r="Q79" s="65"/>
    </row>
    <row r="80" spans="1:17" x14ac:dyDescent="0.35">
      <c r="A80" s="86" t="s">
        <v>136</v>
      </c>
      <c r="B80" s="86"/>
      <c r="C80" s="86"/>
      <c r="D80" s="86"/>
      <c r="E80" s="86"/>
      <c r="F80" s="86"/>
      <c r="G80" s="92">
        <f>Budget!P79</f>
        <v>0</v>
      </c>
      <c r="H80" s="87"/>
      <c r="I80" s="87"/>
      <c r="J80" s="8">
        <f t="shared" si="17"/>
        <v>0</v>
      </c>
      <c r="K80" s="11"/>
      <c r="L80" s="65"/>
      <c r="M80" s="65"/>
      <c r="N80" s="65"/>
      <c r="O80" s="65"/>
      <c r="P80" s="65"/>
      <c r="Q80" s="65"/>
    </row>
    <row r="81" spans="1:17" x14ac:dyDescent="0.35">
      <c r="A81" s="65" t="s">
        <v>78</v>
      </c>
      <c r="G81" s="7">
        <f>Budget!P80</f>
        <v>0</v>
      </c>
      <c r="H81" s="1"/>
      <c r="I81" s="1"/>
      <c r="J81" s="8">
        <f t="shared" si="17"/>
        <v>0</v>
      </c>
      <c r="K81" s="11"/>
      <c r="L81" s="65"/>
      <c r="M81" s="65"/>
      <c r="N81" s="65"/>
      <c r="O81" s="65"/>
      <c r="P81" s="65"/>
      <c r="Q81" s="65"/>
    </row>
    <row r="82" spans="1:17" x14ac:dyDescent="0.35">
      <c r="A82" s="86" t="s">
        <v>69</v>
      </c>
      <c r="B82" s="83"/>
      <c r="C82" s="86" t="s">
        <v>120</v>
      </c>
      <c r="D82" s="91">
        <v>1313</v>
      </c>
      <c r="E82" s="86" t="s">
        <v>61</v>
      </c>
      <c r="F82" s="113"/>
      <c r="G82" s="7">
        <f>Budget!P81</f>
        <v>45344</v>
      </c>
      <c r="H82" s="92"/>
      <c r="I82" s="92">
        <f>ROUND(F82*D82,0)</f>
        <v>0</v>
      </c>
      <c r="J82" s="8">
        <f t="shared" si="17"/>
        <v>0</v>
      </c>
      <c r="K82" s="11"/>
      <c r="L82" s="65"/>
      <c r="M82" s="65"/>
      <c r="N82" s="65"/>
      <c r="O82" s="65"/>
      <c r="P82" s="65"/>
      <c r="Q82" s="65"/>
    </row>
    <row r="83" spans="1:17" s="3" customFormat="1" x14ac:dyDescent="0.35">
      <c r="A83" s="32" t="s">
        <v>50</v>
      </c>
      <c r="B83" s="32"/>
      <c r="C83" s="35"/>
      <c r="D83" s="32"/>
      <c r="E83" s="32"/>
      <c r="F83" s="32"/>
      <c r="G83" s="33">
        <f>Budget!P82</f>
        <v>51587</v>
      </c>
      <c r="H83" s="33">
        <f t="shared" ref="H83:J83" si="18">SUM(H74:H82)</f>
        <v>0</v>
      </c>
      <c r="I83" s="33">
        <f t="shared" si="18"/>
        <v>0</v>
      </c>
      <c r="J83" s="34">
        <f t="shared" si="18"/>
        <v>0</v>
      </c>
      <c r="K83" s="11">
        <f>SUM(H83:I83)</f>
        <v>0</v>
      </c>
    </row>
    <row r="84" spans="1:17" x14ac:dyDescent="0.35">
      <c r="G84" s="1"/>
      <c r="H84" s="1"/>
      <c r="I84" s="1"/>
      <c r="J84" s="8"/>
      <c r="K84" s="11"/>
      <c r="L84" s="65"/>
      <c r="M84" s="65"/>
      <c r="N84" s="65"/>
      <c r="O84" s="65"/>
      <c r="P84" s="65"/>
      <c r="Q84" s="65"/>
    </row>
    <row r="85" spans="1:17" x14ac:dyDescent="0.35">
      <c r="A85" s="75" t="s">
        <v>70</v>
      </c>
      <c r="B85" s="75" t="s">
        <v>65</v>
      </c>
      <c r="C85" s="86"/>
      <c r="D85" s="86"/>
      <c r="E85" s="86"/>
      <c r="F85" s="86"/>
      <c r="G85" s="87" t="str">
        <f>G73</f>
        <v>Original</v>
      </c>
      <c r="H85" s="87" t="str">
        <f t="shared" ref="H85:J85" si="19">H73</f>
        <v>Exp</v>
      </c>
      <c r="I85" s="87" t="str">
        <f t="shared" si="19"/>
        <v>Re-Bud</v>
      </c>
      <c r="J85" s="87" t="str">
        <f t="shared" si="19"/>
        <v>TL REV</v>
      </c>
      <c r="K85" s="43"/>
      <c r="L85" s="65"/>
      <c r="M85" s="65"/>
      <c r="N85" s="65"/>
      <c r="O85" s="65"/>
      <c r="P85" s="65"/>
      <c r="Q85" s="65"/>
    </row>
    <row r="86" spans="1:17" x14ac:dyDescent="0.35">
      <c r="A86" s="86" t="s">
        <v>51</v>
      </c>
      <c r="B86" s="86"/>
      <c r="C86" s="86"/>
      <c r="D86" s="86"/>
      <c r="E86" s="86"/>
      <c r="F86" s="86"/>
      <c r="G86" s="7">
        <f>Budget!P85</f>
        <v>0</v>
      </c>
      <c r="H86" s="87"/>
      <c r="I86" s="87"/>
      <c r="J86" s="79">
        <f>SUM(H86:I86)</f>
        <v>0</v>
      </c>
      <c r="K86" s="11"/>
      <c r="L86" s="65"/>
      <c r="M86" s="65"/>
      <c r="N86" s="65"/>
      <c r="O86" s="65"/>
      <c r="P86" s="65"/>
      <c r="Q86" s="65"/>
    </row>
    <row r="87" spans="1:17" x14ac:dyDescent="0.35">
      <c r="A87" s="86" t="s">
        <v>52</v>
      </c>
      <c r="B87" s="86"/>
      <c r="C87" s="86"/>
      <c r="D87" s="86"/>
      <c r="E87" s="86"/>
      <c r="F87" s="86"/>
      <c r="G87" s="7">
        <f>Budget!P86</f>
        <v>0</v>
      </c>
      <c r="H87" s="87"/>
      <c r="I87" s="87"/>
      <c r="J87" s="79">
        <f t="shared" ref="J87:J88" si="20">SUM(H87:I87)</f>
        <v>0</v>
      </c>
      <c r="K87" s="11"/>
      <c r="L87" s="65"/>
      <c r="M87" s="65"/>
      <c r="N87" s="65"/>
      <c r="O87" s="65"/>
      <c r="P87" s="65"/>
      <c r="Q87" s="65"/>
    </row>
    <row r="88" spans="1:17" x14ac:dyDescent="0.35">
      <c r="A88" s="86" t="s">
        <v>53</v>
      </c>
      <c r="B88" s="86"/>
      <c r="C88" s="86"/>
      <c r="D88" s="86"/>
      <c r="E88" s="86"/>
      <c r="F88" s="86"/>
      <c r="G88" s="7">
        <f>Budget!P87</f>
        <v>0</v>
      </c>
      <c r="H88" s="87"/>
      <c r="I88" s="87"/>
      <c r="J88" s="79">
        <f t="shared" si="20"/>
        <v>0</v>
      </c>
      <c r="K88" s="11"/>
      <c r="L88" s="65"/>
      <c r="M88" s="65"/>
      <c r="N88" s="65"/>
      <c r="O88" s="65"/>
      <c r="P88" s="65"/>
      <c r="Q88" s="65"/>
    </row>
    <row r="89" spans="1:17" s="3" customFormat="1" x14ac:dyDescent="0.35">
      <c r="A89" s="88" t="s">
        <v>54</v>
      </c>
      <c r="B89" s="88"/>
      <c r="C89" s="88"/>
      <c r="D89" s="88"/>
      <c r="E89" s="88"/>
      <c r="F89" s="88"/>
      <c r="G89" s="89">
        <f>Budget!P88</f>
        <v>0</v>
      </c>
      <c r="H89" s="89">
        <f t="shared" ref="H89:J89" si="21">SUM(H86:H88)</f>
        <v>0</v>
      </c>
      <c r="I89" s="89">
        <f t="shared" si="21"/>
        <v>0</v>
      </c>
      <c r="J89" s="90">
        <f t="shared" si="21"/>
        <v>0</v>
      </c>
      <c r="K89" s="11">
        <f>SUM(H89:I89)</f>
        <v>0</v>
      </c>
    </row>
    <row r="90" spans="1:17" x14ac:dyDescent="0.35">
      <c r="G90" s="1"/>
      <c r="H90" s="1"/>
      <c r="I90" s="1"/>
      <c r="J90" s="8"/>
      <c r="K90" s="11"/>
      <c r="L90" s="65"/>
      <c r="M90" s="65"/>
      <c r="N90" s="65"/>
      <c r="O90" s="65"/>
      <c r="P90" s="65"/>
      <c r="Q90" s="65"/>
    </row>
    <row r="91" spans="1:17" x14ac:dyDescent="0.35">
      <c r="A91" s="3" t="s">
        <v>59</v>
      </c>
      <c r="B91" s="3" t="s">
        <v>66</v>
      </c>
      <c r="G91" s="1" t="str">
        <f>G85</f>
        <v>Original</v>
      </c>
      <c r="H91" s="1" t="str">
        <f t="shared" ref="H91:J91" si="22">H85</f>
        <v>Exp</v>
      </c>
      <c r="I91" s="1" t="str">
        <f t="shared" si="22"/>
        <v>Re-Bud</v>
      </c>
      <c r="J91" s="1" t="str">
        <f t="shared" si="22"/>
        <v>TL REV</v>
      </c>
      <c r="K91" s="43"/>
      <c r="L91" s="65"/>
      <c r="M91" s="65"/>
      <c r="N91" s="65"/>
      <c r="O91" s="65"/>
      <c r="P91" s="65"/>
      <c r="Q91" s="65"/>
    </row>
    <row r="92" spans="1:17" x14ac:dyDescent="0.35">
      <c r="A92" s="65" t="str">
        <f>A86</f>
        <v>Subcontractor 1</v>
      </c>
      <c r="B92" s="120" t="s">
        <v>134</v>
      </c>
      <c r="G92" s="7">
        <f>Budget!P91</f>
        <v>0</v>
      </c>
      <c r="H92" s="7"/>
      <c r="I92" s="119"/>
      <c r="J92" s="8">
        <f>SUM(H92:I92)</f>
        <v>0</v>
      </c>
      <c r="K92" s="11"/>
      <c r="L92" s="65"/>
      <c r="M92" s="65"/>
      <c r="N92" s="65"/>
      <c r="O92" s="65"/>
      <c r="P92" s="65"/>
      <c r="Q92" s="65"/>
    </row>
    <row r="93" spans="1:17" x14ac:dyDescent="0.35">
      <c r="A93" s="65" t="str">
        <f>A87</f>
        <v>Subcontractor 2</v>
      </c>
      <c r="B93" s="120" t="s">
        <v>134</v>
      </c>
      <c r="G93" s="7">
        <f>Budget!P92</f>
        <v>0</v>
      </c>
      <c r="H93" s="7"/>
      <c r="I93" s="119"/>
      <c r="J93" s="8">
        <f t="shared" ref="J93:J94" si="23">SUM(H93:I93)</f>
        <v>0</v>
      </c>
      <c r="K93" s="11"/>
      <c r="L93" s="65"/>
      <c r="M93" s="65"/>
      <c r="N93" s="65"/>
      <c r="O93" s="65"/>
      <c r="P93" s="65"/>
      <c r="Q93" s="65"/>
    </row>
    <row r="94" spans="1:17" x14ac:dyDescent="0.35">
      <c r="A94" s="65" t="str">
        <f>A88</f>
        <v>Subcontractor 3</v>
      </c>
      <c r="B94" s="120" t="s">
        <v>134</v>
      </c>
      <c r="G94" s="7">
        <f>Budget!P93</f>
        <v>0</v>
      </c>
      <c r="H94" s="7"/>
      <c r="I94" s="119"/>
      <c r="J94" s="8">
        <f t="shared" si="23"/>
        <v>0</v>
      </c>
      <c r="K94" s="11"/>
      <c r="L94" s="65"/>
      <c r="M94" s="65"/>
      <c r="N94" s="65"/>
      <c r="O94" s="65"/>
      <c r="P94" s="65"/>
      <c r="Q94" s="65"/>
    </row>
    <row r="95" spans="1:17" s="3" customFormat="1" x14ac:dyDescent="0.35">
      <c r="A95" s="32" t="s">
        <v>60</v>
      </c>
      <c r="B95" s="32"/>
      <c r="C95" s="32"/>
      <c r="D95" s="32"/>
      <c r="E95" s="32"/>
      <c r="F95" s="32"/>
      <c r="G95" s="33">
        <f>Budget!P94</f>
        <v>0</v>
      </c>
      <c r="H95" s="33">
        <f t="shared" ref="H95:I95" si="24">SUM(H92:H94)</f>
        <v>0</v>
      </c>
      <c r="I95" s="33">
        <f t="shared" si="24"/>
        <v>0</v>
      </c>
      <c r="J95" s="34">
        <f>SUM(J92:J94)</f>
        <v>0</v>
      </c>
      <c r="K95" s="11">
        <f>SUM(H95:I95)</f>
        <v>0</v>
      </c>
    </row>
    <row r="96" spans="1:17" x14ac:dyDescent="0.35">
      <c r="G96" s="1"/>
      <c r="H96" s="1"/>
      <c r="I96" s="1"/>
      <c r="J96" s="8"/>
      <c r="K96" s="11"/>
      <c r="L96" s="65"/>
      <c r="M96" s="65"/>
      <c r="N96" s="65"/>
      <c r="O96" s="65"/>
      <c r="P96" s="65"/>
      <c r="Q96" s="65"/>
    </row>
    <row r="97" spans="1:17" x14ac:dyDescent="0.35">
      <c r="G97" s="1" t="str">
        <f>G91</f>
        <v>Original</v>
      </c>
      <c r="H97" s="1" t="str">
        <f t="shared" ref="H97:J97" si="25">H91</f>
        <v>Exp</v>
      </c>
      <c r="I97" s="1" t="str">
        <f t="shared" si="25"/>
        <v>Re-Bud</v>
      </c>
      <c r="J97" s="1" t="str">
        <f t="shared" si="25"/>
        <v>TL REV</v>
      </c>
      <c r="K97" s="43"/>
      <c r="L97" s="65"/>
      <c r="M97" s="65"/>
      <c r="N97" s="65"/>
      <c r="O97" s="65"/>
      <c r="P97" s="65"/>
      <c r="Q97" s="65"/>
    </row>
    <row r="98" spans="1:17" x14ac:dyDescent="0.35">
      <c r="G98" s="1"/>
      <c r="H98" s="1"/>
      <c r="I98" s="1"/>
      <c r="J98" s="8"/>
      <c r="K98" s="11"/>
      <c r="L98" s="65"/>
      <c r="M98" s="65"/>
      <c r="N98" s="65"/>
      <c r="O98" s="65"/>
      <c r="P98" s="65"/>
      <c r="Q98" s="65"/>
    </row>
    <row r="99" spans="1:17" s="3" customFormat="1" x14ac:dyDescent="0.35">
      <c r="A99" s="29" t="s">
        <v>55</v>
      </c>
      <c r="B99" s="29"/>
      <c r="C99" s="29"/>
      <c r="D99" s="29"/>
      <c r="E99" s="29"/>
      <c r="F99" s="29"/>
      <c r="G99" s="30">
        <f>Budget!P98</f>
        <v>324848</v>
      </c>
      <c r="H99" s="30">
        <f>H46+H51+H56+H70+H83+H89+H61</f>
        <v>0</v>
      </c>
      <c r="I99" s="30">
        <f>I46+I51+I56+I70+I83+I89+I61</f>
        <v>0</v>
      </c>
      <c r="J99" s="31">
        <f>SUM(H99:I99)</f>
        <v>0</v>
      </c>
      <c r="K99" s="11">
        <f>J46+J51+J56+J70+J83+J89+J61</f>
        <v>0</v>
      </c>
    </row>
    <row r="100" spans="1:17" x14ac:dyDescent="0.35">
      <c r="G100" s="1"/>
      <c r="H100" s="1"/>
      <c r="I100" s="1"/>
      <c r="J100" s="8"/>
      <c r="K100" s="11"/>
      <c r="L100" s="65"/>
      <c r="M100" s="65"/>
      <c r="N100" s="65"/>
      <c r="O100" s="65"/>
      <c r="P100" s="65"/>
      <c r="Q100" s="65"/>
    </row>
    <row r="101" spans="1:17" s="3" customFormat="1" x14ac:dyDescent="0.35">
      <c r="A101" s="32" t="s">
        <v>56</v>
      </c>
      <c r="B101" s="36">
        <f>B4</f>
        <v>0.54</v>
      </c>
      <c r="C101" s="32"/>
      <c r="D101" s="32"/>
      <c r="E101" s="32"/>
      <c r="F101" s="32"/>
      <c r="G101" s="33">
        <f>Budget!P100</f>
        <v>150932</v>
      </c>
      <c r="H101" s="33">
        <f>ROUND(H105*$B$101,0)</f>
        <v>0</v>
      </c>
      <c r="I101" s="33">
        <f>ROUND(I105*$B$101,0)</f>
        <v>0</v>
      </c>
      <c r="J101" s="34">
        <f>SUM(H101:I101)</f>
        <v>0</v>
      </c>
      <c r="K101" s="11">
        <f>ROUND(J105*$B$101,0)</f>
        <v>0</v>
      </c>
    </row>
    <row r="102" spans="1:17" x14ac:dyDescent="0.35">
      <c r="G102" s="1"/>
      <c r="H102" s="1"/>
      <c r="I102" s="1"/>
      <c r="J102" s="8"/>
      <c r="K102" s="11"/>
      <c r="L102" s="65"/>
      <c r="M102" s="65"/>
      <c r="N102" s="65"/>
      <c r="O102" s="65"/>
      <c r="P102" s="65"/>
      <c r="Q102" s="65"/>
    </row>
    <row r="103" spans="1:17" s="3" customFormat="1" ht="15" thickBot="1" x14ac:dyDescent="0.4">
      <c r="A103" s="25" t="s">
        <v>57</v>
      </c>
      <c r="B103" s="25"/>
      <c r="C103" s="25"/>
      <c r="D103" s="25"/>
      <c r="E103" s="25"/>
      <c r="F103" s="25"/>
      <c r="G103" s="26">
        <f>Budget!P102</f>
        <v>475780</v>
      </c>
      <c r="H103" s="26">
        <f>H99+H101</f>
        <v>0</v>
      </c>
      <c r="I103" s="26">
        <f>I99+I101</f>
        <v>0</v>
      </c>
      <c r="J103" s="27">
        <f>SUM(H103:I103)</f>
        <v>0</v>
      </c>
      <c r="K103" s="11">
        <f>J99+J101</f>
        <v>0</v>
      </c>
    </row>
    <row r="104" spans="1:17" ht="15" thickTop="1" x14ac:dyDescent="0.35">
      <c r="G104" s="1"/>
      <c r="H104" s="1"/>
      <c r="I104" s="1"/>
      <c r="J104" s="8"/>
      <c r="K104" s="11"/>
      <c r="L104" s="65"/>
      <c r="M104" s="65"/>
      <c r="N104" s="65"/>
      <c r="O104" s="65"/>
      <c r="P104" s="65"/>
      <c r="Q104" s="65"/>
    </row>
    <row r="105" spans="1:17" s="3" customFormat="1" x14ac:dyDescent="0.35">
      <c r="A105" s="29" t="s">
        <v>58</v>
      </c>
      <c r="B105" s="29"/>
      <c r="C105" s="29"/>
      <c r="D105" s="29"/>
      <c r="E105" s="29"/>
      <c r="F105" s="29"/>
      <c r="G105" s="30">
        <f>Budget!P104</f>
        <v>279504</v>
      </c>
      <c r="H105" s="30">
        <f>H99-H56-H70-H80-H82-H89+H95</f>
        <v>0</v>
      </c>
      <c r="I105" s="30">
        <f>I99-I56-I70-I80-I82-I89+I95</f>
        <v>0</v>
      </c>
      <c r="J105" s="31">
        <f>SUM(H105:I105)</f>
        <v>0</v>
      </c>
      <c r="K105" s="11">
        <f>J99-J56-J70-J80-J82-J89+J95</f>
        <v>0</v>
      </c>
    </row>
    <row r="106" spans="1:17" x14ac:dyDescent="0.35">
      <c r="G106" s="1"/>
      <c r="H106" s="1"/>
      <c r="I106" s="1"/>
      <c r="J106" s="8"/>
      <c r="K106" s="11"/>
      <c r="L106" s="65"/>
      <c r="M106" s="65"/>
      <c r="N106" s="65"/>
      <c r="O106" s="65"/>
      <c r="P106" s="65"/>
      <c r="Q106" s="65"/>
    </row>
    <row r="107" spans="1:17" x14ac:dyDescent="0.35">
      <c r="A107" s="3" t="s">
        <v>107</v>
      </c>
      <c r="G107" s="1"/>
      <c r="H107" s="1"/>
      <c r="I107" s="1"/>
      <c r="J107" s="8"/>
      <c r="K107" s="11"/>
      <c r="L107" s="65"/>
      <c r="M107" s="65"/>
      <c r="N107" s="65"/>
      <c r="O107" s="65"/>
      <c r="P107" s="65"/>
      <c r="Q107" s="65"/>
    </row>
    <row r="108" spans="1:17" x14ac:dyDescent="0.35">
      <c r="A108" s="65" t="s">
        <v>104</v>
      </c>
      <c r="C108" s="65" t="s">
        <v>120</v>
      </c>
      <c r="D108" s="107">
        <f>D82</f>
        <v>1313</v>
      </c>
      <c r="E108" s="65" t="s">
        <v>61</v>
      </c>
      <c r="F108" s="112"/>
      <c r="G108" s="117">
        <f>Budget!P107</f>
        <v>45344</v>
      </c>
      <c r="H108" s="117"/>
      <c r="I108" s="117">
        <f>ROUND(F108*D108,0)</f>
        <v>0</v>
      </c>
      <c r="J108" s="8">
        <f>SUM(H108:I108)</f>
        <v>0</v>
      </c>
      <c r="K108" s="11"/>
      <c r="L108" s="65"/>
      <c r="M108" s="65"/>
      <c r="N108" s="65"/>
      <c r="O108" s="65"/>
      <c r="P108" s="65"/>
      <c r="Q108" s="65"/>
    </row>
    <row r="109" spans="1:17" x14ac:dyDescent="0.35">
      <c r="A109" s="65" t="s">
        <v>71</v>
      </c>
      <c r="G109" s="117">
        <f>Budget!P108</f>
        <v>0</v>
      </c>
      <c r="H109" s="7">
        <f>'Re-Budget CS'!H82</f>
        <v>0</v>
      </c>
      <c r="I109" s="7">
        <f>'Re-Budget CS'!I82</f>
        <v>0</v>
      </c>
      <c r="J109" s="8">
        <f>SUM(H109:I109)</f>
        <v>0</v>
      </c>
      <c r="K109" s="11"/>
      <c r="L109" s="65"/>
      <c r="M109" s="65"/>
      <c r="N109" s="65"/>
      <c r="O109" s="65"/>
      <c r="P109" s="65"/>
      <c r="Q109" s="65"/>
    </row>
    <row r="110" spans="1:17" x14ac:dyDescent="0.35">
      <c r="A110" s="71" t="s">
        <v>72</v>
      </c>
      <c r="B110" s="71"/>
      <c r="C110" s="71"/>
      <c r="D110" s="71"/>
      <c r="E110" s="71"/>
      <c r="F110" s="71"/>
      <c r="G110" s="118">
        <f>Budget!P109</f>
        <v>45344</v>
      </c>
      <c r="H110" s="22">
        <f t="shared" ref="H110:I110" si="26">SUM(H108:H109)</f>
        <v>0</v>
      </c>
      <c r="I110" s="22">
        <f t="shared" si="26"/>
        <v>0</v>
      </c>
      <c r="J110" s="23">
        <f>SUM(H110:I110)</f>
        <v>0</v>
      </c>
      <c r="K110" s="11">
        <f>J108+J109</f>
        <v>0</v>
      </c>
      <c r="L110" s="65"/>
      <c r="M110" s="65"/>
      <c r="N110" s="65"/>
      <c r="O110" s="65"/>
      <c r="P110" s="65"/>
      <c r="Q110" s="65"/>
    </row>
    <row r="111" spans="1:17" x14ac:dyDescent="0.35">
      <c r="G111" s="7"/>
      <c r="H111" s="7"/>
      <c r="I111" s="7"/>
      <c r="J111" s="8"/>
      <c r="K111" s="11"/>
      <c r="L111" s="65"/>
      <c r="M111" s="65"/>
      <c r="N111" s="65"/>
      <c r="O111" s="65"/>
      <c r="P111" s="65"/>
      <c r="Q111" s="65"/>
    </row>
    <row r="112" spans="1:17" s="3" customFormat="1" x14ac:dyDescent="0.35">
      <c r="A112" s="37" t="s">
        <v>96</v>
      </c>
      <c r="B112" s="37"/>
      <c r="C112" s="37"/>
      <c r="D112" s="37"/>
      <c r="E112" s="37"/>
      <c r="F112" s="37"/>
      <c r="G112" s="38">
        <f>G103+G110</f>
        <v>521124</v>
      </c>
      <c r="H112" s="38">
        <f t="shared" ref="H112:I112" si="27">H103+H110</f>
        <v>0</v>
      </c>
      <c r="I112" s="38">
        <f t="shared" si="27"/>
        <v>0</v>
      </c>
      <c r="J112" s="39">
        <f>SUM(H112:I112)</f>
        <v>0</v>
      </c>
      <c r="K112" s="11">
        <f>J103+J110</f>
        <v>0</v>
      </c>
    </row>
    <row r="113" spans="1:17" x14ac:dyDescent="0.35">
      <c r="I113" s="1" t="s">
        <v>101</v>
      </c>
      <c r="J113" s="40" t="e">
        <f>J110/J112</f>
        <v>#DIV/0!</v>
      </c>
      <c r="Q113" s="46"/>
    </row>
    <row r="114" spans="1:17" x14ac:dyDescent="0.35">
      <c r="A114" s="65" t="s">
        <v>105</v>
      </c>
    </row>
    <row r="115" spans="1:17" s="73" customFormat="1" ht="32.25" customHeight="1" x14ac:dyDescent="0.35">
      <c r="A115" s="147" t="s">
        <v>109</v>
      </c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72"/>
    </row>
    <row r="116" spans="1:17" ht="33.75" customHeight="1" x14ac:dyDescent="0.35">
      <c r="A116" s="147" t="s">
        <v>106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72"/>
    </row>
    <row r="118" spans="1:17" x14ac:dyDescent="0.35">
      <c r="A118" s="65" t="s">
        <v>112</v>
      </c>
    </row>
    <row r="120" spans="1:17" x14ac:dyDescent="0.35">
      <c r="A120" s="86" t="s">
        <v>121</v>
      </c>
    </row>
    <row r="121" spans="1:17" x14ac:dyDescent="0.35">
      <c r="A121" s="65" t="s">
        <v>73</v>
      </c>
    </row>
    <row r="123" spans="1:17" x14ac:dyDescent="0.35">
      <c r="A123" s="65" t="s">
        <v>110</v>
      </c>
    </row>
    <row r="124" spans="1:17" x14ac:dyDescent="0.35">
      <c r="A124" s="65" t="s">
        <v>74</v>
      </c>
    </row>
  </sheetData>
  <mergeCells count="12">
    <mergeCell ref="B1:F1"/>
    <mergeCell ref="B2:P2"/>
    <mergeCell ref="D4:G4"/>
    <mergeCell ref="I4:L4"/>
    <mergeCell ref="D8:D10"/>
    <mergeCell ref="F8:F10"/>
    <mergeCell ref="J9:J10"/>
    <mergeCell ref="A115:P115"/>
    <mergeCell ref="A116:P116"/>
    <mergeCell ref="G9:G10"/>
    <mergeCell ref="H9:H10"/>
    <mergeCell ref="I9:I10"/>
  </mergeCells>
  <hyperlinks>
    <hyperlink ref="A58" r:id="rId1" xr:uid="{00000000-0004-0000-0200-000000000000}"/>
  </hyperlinks>
  <pageMargins left="0.7" right="0.7" top="0.75" bottom="0.75" header="0.3" footer="0.3"/>
  <pageSetup scale="54" fitToHeight="2" orientation="landscape" r:id="rId2"/>
  <headerFooter>
    <oddHeader>&amp;L&amp;14Internal &amp;A</oddHeader>
    <oddFooter>&amp;L&amp;F</oddFooter>
  </headerFooter>
  <rowBreaks count="1" manualBreakCount="1">
    <brk id="63" max="16383" man="1"/>
  </row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  <pageSetUpPr fitToPage="1"/>
  </sheetPr>
  <dimension ref="A1:P86"/>
  <sheetViews>
    <sheetView zoomScaleNormal="100" workbookViewId="0">
      <selection activeCell="B7" sqref="B7:C7"/>
    </sheetView>
  </sheetViews>
  <sheetFormatPr defaultColWidth="9.08984375" defaultRowHeight="14.5" x14ac:dyDescent="0.35"/>
  <cols>
    <col min="1" max="1" width="28.54296875" style="52" customWidth="1"/>
    <col min="2" max="2" width="13.6328125" style="52" customWidth="1"/>
    <col min="3" max="3" width="13.08984375" style="52" customWidth="1"/>
    <col min="4" max="4" width="10.08984375" style="52" customWidth="1"/>
    <col min="5" max="5" width="10.90625" style="52" customWidth="1"/>
    <col min="6" max="6" width="9.08984375" style="52"/>
    <col min="7" max="7" width="17.36328125" style="52" bestFit="1" customWidth="1"/>
    <col min="8" max="8" width="13.54296875" style="52" bestFit="1" customWidth="1"/>
    <col min="9" max="9" width="11.08984375" style="52" bestFit="1" customWidth="1"/>
    <col min="10" max="10" width="15" style="52" bestFit="1" customWidth="1"/>
    <col min="11" max="15" width="12.6328125" style="54" bestFit="1" customWidth="1"/>
    <col min="16" max="16" width="14.453125" style="42" bestFit="1" customWidth="1"/>
    <col min="17" max="17" width="12.453125" style="52" customWidth="1"/>
    <col min="18" max="16384" width="9.08984375" style="52"/>
  </cols>
  <sheetData>
    <row r="1" spans="1:16" x14ac:dyDescent="0.35">
      <c r="A1" s="52" t="s">
        <v>75</v>
      </c>
      <c r="B1" s="152" t="str">
        <f>Budget!B1</f>
        <v>Fred Hickernell</v>
      </c>
      <c r="C1" s="152"/>
      <c r="D1" s="152"/>
      <c r="E1" s="152"/>
      <c r="F1" s="152"/>
      <c r="G1" s="52" t="s">
        <v>76</v>
      </c>
      <c r="H1" s="53" t="str">
        <f>Budget!H1</f>
        <v>22-0037</v>
      </c>
    </row>
    <row r="2" spans="1:16" x14ac:dyDescent="0.35">
      <c r="A2" s="9" t="s">
        <v>77</v>
      </c>
      <c r="B2" s="152" t="e">
        <f>Budget!#REF!</f>
        <v>#REF!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4" spans="1:16" x14ac:dyDescent="0.35">
      <c r="A4" s="52" t="s">
        <v>27</v>
      </c>
      <c r="B4" s="55">
        <f>'Cost Share'!B4</f>
        <v>0.54</v>
      </c>
      <c r="D4" s="153" t="s">
        <v>2</v>
      </c>
      <c r="E4" s="153"/>
      <c r="F4" s="153"/>
      <c r="G4" s="153"/>
    </row>
    <row r="5" spans="1:16" x14ac:dyDescent="0.35">
      <c r="A5" s="52" t="s">
        <v>1</v>
      </c>
      <c r="B5" s="56">
        <f>Budget!B5</f>
        <v>1.04</v>
      </c>
      <c r="D5" s="52" t="s">
        <v>3</v>
      </c>
      <c r="E5" s="55">
        <f>'Re-Budget'!E5</f>
        <v>0</v>
      </c>
      <c r="F5" s="52" t="s">
        <v>5</v>
      </c>
      <c r="G5" s="55">
        <f>'Re-Budget'!G5</f>
        <v>0</v>
      </c>
    </row>
    <row r="6" spans="1:16" ht="15" thickBot="1" x14ac:dyDescent="0.4">
      <c r="A6" s="9" t="s">
        <v>0</v>
      </c>
      <c r="B6" s="114">
        <f>Budget!B6</f>
        <v>3</v>
      </c>
      <c r="D6" s="52" t="s">
        <v>4</v>
      </c>
      <c r="E6" s="55">
        <f>'Re-Budget'!E6</f>
        <v>0</v>
      </c>
      <c r="F6" s="52" t="s">
        <v>6</v>
      </c>
      <c r="G6" s="55">
        <f>'Re-Budget'!G6</f>
        <v>0</v>
      </c>
    </row>
    <row r="7" spans="1:16" ht="15" thickBot="1" x14ac:dyDescent="0.4">
      <c r="A7" s="115" t="s">
        <v>100</v>
      </c>
      <c r="B7" s="156"/>
      <c r="C7" s="157"/>
      <c r="D7" s="57"/>
      <c r="E7" s="57"/>
      <c r="F7" s="57"/>
    </row>
    <row r="8" spans="1:16" ht="15" customHeight="1" x14ac:dyDescent="0.35">
      <c r="D8" s="154" t="s">
        <v>98</v>
      </c>
      <c r="F8" s="154" t="s">
        <v>133</v>
      </c>
      <c r="G8" s="154" t="s">
        <v>124</v>
      </c>
      <c r="H8" s="154" t="s">
        <v>126</v>
      </c>
      <c r="I8" s="154" t="s">
        <v>130</v>
      </c>
      <c r="J8" s="155" t="s">
        <v>123</v>
      </c>
      <c r="K8" s="52"/>
      <c r="L8" s="52"/>
      <c r="M8" s="52"/>
      <c r="N8" s="52"/>
      <c r="O8" s="52"/>
      <c r="P8" s="52"/>
    </row>
    <row r="9" spans="1:16" ht="15" customHeight="1" x14ac:dyDescent="0.35">
      <c r="A9" s="9" t="s">
        <v>7</v>
      </c>
      <c r="D9" s="154"/>
      <c r="F9" s="154"/>
      <c r="G9" s="154"/>
      <c r="H9" s="154"/>
      <c r="I9" s="154"/>
      <c r="J9" s="155"/>
      <c r="K9" s="52"/>
      <c r="L9" s="52"/>
      <c r="M9" s="52"/>
      <c r="N9" s="52"/>
      <c r="O9" s="52"/>
      <c r="P9" s="52"/>
    </row>
    <row r="10" spans="1:16" x14ac:dyDescent="0.35">
      <c r="A10" s="52" t="s">
        <v>8</v>
      </c>
      <c r="B10" s="52" t="s">
        <v>9</v>
      </c>
      <c r="C10" s="52" t="s">
        <v>10</v>
      </c>
      <c r="D10" s="154"/>
      <c r="E10" s="52" t="s">
        <v>11</v>
      </c>
      <c r="F10" s="154"/>
      <c r="G10" s="154"/>
      <c r="H10" s="154"/>
      <c r="I10" s="154"/>
      <c r="J10" s="155"/>
      <c r="K10" s="52" t="s">
        <v>116</v>
      </c>
      <c r="L10" s="52"/>
      <c r="M10" s="52"/>
      <c r="N10" s="52"/>
      <c r="O10" s="52"/>
      <c r="P10" s="52"/>
    </row>
    <row r="11" spans="1:16" x14ac:dyDescent="0.35">
      <c r="A11" s="52" t="str">
        <f>'Re-Budget'!A11</f>
        <v>Fred Hickernell</v>
      </c>
      <c r="B11" s="52" t="str">
        <f>'Re-Budget'!B11</f>
        <v>PI</v>
      </c>
      <c r="C11" s="52" t="str">
        <f>'Re-Budget'!C11</f>
        <v>Academic</v>
      </c>
      <c r="D11" s="59">
        <f>'Re-Budget'!D11</f>
        <v>0</v>
      </c>
      <c r="E11" s="59">
        <f>'Re-Budget'!E11</f>
        <v>0</v>
      </c>
      <c r="F11" s="121"/>
      <c r="G11" s="18">
        <f>'Cost Share'!P11</f>
        <v>0</v>
      </c>
      <c r="H11" s="18">
        <f>G11-I11</f>
        <v>0</v>
      </c>
      <c r="I11" s="18">
        <f>ROUND(IF(F11&gt;0,F11*E11/D11,0),0)</f>
        <v>0</v>
      </c>
      <c r="J11" s="11">
        <f>SUM(H11:I11)</f>
        <v>0</v>
      </c>
      <c r="K11" s="52"/>
      <c r="L11" s="52"/>
      <c r="M11" s="52"/>
      <c r="N11" s="52"/>
      <c r="O11" s="52"/>
      <c r="P11" s="52"/>
    </row>
    <row r="12" spans="1:16" x14ac:dyDescent="0.35">
      <c r="A12" s="52">
        <f>'Re-Budget'!A12</f>
        <v>0</v>
      </c>
      <c r="B12" s="52" t="str">
        <f>'Re-Budget'!B12</f>
        <v>PI</v>
      </c>
      <c r="C12" s="52" t="str">
        <f>'Re-Budget'!C12</f>
        <v>Summer</v>
      </c>
      <c r="D12" s="59">
        <f>'Re-Budget'!D12</f>
        <v>0</v>
      </c>
      <c r="E12" s="59">
        <f>'Re-Budget'!E12</f>
        <v>0</v>
      </c>
      <c r="F12" s="121"/>
      <c r="G12" s="18">
        <f>'Cost Share'!P12</f>
        <v>0</v>
      </c>
      <c r="H12" s="18">
        <f t="shared" ref="H12:H25" si="0">G12-I12</f>
        <v>0</v>
      </c>
      <c r="I12" s="18">
        <f t="shared" ref="I12:I25" si="1">ROUND(IF(F12&gt;0,F12*E12/D12,0),0)</f>
        <v>0</v>
      </c>
      <c r="J12" s="11">
        <f t="shared" ref="J12:J25" si="2">SUM(H12:I12)</f>
        <v>0</v>
      </c>
      <c r="K12" s="52"/>
      <c r="L12" s="52"/>
      <c r="M12" s="52"/>
      <c r="N12" s="52"/>
      <c r="O12" s="52"/>
      <c r="P12" s="52"/>
    </row>
    <row r="13" spans="1:16" x14ac:dyDescent="0.35">
      <c r="A13" s="52" t="str">
        <f>'Re-Budget'!A13</f>
        <v>Yuhan Ding</v>
      </c>
      <c r="B13" s="52" t="str">
        <f>'Re-Budget'!B13</f>
        <v>Co-PI 1</v>
      </c>
      <c r="C13" s="52" t="str">
        <f>'Re-Budget'!C13</f>
        <v>Academic</v>
      </c>
      <c r="D13" s="59">
        <f>'Re-Budget'!D13</f>
        <v>0</v>
      </c>
      <c r="E13" s="59">
        <f>'Re-Budget'!E13</f>
        <v>0</v>
      </c>
      <c r="F13" s="121"/>
      <c r="G13" s="18">
        <f>'Cost Share'!P13</f>
        <v>0</v>
      </c>
      <c r="H13" s="18">
        <f t="shared" si="0"/>
        <v>0</v>
      </c>
      <c r="I13" s="18">
        <f t="shared" si="1"/>
        <v>0</v>
      </c>
      <c r="J13" s="11">
        <f t="shared" si="2"/>
        <v>0</v>
      </c>
      <c r="K13" s="52"/>
      <c r="L13" s="52"/>
      <c r="M13" s="52"/>
      <c r="N13" s="52"/>
      <c r="O13" s="52"/>
      <c r="P13" s="52"/>
    </row>
    <row r="14" spans="1:16" x14ac:dyDescent="0.35">
      <c r="A14" s="52">
        <f>'Re-Budget'!A14</f>
        <v>0</v>
      </c>
      <c r="B14" s="52" t="str">
        <f>'Re-Budget'!B14</f>
        <v>Co-PI 1</v>
      </c>
      <c r="C14" s="52" t="str">
        <f>'Re-Budget'!C14</f>
        <v>Summer</v>
      </c>
      <c r="D14" s="59">
        <f>'Re-Budget'!D14</f>
        <v>0</v>
      </c>
      <c r="E14" s="59">
        <f>'Re-Budget'!E14</f>
        <v>0</v>
      </c>
      <c r="F14" s="121"/>
      <c r="G14" s="18">
        <f>'Cost Share'!P14</f>
        <v>0</v>
      </c>
      <c r="H14" s="18">
        <f t="shared" si="0"/>
        <v>0</v>
      </c>
      <c r="I14" s="18">
        <f t="shared" si="1"/>
        <v>0</v>
      </c>
      <c r="J14" s="11">
        <f t="shared" si="2"/>
        <v>0</v>
      </c>
      <c r="K14" s="52"/>
      <c r="L14" s="52"/>
      <c r="M14" s="52"/>
      <c r="N14" s="52"/>
      <c r="O14" s="52"/>
      <c r="P14" s="52"/>
    </row>
    <row r="15" spans="1:16" x14ac:dyDescent="0.35">
      <c r="A15" s="52" t="e">
        <f>'Re-Budget'!A15</f>
        <v>#REF!</v>
      </c>
      <c r="B15" s="52" t="str">
        <f>'Re-Budget'!B15</f>
        <v>Co-PI 2</v>
      </c>
      <c r="C15" s="52" t="str">
        <f>'Re-Budget'!C15</f>
        <v>Academic</v>
      </c>
      <c r="D15" s="59">
        <f>'Re-Budget'!D15</f>
        <v>0</v>
      </c>
      <c r="E15" s="59">
        <f>'Re-Budget'!E15</f>
        <v>0</v>
      </c>
      <c r="F15" s="121"/>
      <c r="G15" s="18">
        <f>'Cost Share'!P15</f>
        <v>0</v>
      </c>
      <c r="H15" s="18">
        <f t="shared" si="0"/>
        <v>0</v>
      </c>
      <c r="I15" s="18">
        <f t="shared" si="1"/>
        <v>0</v>
      </c>
      <c r="J15" s="11">
        <f t="shared" si="2"/>
        <v>0</v>
      </c>
      <c r="K15" s="52"/>
      <c r="L15" s="52"/>
      <c r="M15" s="52"/>
      <c r="N15" s="52"/>
      <c r="O15" s="52"/>
      <c r="P15" s="52"/>
    </row>
    <row r="16" spans="1:16" x14ac:dyDescent="0.35">
      <c r="A16" s="52">
        <f>'Re-Budget'!A16</f>
        <v>0</v>
      </c>
      <c r="B16" s="52" t="str">
        <f>'Re-Budget'!B16</f>
        <v>Co-PI 2</v>
      </c>
      <c r="C16" s="52" t="str">
        <f>'Re-Budget'!C16</f>
        <v>Summer</v>
      </c>
      <c r="D16" s="59">
        <f>'Re-Budget'!D16</f>
        <v>0</v>
      </c>
      <c r="E16" s="59">
        <f>'Re-Budget'!E16</f>
        <v>0</v>
      </c>
      <c r="F16" s="121"/>
      <c r="G16" s="18">
        <f>'Cost Share'!P16</f>
        <v>0</v>
      </c>
      <c r="H16" s="18">
        <f t="shared" si="0"/>
        <v>0</v>
      </c>
      <c r="I16" s="18">
        <f t="shared" si="1"/>
        <v>0</v>
      </c>
      <c r="J16" s="11">
        <f t="shared" si="2"/>
        <v>0</v>
      </c>
      <c r="K16" s="52"/>
      <c r="L16" s="52"/>
      <c r="M16" s="52"/>
      <c r="N16" s="52"/>
      <c r="O16" s="52"/>
      <c r="P16" s="52"/>
    </row>
    <row r="17" spans="1:16" x14ac:dyDescent="0.35">
      <c r="A17" s="52" t="e">
        <f>'Re-Budget'!A17</f>
        <v>#REF!</v>
      </c>
      <c r="B17" s="52" t="str">
        <f>'Re-Budget'!B17</f>
        <v>Co-PI 3</v>
      </c>
      <c r="C17" s="52" t="str">
        <f>'Re-Budget'!C17</f>
        <v>Academic</v>
      </c>
      <c r="D17" s="59">
        <f>'Re-Budget'!D17</f>
        <v>0</v>
      </c>
      <c r="E17" s="59">
        <f>'Re-Budget'!E17</f>
        <v>0</v>
      </c>
      <c r="F17" s="121"/>
      <c r="G17" s="18">
        <f>'Cost Share'!P17</f>
        <v>0</v>
      </c>
      <c r="H17" s="18">
        <f t="shared" si="0"/>
        <v>0</v>
      </c>
      <c r="I17" s="18">
        <f t="shared" si="1"/>
        <v>0</v>
      </c>
      <c r="J17" s="11">
        <f t="shared" si="2"/>
        <v>0</v>
      </c>
      <c r="K17" s="52"/>
      <c r="L17" s="52"/>
      <c r="M17" s="52"/>
      <c r="N17" s="52"/>
      <c r="O17" s="52"/>
      <c r="P17" s="52"/>
    </row>
    <row r="18" spans="1:16" x14ac:dyDescent="0.35">
      <c r="A18" s="52">
        <f>'Re-Budget'!A18</f>
        <v>0</v>
      </c>
      <c r="B18" s="52" t="str">
        <f>'Re-Budget'!B18</f>
        <v>Co-PI 3</v>
      </c>
      <c r="C18" s="52" t="str">
        <f>'Re-Budget'!C18</f>
        <v>Summer</v>
      </c>
      <c r="D18" s="59">
        <f>'Re-Budget'!D18</f>
        <v>0</v>
      </c>
      <c r="E18" s="59">
        <f>'Re-Budget'!E18</f>
        <v>0</v>
      </c>
      <c r="F18" s="121"/>
      <c r="G18" s="18">
        <f>'Cost Share'!P18</f>
        <v>0</v>
      </c>
      <c r="H18" s="18">
        <f t="shared" si="0"/>
        <v>0</v>
      </c>
      <c r="I18" s="18">
        <f t="shared" si="1"/>
        <v>0</v>
      </c>
      <c r="J18" s="11">
        <f t="shared" si="2"/>
        <v>0</v>
      </c>
      <c r="K18" s="52"/>
      <c r="L18" s="52"/>
      <c r="M18" s="52"/>
      <c r="N18" s="52"/>
      <c r="O18" s="52"/>
      <c r="P18" s="52"/>
    </row>
    <row r="19" spans="1:16" x14ac:dyDescent="0.35">
      <c r="A19" s="52" t="e">
        <f>'Re-Budget'!A19</f>
        <v>#REF!</v>
      </c>
      <c r="B19" s="52" t="str">
        <f>'Re-Budget'!B19</f>
        <v>Co-PI 4</v>
      </c>
      <c r="C19" s="52" t="str">
        <f>'Re-Budget'!C19</f>
        <v>Academic</v>
      </c>
      <c r="D19" s="59">
        <f>'Re-Budget'!D19</f>
        <v>0</v>
      </c>
      <c r="E19" s="59">
        <f>'Re-Budget'!E19</f>
        <v>0</v>
      </c>
      <c r="F19" s="121"/>
      <c r="G19" s="18">
        <f>'Cost Share'!P19</f>
        <v>0</v>
      </c>
      <c r="H19" s="18">
        <f t="shared" si="0"/>
        <v>0</v>
      </c>
      <c r="I19" s="18">
        <f t="shared" si="1"/>
        <v>0</v>
      </c>
      <c r="J19" s="11">
        <f t="shared" si="2"/>
        <v>0</v>
      </c>
      <c r="K19" s="52"/>
      <c r="L19" s="52"/>
      <c r="M19" s="52"/>
      <c r="N19" s="52"/>
      <c r="O19" s="52"/>
      <c r="P19" s="52"/>
    </row>
    <row r="20" spans="1:16" x14ac:dyDescent="0.35">
      <c r="A20" s="52">
        <f>'Re-Budget'!A20</f>
        <v>0</v>
      </c>
      <c r="B20" s="52" t="str">
        <f>'Re-Budget'!B20</f>
        <v>Co-PI 4</v>
      </c>
      <c r="C20" s="52" t="str">
        <f>'Re-Budget'!C20</f>
        <v>Summer</v>
      </c>
      <c r="D20" s="59">
        <f>'Re-Budget'!D20</f>
        <v>0</v>
      </c>
      <c r="E20" s="59">
        <f>'Re-Budget'!E20</f>
        <v>0</v>
      </c>
      <c r="F20" s="121"/>
      <c r="G20" s="18">
        <f>'Cost Share'!P20</f>
        <v>0</v>
      </c>
      <c r="H20" s="18">
        <f t="shared" si="0"/>
        <v>0</v>
      </c>
      <c r="I20" s="18">
        <f t="shared" si="1"/>
        <v>0</v>
      </c>
      <c r="J20" s="11">
        <f t="shared" si="2"/>
        <v>0</v>
      </c>
      <c r="K20" s="52"/>
      <c r="L20" s="52"/>
      <c r="M20" s="52"/>
      <c r="N20" s="52"/>
      <c r="O20" s="52"/>
      <c r="P20" s="52"/>
    </row>
    <row r="21" spans="1:16" x14ac:dyDescent="0.35">
      <c r="A21" s="52">
        <f>'Re-Budget'!A21</f>
        <v>0</v>
      </c>
      <c r="B21" s="52" t="str">
        <f>'Re-Budget'!B21</f>
        <v>Post-doc</v>
      </c>
      <c r="C21" s="52" t="str">
        <f>'Re-Budget'!C21</f>
        <v>Academic</v>
      </c>
      <c r="D21" s="59">
        <f>'Re-Budget'!D21</f>
        <v>0</v>
      </c>
      <c r="E21" s="59">
        <f>'Re-Budget'!E21</f>
        <v>0</v>
      </c>
      <c r="F21" s="121"/>
      <c r="G21" s="18">
        <f>'Cost Share'!P21</f>
        <v>0</v>
      </c>
      <c r="H21" s="18">
        <f t="shared" si="0"/>
        <v>0</v>
      </c>
      <c r="I21" s="18">
        <f t="shared" si="1"/>
        <v>0</v>
      </c>
      <c r="J21" s="11">
        <f t="shared" si="2"/>
        <v>0</v>
      </c>
      <c r="K21" s="52"/>
      <c r="L21" s="52"/>
      <c r="M21" s="52"/>
      <c r="N21" s="52"/>
      <c r="O21" s="52"/>
      <c r="P21" s="52"/>
    </row>
    <row r="22" spans="1:16" x14ac:dyDescent="0.35">
      <c r="A22" s="52" t="str">
        <f>'Re-Budget'!A22</f>
        <v>TBD</v>
      </c>
      <c r="B22" s="52" t="str">
        <f>'Re-Budget'!B22</f>
        <v>Grad Student</v>
      </c>
      <c r="C22" s="52" t="str">
        <f>'Re-Budget'!C22</f>
        <v>Student</v>
      </c>
      <c r="D22" s="59">
        <f>'Re-Budget'!D22</f>
        <v>0</v>
      </c>
      <c r="E22" s="59">
        <f>'Re-Budget'!E22</f>
        <v>0</v>
      </c>
      <c r="F22" s="121"/>
      <c r="G22" s="18">
        <f>'Cost Share'!P22</f>
        <v>0</v>
      </c>
      <c r="H22" s="18">
        <f t="shared" si="0"/>
        <v>0</v>
      </c>
      <c r="I22" s="18">
        <f t="shared" si="1"/>
        <v>0</v>
      </c>
      <c r="J22" s="11">
        <f t="shared" si="2"/>
        <v>0</v>
      </c>
      <c r="K22" s="52"/>
      <c r="L22" s="52"/>
      <c r="M22" s="52"/>
      <c r="N22" s="52"/>
      <c r="O22" s="52"/>
      <c r="P22" s="52"/>
    </row>
    <row r="23" spans="1:16" x14ac:dyDescent="0.35">
      <c r="A23" s="52">
        <f>'Re-Budget'!A23</f>
        <v>0</v>
      </c>
      <c r="B23" s="52" t="str">
        <f>'Re-Budget'!B23</f>
        <v>Grad Student</v>
      </c>
      <c r="C23" s="52" t="str">
        <f>'Re-Budget'!C23</f>
        <v>Student</v>
      </c>
      <c r="D23" s="59">
        <f>'Re-Budget'!D23</f>
        <v>0</v>
      </c>
      <c r="E23" s="59">
        <f>'Re-Budget'!E23</f>
        <v>0</v>
      </c>
      <c r="F23" s="121"/>
      <c r="G23" s="18">
        <f>'Cost Share'!P23</f>
        <v>0</v>
      </c>
      <c r="H23" s="18">
        <f t="shared" si="0"/>
        <v>0</v>
      </c>
      <c r="I23" s="18">
        <f t="shared" si="1"/>
        <v>0</v>
      </c>
      <c r="J23" s="11">
        <f t="shared" si="2"/>
        <v>0</v>
      </c>
      <c r="K23" s="52"/>
      <c r="L23" s="52"/>
      <c r="M23" s="52"/>
      <c r="N23" s="52"/>
      <c r="O23" s="52"/>
      <c r="P23" s="52"/>
    </row>
    <row r="24" spans="1:16" x14ac:dyDescent="0.35">
      <c r="A24" s="52" t="str">
        <f>'Re-Budget'!A24</f>
        <v>TBD</v>
      </c>
      <c r="B24" s="52" t="str">
        <f>'Re-Budget'!B24</f>
        <v>UG Student</v>
      </c>
      <c r="C24" s="52" t="str">
        <f>'Re-Budget'!C24</f>
        <v>Student</v>
      </c>
      <c r="D24" s="59">
        <f>'Re-Budget'!D24</f>
        <v>0</v>
      </c>
      <c r="E24" s="59">
        <f>'Re-Budget'!E24</f>
        <v>0</v>
      </c>
      <c r="F24" s="121"/>
      <c r="G24" s="18">
        <f>'Cost Share'!P24</f>
        <v>0</v>
      </c>
      <c r="H24" s="18">
        <f t="shared" si="0"/>
        <v>0</v>
      </c>
      <c r="I24" s="18">
        <f t="shared" si="1"/>
        <v>0</v>
      </c>
      <c r="J24" s="11">
        <f t="shared" si="2"/>
        <v>0</v>
      </c>
      <c r="K24" s="52"/>
      <c r="L24" s="52"/>
      <c r="M24" s="52"/>
      <c r="N24" s="52"/>
      <c r="O24" s="52"/>
      <c r="P24" s="52"/>
    </row>
    <row r="25" spans="1:16" x14ac:dyDescent="0.35">
      <c r="A25" s="52" t="str">
        <f>'Re-Budget'!A25</f>
        <v>TBD</v>
      </c>
      <c r="B25" s="52" t="str">
        <f>'Re-Budget'!B25</f>
        <v>TBD</v>
      </c>
      <c r="C25" s="52" t="str">
        <f>'Re-Budget'!C25</f>
        <v>TBD</v>
      </c>
      <c r="D25" s="59">
        <f>'Re-Budget'!D25</f>
        <v>0</v>
      </c>
      <c r="E25" s="59">
        <f>'Re-Budget'!E25</f>
        <v>0</v>
      </c>
      <c r="F25" s="121"/>
      <c r="G25" s="18">
        <f>'Cost Share'!P25</f>
        <v>0</v>
      </c>
      <c r="H25" s="18">
        <f t="shared" si="0"/>
        <v>0</v>
      </c>
      <c r="I25" s="18">
        <f t="shared" si="1"/>
        <v>0</v>
      </c>
      <c r="J25" s="11">
        <f t="shared" si="2"/>
        <v>0</v>
      </c>
      <c r="K25" s="52"/>
      <c r="L25" s="52"/>
      <c r="M25" s="52"/>
      <c r="N25" s="52"/>
      <c r="O25" s="52"/>
      <c r="P25" s="52"/>
    </row>
    <row r="26" spans="1:16" s="9" customFormat="1" x14ac:dyDescent="0.35">
      <c r="A26" s="37" t="s">
        <v>13</v>
      </c>
      <c r="B26" s="37"/>
      <c r="C26" s="37"/>
      <c r="D26" s="37"/>
      <c r="E26" s="37"/>
      <c r="F26" s="37"/>
      <c r="G26" s="38">
        <f>'Cost Share'!P26</f>
        <v>0</v>
      </c>
      <c r="H26" s="38">
        <f t="shared" ref="H26:I26" si="3">SUM(H11:H25)</f>
        <v>0</v>
      </c>
      <c r="I26" s="38">
        <f t="shared" si="3"/>
        <v>0</v>
      </c>
      <c r="J26" s="39">
        <f>SUM(J11:J25)</f>
        <v>0</v>
      </c>
      <c r="K26" s="109">
        <f>SUM(H26:I26)</f>
        <v>0</v>
      </c>
    </row>
    <row r="27" spans="1:16" x14ac:dyDescent="0.35">
      <c r="G27" s="54"/>
      <c r="H27" s="54"/>
      <c r="I27" s="54"/>
      <c r="J27" s="42"/>
      <c r="K27" s="52"/>
      <c r="L27" s="52"/>
      <c r="M27" s="52"/>
      <c r="N27" s="52"/>
      <c r="O27" s="52"/>
      <c r="P27" s="52"/>
    </row>
    <row r="28" spans="1:16" x14ac:dyDescent="0.35">
      <c r="A28" s="9" t="s">
        <v>18</v>
      </c>
      <c r="G28" s="54" t="s">
        <v>127</v>
      </c>
      <c r="H28" s="54" t="s">
        <v>128</v>
      </c>
      <c r="I28" s="54" t="s">
        <v>129</v>
      </c>
      <c r="J28" s="43" t="s">
        <v>131</v>
      </c>
      <c r="K28" s="52"/>
      <c r="L28" s="52"/>
      <c r="M28" s="52"/>
      <c r="N28" s="52"/>
      <c r="O28" s="52"/>
      <c r="P28" s="52"/>
    </row>
    <row r="29" spans="1:16" x14ac:dyDescent="0.35">
      <c r="A29" s="52" t="str">
        <f>A11</f>
        <v>Fred Hickernell</v>
      </c>
      <c r="B29" s="52" t="str">
        <f>B11</f>
        <v>PI</v>
      </c>
      <c r="C29" s="52" t="str">
        <f>C11</f>
        <v>Academic</v>
      </c>
      <c r="G29" s="18">
        <f>'Cost Share'!P29</f>
        <v>0</v>
      </c>
      <c r="H29" s="18">
        <f>G29-I29</f>
        <v>0</v>
      </c>
      <c r="I29" s="18">
        <f>ROUND(IF($C$29="Academic",I11*$E$5,IF($C$29="Summer",I11*$E$6,IF($C$29="Staff",I11*$G$5,IF($C$29="Student",I11*$G$6,0)))),0)</f>
        <v>0</v>
      </c>
      <c r="J29" s="11">
        <f>SUM(H29:I29)</f>
        <v>0</v>
      </c>
      <c r="K29" s="52"/>
      <c r="L29" s="52"/>
      <c r="M29" s="52"/>
      <c r="N29" s="52"/>
      <c r="O29" s="52"/>
      <c r="P29" s="52"/>
    </row>
    <row r="30" spans="1:16" x14ac:dyDescent="0.35">
      <c r="A30" s="52">
        <f t="shared" ref="A30:C43" si="4">A12</f>
        <v>0</v>
      </c>
      <c r="B30" s="52" t="str">
        <f t="shared" si="4"/>
        <v>PI</v>
      </c>
      <c r="C30" s="52" t="str">
        <f t="shared" si="4"/>
        <v>Summer</v>
      </c>
      <c r="G30" s="18">
        <f>'Cost Share'!P30</f>
        <v>0</v>
      </c>
      <c r="H30" s="18">
        <f t="shared" ref="H30:H43" si="5">G30-I30</f>
        <v>0</v>
      </c>
      <c r="I30" s="18">
        <f>ROUND(IF($C$30="Academic",I12*$E$5,IF($C$30="Summer",I12*$E$6,IF($C$30="Staff",I12*$G$5,IF($C$30="Student",I12*$G$6,0)))),0)</f>
        <v>0</v>
      </c>
      <c r="J30" s="11">
        <f t="shared" ref="J30:J43" si="6">SUM(H30:I30)</f>
        <v>0</v>
      </c>
      <c r="K30" s="52"/>
      <c r="L30" s="52"/>
      <c r="M30" s="52"/>
      <c r="N30" s="52"/>
      <c r="O30" s="52"/>
      <c r="P30" s="52"/>
    </row>
    <row r="31" spans="1:16" x14ac:dyDescent="0.35">
      <c r="A31" s="52" t="str">
        <f t="shared" si="4"/>
        <v>Yuhan Ding</v>
      </c>
      <c r="B31" s="52" t="str">
        <f t="shared" si="4"/>
        <v>Co-PI 1</v>
      </c>
      <c r="C31" s="52" t="str">
        <f t="shared" si="4"/>
        <v>Academic</v>
      </c>
      <c r="G31" s="18">
        <f>'Cost Share'!P31</f>
        <v>0</v>
      </c>
      <c r="H31" s="18">
        <f t="shared" si="5"/>
        <v>0</v>
      </c>
      <c r="I31" s="18">
        <f>ROUND(IF($C$31="Academic",I13*$E$5,IF($C$31="Summer",I13*$E$6,IF($C$31="Staff",I13*$G$5,IF($C$31="Student",I13*$G$6,0)))),0)</f>
        <v>0</v>
      </c>
      <c r="J31" s="11">
        <f t="shared" si="6"/>
        <v>0</v>
      </c>
      <c r="K31" s="52"/>
      <c r="L31" s="52"/>
      <c r="M31" s="52"/>
      <c r="N31" s="52"/>
      <c r="O31" s="52"/>
      <c r="P31" s="52"/>
    </row>
    <row r="32" spans="1:16" x14ac:dyDescent="0.35">
      <c r="A32" s="52">
        <f t="shared" si="4"/>
        <v>0</v>
      </c>
      <c r="B32" s="52" t="str">
        <f t="shared" si="4"/>
        <v>Co-PI 1</v>
      </c>
      <c r="C32" s="52" t="str">
        <f t="shared" si="4"/>
        <v>Summer</v>
      </c>
      <c r="G32" s="18">
        <f>'Cost Share'!P32</f>
        <v>0</v>
      </c>
      <c r="H32" s="18">
        <f t="shared" si="5"/>
        <v>0</v>
      </c>
      <c r="I32" s="18">
        <f>ROUND(IF($C$32="Academic",I14*$E$5,IF($C$32="Summer",I14*$E$6,IF($C$32="Staff",I14*$G$5,IF($C$32="Student",I14*$G$6,0)))),0)</f>
        <v>0</v>
      </c>
      <c r="J32" s="11">
        <f t="shared" si="6"/>
        <v>0</v>
      </c>
      <c r="K32" s="52"/>
      <c r="L32" s="52"/>
      <c r="M32" s="52"/>
      <c r="N32" s="52"/>
      <c r="O32" s="52"/>
      <c r="P32" s="52"/>
    </row>
    <row r="33" spans="1:16" x14ac:dyDescent="0.35">
      <c r="A33" s="52" t="e">
        <f t="shared" si="4"/>
        <v>#REF!</v>
      </c>
      <c r="B33" s="52" t="str">
        <f t="shared" si="4"/>
        <v>Co-PI 2</v>
      </c>
      <c r="C33" s="52" t="str">
        <f t="shared" si="4"/>
        <v>Academic</v>
      </c>
      <c r="G33" s="18">
        <f>'Cost Share'!P33</f>
        <v>0</v>
      </c>
      <c r="H33" s="18">
        <f t="shared" si="5"/>
        <v>0</v>
      </c>
      <c r="I33" s="18">
        <f>ROUND(IF($C$33="Academic",I15*$E$5,IF($C$33="Summer",I15*$E$6,IF($C$33="Staff",I15*$G$5,IF($C$33="Student",I15*$G$6,0)))),0)</f>
        <v>0</v>
      </c>
      <c r="J33" s="11">
        <f t="shared" si="6"/>
        <v>0</v>
      </c>
      <c r="K33" s="52"/>
      <c r="L33" s="52"/>
      <c r="M33" s="52"/>
      <c r="N33" s="52"/>
      <c r="O33" s="52"/>
      <c r="P33" s="52"/>
    </row>
    <row r="34" spans="1:16" x14ac:dyDescent="0.35">
      <c r="A34" s="52">
        <f t="shared" si="4"/>
        <v>0</v>
      </c>
      <c r="B34" s="52" t="str">
        <f t="shared" si="4"/>
        <v>Co-PI 2</v>
      </c>
      <c r="C34" s="52" t="str">
        <f t="shared" si="4"/>
        <v>Summer</v>
      </c>
      <c r="G34" s="18">
        <f>'Cost Share'!P34</f>
        <v>0</v>
      </c>
      <c r="H34" s="18">
        <f t="shared" si="5"/>
        <v>0</v>
      </c>
      <c r="I34" s="18">
        <f>ROUND(IF($C$34="Academic",I16*$E$5,IF($C$34="Summer",I16*$E$6,IF($C$34="Staff",I16*$G$5,IF($C$34="Student",I16*$G$6,0)))),0)</f>
        <v>0</v>
      </c>
      <c r="J34" s="11">
        <f t="shared" si="6"/>
        <v>0</v>
      </c>
      <c r="K34" s="52"/>
      <c r="L34" s="52"/>
      <c r="M34" s="52"/>
      <c r="N34" s="52"/>
      <c r="O34" s="52"/>
      <c r="P34" s="52"/>
    </row>
    <row r="35" spans="1:16" x14ac:dyDescent="0.35">
      <c r="A35" s="52" t="e">
        <f t="shared" si="4"/>
        <v>#REF!</v>
      </c>
      <c r="B35" s="52" t="str">
        <f t="shared" si="4"/>
        <v>Co-PI 3</v>
      </c>
      <c r="C35" s="52" t="str">
        <f t="shared" si="4"/>
        <v>Academic</v>
      </c>
      <c r="G35" s="18">
        <f>'Cost Share'!P35</f>
        <v>0</v>
      </c>
      <c r="H35" s="18">
        <f t="shared" si="5"/>
        <v>0</v>
      </c>
      <c r="I35" s="18">
        <f>ROUND(IF($C$35="Academic",I17*$E$5,IF($C$35="Summer",I17*$E$6,IF($C$35="Staff",I17*$G$5,IF($C$35="Student",I17*$G$6,0)))),0)</f>
        <v>0</v>
      </c>
      <c r="J35" s="11">
        <f t="shared" si="6"/>
        <v>0</v>
      </c>
      <c r="K35" s="52"/>
      <c r="L35" s="52"/>
      <c r="M35" s="52"/>
      <c r="N35" s="52"/>
      <c r="O35" s="52"/>
      <c r="P35" s="52"/>
    </row>
    <row r="36" spans="1:16" x14ac:dyDescent="0.35">
      <c r="A36" s="52">
        <f t="shared" si="4"/>
        <v>0</v>
      </c>
      <c r="B36" s="52" t="str">
        <f t="shared" si="4"/>
        <v>Co-PI 3</v>
      </c>
      <c r="C36" s="52" t="str">
        <f t="shared" si="4"/>
        <v>Summer</v>
      </c>
      <c r="G36" s="18">
        <f>'Cost Share'!P36</f>
        <v>0</v>
      </c>
      <c r="H36" s="18">
        <f t="shared" si="5"/>
        <v>0</v>
      </c>
      <c r="I36" s="18">
        <f>ROUND(IF($C$36="Academic",I18*$E$5,IF($C$36="Summer",I18*$E$6,IF($C$36="Staff",I18*$G$5,IF($C$36="Student",I18*$G$6,0)))),0)</f>
        <v>0</v>
      </c>
      <c r="J36" s="11">
        <f t="shared" si="6"/>
        <v>0</v>
      </c>
      <c r="K36" s="52"/>
      <c r="L36" s="52"/>
      <c r="M36" s="52"/>
      <c r="N36" s="52"/>
      <c r="O36" s="52"/>
      <c r="P36" s="52"/>
    </row>
    <row r="37" spans="1:16" x14ac:dyDescent="0.35">
      <c r="A37" s="52" t="e">
        <f t="shared" si="4"/>
        <v>#REF!</v>
      </c>
      <c r="B37" s="52" t="str">
        <f t="shared" si="4"/>
        <v>Co-PI 4</v>
      </c>
      <c r="C37" s="52" t="str">
        <f t="shared" si="4"/>
        <v>Academic</v>
      </c>
      <c r="G37" s="18">
        <f>'Cost Share'!P37</f>
        <v>0</v>
      </c>
      <c r="H37" s="18">
        <f t="shared" si="5"/>
        <v>0</v>
      </c>
      <c r="I37" s="18">
        <f>ROUND(IF($C$37="Academic",I19*$E$5,IF($C$37="Summer",I19*$E$6,IF($C$37="Staff",I19*$G$5,IF($C$37="Student",I19*$G$6,0)))),0)</f>
        <v>0</v>
      </c>
      <c r="J37" s="11">
        <f t="shared" si="6"/>
        <v>0</v>
      </c>
      <c r="K37" s="52"/>
      <c r="L37" s="52"/>
      <c r="M37" s="52"/>
      <c r="N37" s="52"/>
      <c r="O37" s="52"/>
      <c r="P37" s="52"/>
    </row>
    <row r="38" spans="1:16" x14ac:dyDescent="0.35">
      <c r="A38" s="52">
        <f t="shared" si="4"/>
        <v>0</v>
      </c>
      <c r="B38" s="52" t="str">
        <f t="shared" si="4"/>
        <v>Co-PI 4</v>
      </c>
      <c r="C38" s="52" t="str">
        <f t="shared" si="4"/>
        <v>Summer</v>
      </c>
      <c r="G38" s="18">
        <f>'Cost Share'!P38</f>
        <v>0</v>
      </c>
      <c r="H38" s="18">
        <f t="shared" si="5"/>
        <v>0</v>
      </c>
      <c r="I38" s="18">
        <f>ROUND(IF($C$38="Academic",I20*$E$5,IF($C$38="Summer",I20*$E$6,IF($C$38="Staff",I20*$G$5,IF($C$38="Student",I20*$G$6,0)))),0)</f>
        <v>0</v>
      </c>
      <c r="J38" s="11">
        <f t="shared" si="6"/>
        <v>0</v>
      </c>
      <c r="K38" s="52"/>
      <c r="L38" s="52"/>
      <c r="M38" s="52"/>
      <c r="N38" s="52"/>
      <c r="O38" s="52"/>
      <c r="P38" s="52"/>
    </row>
    <row r="39" spans="1:16" x14ac:dyDescent="0.35">
      <c r="A39" s="52">
        <f t="shared" si="4"/>
        <v>0</v>
      </c>
      <c r="B39" s="52" t="str">
        <f t="shared" si="4"/>
        <v>Post-doc</v>
      </c>
      <c r="C39" s="52" t="str">
        <f t="shared" si="4"/>
        <v>Academic</v>
      </c>
      <c r="G39" s="18">
        <f>'Cost Share'!P39</f>
        <v>0</v>
      </c>
      <c r="H39" s="18">
        <f t="shared" si="5"/>
        <v>0</v>
      </c>
      <c r="I39" s="18">
        <f>ROUND(IF($C$39="Academic",I21*$E$5,IF($C$39="Summer",I21*$E$6,IF($C$39="Staff",I21*$G$5,IF($C$39="Student",I21*$G$6,0)))),0)</f>
        <v>0</v>
      </c>
      <c r="J39" s="11">
        <f t="shared" si="6"/>
        <v>0</v>
      </c>
      <c r="K39" s="52"/>
      <c r="L39" s="52"/>
      <c r="M39" s="52"/>
      <c r="N39" s="52"/>
      <c r="O39" s="52"/>
      <c r="P39" s="52"/>
    </row>
    <row r="40" spans="1:16" x14ac:dyDescent="0.35">
      <c r="A40" s="52" t="str">
        <f t="shared" si="4"/>
        <v>TBD</v>
      </c>
      <c r="B40" s="52" t="str">
        <f t="shared" si="4"/>
        <v>Grad Student</v>
      </c>
      <c r="C40" s="52" t="str">
        <f t="shared" si="4"/>
        <v>Student</v>
      </c>
      <c r="G40" s="18">
        <f>'Cost Share'!P40</f>
        <v>0</v>
      </c>
      <c r="H40" s="18">
        <f t="shared" si="5"/>
        <v>0</v>
      </c>
      <c r="I40" s="18">
        <f>ROUND(IF($C$40="Academic",I22*$E$5,IF($C$40="Summer",I22*$E$6,IF($C$40="Staff",I22*$G$5,IF($C$40="Student",I22*$G$6,0)))),0)</f>
        <v>0</v>
      </c>
      <c r="J40" s="11">
        <f t="shared" si="6"/>
        <v>0</v>
      </c>
      <c r="K40" s="52"/>
      <c r="L40" s="52"/>
      <c r="M40" s="52"/>
      <c r="N40" s="52"/>
      <c r="O40" s="52"/>
      <c r="P40" s="52"/>
    </row>
    <row r="41" spans="1:16" x14ac:dyDescent="0.35">
      <c r="A41" s="52">
        <f t="shared" si="4"/>
        <v>0</v>
      </c>
      <c r="B41" s="52" t="str">
        <f t="shared" si="4"/>
        <v>Grad Student</v>
      </c>
      <c r="C41" s="52" t="str">
        <f t="shared" si="4"/>
        <v>Student</v>
      </c>
      <c r="G41" s="18">
        <f>'Cost Share'!P41</f>
        <v>0</v>
      </c>
      <c r="H41" s="18">
        <f t="shared" si="5"/>
        <v>0</v>
      </c>
      <c r="I41" s="18">
        <f>ROUND(IF($C$41="Academic",I23*$E$5,IF($C$41="Summer",I23*$E$6,IF($C$41="Staff",I23*$G$5,IF($C$41="Student",I23*$G$6,0)))),0)</f>
        <v>0</v>
      </c>
      <c r="J41" s="11">
        <f t="shared" si="6"/>
        <v>0</v>
      </c>
      <c r="K41" s="52"/>
      <c r="L41" s="52"/>
      <c r="M41" s="52"/>
      <c r="N41" s="52"/>
      <c r="O41" s="52"/>
      <c r="P41" s="52"/>
    </row>
    <row r="42" spans="1:16" x14ac:dyDescent="0.35">
      <c r="A42" s="52" t="str">
        <f t="shared" si="4"/>
        <v>TBD</v>
      </c>
      <c r="B42" s="52" t="str">
        <f t="shared" si="4"/>
        <v>UG Student</v>
      </c>
      <c r="C42" s="52" t="str">
        <f t="shared" si="4"/>
        <v>Student</v>
      </c>
      <c r="G42" s="18">
        <f>'Cost Share'!P42</f>
        <v>0</v>
      </c>
      <c r="H42" s="18">
        <f t="shared" si="5"/>
        <v>0</v>
      </c>
      <c r="I42" s="18">
        <f>ROUND(IF($C$42="Academic",I24*$E$5,IF($C$42="Summer",I24*$E$6,IF($C$42="Staff",I24*$G$5,IF($C$42="Student",I24*$G$6,0)))),0)</f>
        <v>0</v>
      </c>
      <c r="J42" s="11">
        <f t="shared" si="6"/>
        <v>0</v>
      </c>
      <c r="K42" s="52"/>
      <c r="L42" s="52"/>
      <c r="M42" s="52"/>
      <c r="N42" s="52"/>
      <c r="O42" s="52"/>
      <c r="P42" s="52"/>
    </row>
    <row r="43" spans="1:16" x14ac:dyDescent="0.35">
      <c r="A43" s="52" t="str">
        <f t="shared" si="4"/>
        <v>TBD</v>
      </c>
      <c r="B43" s="52" t="str">
        <f t="shared" si="4"/>
        <v>TBD</v>
      </c>
      <c r="C43" s="52" t="str">
        <f t="shared" si="4"/>
        <v>TBD</v>
      </c>
      <c r="G43" s="18">
        <f>'Cost Share'!P43</f>
        <v>0</v>
      </c>
      <c r="H43" s="18">
        <f t="shared" si="5"/>
        <v>0</v>
      </c>
      <c r="I43" s="18">
        <f>ROUND(IF($C$43="Academic",I25*$E$5,IF($C$43="Summer",I25*$E$6,IF($C$43="Staff",I25*$G$5,IF($C$43="Student",I25*$G$6,0)))),0)</f>
        <v>0</v>
      </c>
      <c r="J43" s="11">
        <f t="shared" si="6"/>
        <v>0</v>
      </c>
      <c r="K43" s="52"/>
      <c r="L43" s="52"/>
      <c r="M43" s="52"/>
      <c r="N43" s="52"/>
      <c r="O43" s="52"/>
      <c r="P43" s="52"/>
    </row>
    <row r="44" spans="1:16" s="9" customFormat="1" x14ac:dyDescent="0.35">
      <c r="A44" s="37" t="s">
        <v>19</v>
      </c>
      <c r="B44" s="37"/>
      <c r="C44" s="37"/>
      <c r="D44" s="37"/>
      <c r="E44" s="37"/>
      <c r="F44" s="37"/>
      <c r="G44" s="38">
        <f>'Cost Share'!P44</f>
        <v>0</v>
      </c>
      <c r="H44" s="38">
        <f t="shared" ref="H44:J44" si="7">SUM(H29:H43)</f>
        <v>0</v>
      </c>
      <c r="I44" s="38">
        <f t="shared" si="7"/>
        <v>0</v>
      </c>
      <c r="J44" s="39">
        <f t="shared" si="7"/>
        <v>0</v>
      </c>
      <c r="K44" s="109">
        <f>SUM(H44:I44)</f>
        <v>0</v>
      </c>
    </row>
    <row r="45" spans="1:16" x14ac:dyDescent="0.35">
      <c r="G45" s="54"/>
      <c r="H45" s="54"/>
      <c r="I45" s="54"/>
      <c r="J45" s="11"/>
      <c r="K45" s="52"/>
      <c r="L45" s="52"/>
      <c r="M45" s="52"/>
      <c r="N45" s="52"/>
      <c r="O45" s="52"/>
      <c r="P45" s="52"/>
    </row>
    <row r="46" spans="1:16" s="9" customFormat="1" x14ac:dyDescent="0.35">
      <c r="A46" s="60" t="s">
        <v>28</v>
      </c>
      <c r="B46" s="60"/>
      <c r="C46" s="60"/>
      <c r="D46" s="60"/>
      <c r="E46" s="60"/>
      <c r="F46" s="60"/>
      <c r="G46" s="61">
        <f>'Cost Share'!P46</f>
        <v>0</v>
      </c>
      <c r="H46" s="61">
        <f t="shared" ref="H46:I46" si="8">H44+H26</f>
        <v>0</v>
      </c>
      <c r="I46" s="61">
        <f t="shared" si="8"/>
        <v>0</v>
      </c>
      <c r="J46" s="62">
        <f>J44+J26</f>
        <v>0</v>
      </c>
      <c r="K46" s="109">
        <f>SUM(H46:I46)</f>
        <v>0</v>
      </c>
    </row>
    <row r="47" spans="1:16" x14ac:dyDescent="0.35">
      <c r="G47" s="54"/>
      <c r="H47" s="54"/>
      <c r="I47" s="54"/>
      <c r="J47" s="11"/>
      <c r="K47" s="52"/>
      <c r="L47" s="52"/>
      <c r="M47" s="52"/>
      <c r="N47" s="52"/>
      <c r="O47" s="52"/>
      <c r="P47" s="52"/>
    </row>
    <row r="48" spans="1:16" x14ac:dyDescent="0.35">
      <c r="A48" s="9" t="s">
        <v>29</v>
      </c>
      <c r="B48" s="9" t="s">
        <v>62</v>
      </c>
      <c r="G48" s="54" t="str">
        <f>G28</f>
        <v>Original</v>
      </c>
      <c r="H48" s="54" t="str">
        <f t="shared" ref="H48:J48" si="9">H28</f>
        <v>Exp</v>
      </c>
      <c r="I48" s="54" t="str">
        <f t="shared" si="9"/>
        <v>Re-Bud</v>
      </c>
      <c r="J48" s="54" t="str">
        <f t="shared" si="9"/>
        <v>TL REV</v>
      </c>
      <c r="K48" s="52"/>
      <c r="L48" s="52"/>
      <c r="M48" s="52"/>
      <c r="N48" s="52"/>
      <c r="O48" s="52"/>
      <c r="P48" s="52"/>
    </row>
    <row r="49" spans="1:16" x14ac:dyDescent="0.35">
      <c r="A49" s="52" t="s">
        <v>30</v>
      </c>
      <c r="G49" s="18">
        <f>'Cost Share'!P49</f>
        <v>0</v>
      </c>
      <c r="H49" s="54"/>
      <c r="I49" s="54"/>
      <c r="J49" s="11">
        <f>SUM(H49:I49)</f>
        <v>0</v>
      </c>
      <c r="K49" s="52"/>
      <c r="L49" s="52"/>
      <c r="M49" s="52"/>
      <c r="N49" s="52"/>
      <c r="O49" s="52"/>
      <c r="P49" s="52"/>
    </row>
    <row r="50" spans="1:16" x14ac:dyDescent="0.35">
      <c r="A50" s="52" t="s">
        <v>31</v>
      </c>
      <c r="G50" s="18">
        <f>'Cost Share'!P50</f>
        <v>0</v>
      </c>
      <c r="H50" s="54"/>
      <c r="I50" s="54"/>
      <c r="J50" s="11">
        <f>SUM(H50:I50)</f>
        <v>0</v>
      </c>
      <c r="K50" s="52"/>
      <c r="L50" s="52"/>
      <c r="M50" s="52"/>
      <c r="N50" s="52"/>
      <c r="O50" s="52"/>
      <c r="P50" s="52"/>
    </row>
    <row r="51" spans="1:16" s="9" customFormat="1" x14ac:dyDescent="0.35">
      <c r="A51" s="37" t="s">
        <v>32</v>
      </c>
      <c r="B51" s="37"/>
      <c r="C51" s="37"/>
      <c r="D51" s="37"/>
      <c r="E51" s="37"/>
      <c r="F51" s="37"/>
      <c r="G51" s="38">
        <f>'Cost Share'!P51</f>
        <v>0</v>
      </c>
      <c r="H51" s="38">
        <f t="shared" ref="H51:I51" si="10">SUM(H49:H50)</f>
        <v>0</v>
      </c>
      <c r="I51" s="38">
        <f t="shared" si="10"/>
        <v>0</v>
      </c>
      <c r="J51" s="39">
        <f>SUM(J49:J50)</f>
        <v>0</v>
      </c>
      <c r="K51" s="109">
        <f>SUM(H51:I51)</f>
        <v>0</v>
      </c>
    </row>
    <row r="52" spans="1:16" x14ac:dyDescent="0.35">
      <c r="G52" s="54"/>
      <c r="H52" s="54"/>
      <c r="I52" s="54"/>
      <c r="J52" s="11"/>
      <c r="K52" s="52"/>
      <c r="L52" s="52"/>
      <c r="M52" s="52"/>
      <c r="N52" s="52"/>
      <c r="O52" s="52"/>
      <c r="P52" s="52"/>
    </row>
    <row r="53" spans="1:16" x14ac:dyDescent="0.35">
      <c r="A53" s="93" t="s">
        <v>68</v>
      </c>
      <c r="B53" s="93" t="s">
        <v>63</v>
      </c>
      <c r="C53" s="94"/>
      <c r="D53" s="94"/>
      <c r="E53" s="94"/>
      <c r="F53" s="94"/>
      <c r="G53" s="95" t="str">
        <f>G48</f>
        <v>Original</v>
      </c>
      <c r="H53" s="95" t="str">
        <f t="shared" ref="H53:J53" si="11">H48</f>
        <v>Exp</v>
      </c>
      <c r="I53" s="95" t="str">
        <f t="shared" si="11"/>
        <v>Re-Bud</v>
      </c>
      <c r="J53" s="95" t="str">
        <f t="shared" si="11"/>
        <v>TL REV</v>
      </c>
      <c r="K53" s="52"/>
      <c r="L53" s="52"/>
      <c r="M53" s="52"/>
      <c r="N53" s="52"/>
      <c r="O53" s="52"/>
      <c r="P53" s="52"/>
    </row>
    <row r="54" spans="1:16" x14ac:dyDescent="0.35">
      <c r="A54" s="94" t="s">
        <v>33</v>
      </c>
      <c r="B54" s="97" t="s">
        <v>64</v>
      </c>
      <c r="C54" s="94"/>
      <c r="D54" s="94"/>
      <c r="E54" s="94"/>
      <c r="F54" s="94"/>
      <c r="G54" s="18">
        <f>'Cost Share'!P54</f>
        <v>0</v>
      </c>
      <c r="H54" s="95"/>
      <c r="I54" s="95"/>
      <c r="J54" s="98">
        <f>SUM(H54:I54)</f>
        <v>0</v>
      </c>
      <c r="K54" s="52"/>
      <c r="L54" s="52"/>
      <c r="M54" s="52"/>
      <c r="N54" s="52"/>
      <c r="O54" s="52"/>
      <c r="P54" s="52"/>
    </row>
    <row r="55" spans="1:16" x14ac:dyDescent="0.35">
      <c r="A55" s="94" t="s">
        <v>34</v>
      </c>
      <c r="B55" s="97" t="s">
        <v>64</v>
      </c>
      <c r="C55" s="94"/>
      <c r="D55" s="94"/>
      <c r="E55" s="94"/>
      <c r="F55" s="94"/>
      <c r="G55" s="18">
        <f>'Cost Share'!P55</f>
        <v>0</v>
      </c>
      <c r="H55" s="95"/>
      <c r="I55" s="95"/>
      <c r="J55" s="98">
        <f>SUM(H55:I55)</f>
        <v>0</v>
      </c>
      <c r="K55" s="52"/>
      <c r="L55" s="52"/>
      <c r="M55" s="52"/>
      <c r="N55" s="52"/>
      <c r="O55" s="52"/>
      <c r="P55" s="52"/>
    </row>
    <row r="56" spans="1:16" s="9" customFormat="1" x14ac:dyDescent="0.35">
      <c r="A56" s="99" t="s">
        <v>35</v>
      </c>
      <c r="B56" s="99"/>
      <c r="C56" s="99"/>
      <c r="D56" s="99"/>
      <c r="E56" s="99"/>
      <c r="F56" s="99"/>
      <c r="G56" s="100">
        <f>'Cost Share'!P56</f>
        <v>0</v>
      </c>
      <c r="H56" s="100">
        <f t="shared" ref="H56:J56" si="12">SUM(H54:H55)</f>
        <v>0</v>
      </c>
      <c r="I56" s="100">
        <f t="shared" si="12"/>
        <v>0</v>
      </c>
      <c r="J56" s="101">
        <f t="shared" si="12"/>
        <v>0</v>
      </c>
      <c r="K56" s="109">
        <f>SUM(H56:I56)</f>
        <v>0</v>
      </c>
    </row>
    <row r="57" spans="1:16" s="9" customFormat="1" x14ac:dyDescent="0.35">
      <c r="G57" s="10"/>
      <c r="H57" s="10"/>
      <c r="I57" s="10"/>
      <c r="J57" s="11"/>
    </row>
    <row r="58" spans="1:16" s="9" customFormat="1" x14ac:dyDescent="0.35">
      <c r="A58" s="9" t="s">
        <v>79</v>
      </c>
      <c r="G58" s="54" t="str">
        <f>G53</f>
        <v>Original</v>
      </c>
      <c r="H58" s="54" t="str">
        <f t="shared" ref="H58:J58" si="13">H53</f>
        <v>Exp</v>
      </c>
      <c r="I58" s="54" t="str">
        <f t="shared" si="13"/>
        <v>Re-Bud</v>
      </c>
      <c r="J58" s="54" t="str">
        <f t="shared" si="13"/>
        <v>TL REV</v>
      </c>
    </row>
    <row r="59" spans="1:16" s="12" customFormat="1" x14ac:dyDescent="0.35">
      <c r="A59" s="12" t="s">
        <v>80</v>
      </c>
      <c r="G59" s="18">
        <f>'Cost Share'!P59</f>
        <v>0</v>
      </c>
      <c r="H59" s="54"/>
      <c r="I59" s="54"/>
      <c r="J59" s="11">
        <f>SUM(H59:I59)</f>
        <v>0</v>
      </c>
    </row>
    <row r="60" spans="1:16" s="12" customFormat="1" x14ac:dyDescent="0.35">
      <c r="A60" s="12" t="s">
        <v>81</v>
      </c>
      <c r="G60" s="18">
        <f>'Cost Share'!P60</f>
        <v>0</v>
      </c>
      <c r="H60" s="54"/>
      <c r="I60" s="54"/>
      <c r="J60" s="11">
        <f>SUM(H60:I60)</f>
        <v>0</v>
      </c>
    </row>
    <row r="61" spans="1:16" s="9" customFormat="1" x14ac:dyDescent="0.35">
      <c r="A61" s="37" t="s">
        <v>82</v>
      </c>
      <c r="B61" s="37"/>
      <c r="C61" s="37"/>
      <c r="D61" s="37"/>
      <c r="E61" s="37"/>
      <c r="F61" s="37"/>
      <c r="G61" s="38">
        <f>'Cost Share'!P61</f>
        <v>0</v>
      </c>
      <c r="H61" s="38">
        <f t="shared" ref="H61:I61" si="14">SUM(H59:H60)</f>
        <v>0</v>
      </c>
      <c r="I61" s="38">
        <f t="shared" si="14"/>
        <v>0</v>
      </c>
      <c r="J61" s="39">
        <f>SUM(J59:J60)</f>
        <v>0</v>
      </c>
      <c r="K61" s="109">
        <f>SUM(H61:I61)</f>
        <v>0</v>
      </c>
    </row>
    <row r="62" spans="1:16" x14ac:dyDescent="0.35">
      <c r="G62" s="54"/>
      <c r="H62" s="54"/>
      <c r="I62" s="54"/>
      <c r="J62" s="11"/>
      <c r="K62" s="52"/>
      <c r="L62" s="52"/>
      <c r="M62" s="52"/>
      <c r="N62" s="52"/>
      <c r="O62" s="52"/>
      <c r="P62" s="52"/>
    </row>
    <row r="63" spans="1:16" x14ac:dyDescent="0.35">
      <c r="A63" s="9" t="s">
        <v>44</v>
      </c>
      <c r="G63" s="54" t="str">
        <f>G58</f>
        <v>Original</v>
      </c>
      <c r="H63" s="54" t="str">
        <f t="shared" ref="H63:J63" si="15">H58</f>
        <v>Exp</v>
      </c>
      <c r="I63" s="54" t="str">
        <f t="shared" si="15"/>
        <v>Re-Bud</v>
      </c>
      <c r="J63" s="54" t="str">
        <f t="shared" si="15"/>
        <v>TL REV</v>
      </c>
      <c r="K63" s="52"/>
      <c r="L63" s="52"/>
      <c r="M63" s="52"/>
      <c r="N63" s="52"/>
      <c r="O63" s="52"/>
      <c r="P63" s="52"/>
    </row>
    <row r="64" spans="1:16" x14ac:dyDescent="0.35">
      <c r="A64" s="52" t="s">
        <v>117</v>
      </c>
      <c r="G64" s="18">
        <f>'Cost Share'!P64</f>
        <v>0</v>
      </c>
      <c r="H64" s="54"/>
      <c r="I64" s="54"/>
      <c r="J64" s="11">
        <f>SUM(H64:I64)</f>
        <v>0</v>
      </c>
      <c r="K64" s="52"/>
      <c r="L64" s="52"/>
      <c r="M64" s="52"/>
      <c r="N64" s="52"/>
      <c r="O64" s="52"/>
      <c r="P64" s="52"/>
    </row>
    <row r="65" spans="1:16" x14ac:dyDescent="0.35">
      <c r="A65" s="52" t="s">
        <v>118</v>
      </c>
      <c r="G65" s="18">
        <f>'Cost Share'!P65</f>
        <v>0</v>
      </c>
      <c r="H65" s="54"/>
      <c r="I65" s="54"/>
      <c r="J65" s="11">
        <f t="shared" ref="J65:J67" si="16">SUM(H65:I65)</f>
        <v>0</v>
      </c>
      <c r="K65" s="52"/>
      <c r="L65" s="52"/>
      <c r="M65" s="52"/>
      <c r="N65" s="52"/>
      <c r="O65" s="52"/>
      <c r="P65" s="52"/>
    </row>
    <row r="66" spans="1:16" x14ac:dyDescent="0.35">
      <c r="A66" s="52" t="s">
        <v>119</v>
      </c>
      <c r="D66" s="21"/>
      <c r="G66" s="18">
        <f>'Cost Share'!P66</f>
        <v>0</v>
      </c>
      <c r="H66" s="54"/>
      <c r="I66" s="54"/>
      <c r="J66" s="11">
        <f t="shared" si="16"/>
        <v>0</v>
      </c>
      <c r="K66" s="52"/>
      <c r="L66" s="52"/>
      <c r="M66" s="52"/>
      <c r="N66" s="52"/>
      <c r="O66" s="52"/>
      <c r="P66" s="52"/>
    </row>
    <row r="67" spans="1:16" x14ac:dyDescent="0.35">
      <c r="A67" s="94" t="s">
        <v>122</v>
      </c>
      <c r="B67" s="94"/>
      <c r="C67" s="94" t="s">
        <v>120</v>
      </c>
      <c r="D67" s="102">
        <f>'Re-Budget'!D82</f>
        <v>1313</v>
      </c>
      <c r="E67" s="94" t="s">
        <v>61</v>
      </c>
      <c r="F67" s="113"/>
      <c r="G67" s="18">
        <f>'Cost Share'!P67</f>
        <v>0</v>
      </c>
      <c r="H67" s="104">
        <f>G67-I67</f>
        <v>0</v>
      </c>
      <c r="I67" s="104">
        <f>ROUND(F67*D67,0)</f>
        <v>0</v>
      </c>
      <c r="J67" s="11">
        <f t="shared" si="16"/>
        <v>0</v>
      </c>
      <c r="K67" s="52"/>
      <c r="L67" s="52"/>
      <c r="M67" s="52"/>
      <c r="N67" s="52"/>
      <c r="O67" s="52"/>
      <c r="P67" s="52"/>
    </row>
    <row r="68" spans="1:16" s="9" customFormat="1" x14ac:dyDescent="0.35">
      <c r="A68" s="37" t="s">
        <v>50</v>
      </c>
      <c r="B68" s="37"/>
      <c r="C68" s="63"/>
      <c r="D68" s="37"/>
      <c r="E68" s="37"/>
      <c r="F68" s="37"/>
      <c r="G68" s="38">
        <f>'Cost Share'!P68</f>
        <v>0</v>
      </c>
      <c r="H68" s="38">
        <f t="shared" ref="H68:J68" si="17">SUM(H64:H67)</f>
        <v>0</v>
      </c>
      <c r="I68" s="38">
        <f t="shared" si="17"/>
        <v>0</v>
      </c>
      <c r="J68" s="39">
        <f t="shared" si="17"/>
        <v>0</v>
      </c>
      <c r="K68" s="109">
        <f>SUM(H68:I68)</f>
        <v>0</v>
      </c>
    </row>
    <row r="69" spans="1:16" x14ac:dyDescent="0.35">
      <c r="G69" s="54"/>
      <c r="H69" s="54"/>
      <c r="I69" s="54"/>
      <c r="J69" s="11"/>
      <c r="K69" s="52"/>
      <c r="L69" s="52"/>
      <c r="M69" s="52"/>
      <c r="N69" s="52"/>
      <c r="O69" s="52"/>
      <c r="P69" s="52"/>
    </row>
    <row r="70" spans="1:16" x14ac:dyDescent="0.35">
      <c r="A70" s="93" t="s">
        <v>94</v>
      </c>
      <c r="B70" s="93" t="s">
        <v>65</v>
      </c>
      <c r="C70" s="94"/>
      <c r="D70" s="94"/>
      <c r="E70" s="94"/>
      <c r="F70" s="94"/>
      <c r="G70" s="95" t="str">
        <f>G63</f>
        <v>Original</v>
      </c>
      <c r="H70" s="95" t="str">
        <f t="shared" ref="H70:J70" si="18">H63</f>
        <v>Exp</v>
      </c>
      <c r="I70" s="95" t="str">
        <f t="shared" si="18"/>
        <v>Re-Bud</v>
      </c>
      <c r="J70" s="95" t="str">
        <f t="shared" si="18"/>
        <v>TL REV</v>
      </c>
      <c r="K70" s="52"/>
      <c r="L70" s="52"/>
      <c r="M70" s="52"/>
      <c r="N70" s="52"/>
      <c r="O70" s="52"/>
      <c r="P70" s="52"/>
    </row>
    <row r="71" spans="1:16" x14ac:dyDescent="0.35">
      <c r="A71" s="94" t="s">
        <v>51</v>
      </c>
      <c r="B71" s="94"/>
      <c r="C71" s="94"/>
      <c r="D71" s="94"/>
      <c r="E71" s="94"/>
      <c r="F71" s="94"/>
      <c r="G71" s="18">
        <f>'Cost Share'!P71</f>
        <v>0</v>
      </c>
      <c r="H71" s="95"/>
      <c r="I71" s="95"/>
      <c r="J71" s="98">
        <f>SUM(H71:I71)</f>
        <v>0</v>
      </c>
      <c r="K71" s="52"/>
      <c r="L71" s="52"/>
      <c r="M71" s="52"/>
      <c r="N71" s="52"/>
      <c r="O71" s="52"/>
      <c r="P71" s="52"/>
    </row>
    <row r="72" spans="1:16" x14ac:dyDescent="0.35">
      <c r="A72" s="94" t="s">
        <v>52</v>
      </c>
      <c r="B72" s="94"/>
      <c r="C72" s="94"/>
      <c r="D72" s="94"/>
      <c r="E72" s="94"/>
      <c r="F72" s="94"/>
      <c r="G72" s="18">
        <f>'Cost Share'!P72</f>
        <v>0</v>
      </c>
      <c r="H72" s="95"/>
      <c r="I72" s="95"/>
      <c r="J72" s="98">
        <f t="shared" ref="J72:J73" si="19">SUM(H72:I72)</f>
        <v>0</v>
      </c>
      <c r="K72" s="52"/>
      <c r="L72" s="52"/>
      <c r="M72" s="52"/>
      <c r="N72" s="52"/>
      <c r="O72" s="52"/>
      <c r="P72" s="52"/>
    </row>
    <row r="73" spans="1:16" x14ac:dyDescent="0.35">
      <c r="A73" s="94" t="s">
        <v>53</v>
      </c>
      <c r="B73" s="94"/>
      <c r="C73" s="94"/>
      <c r="D73" s="94"/>
      <c r="E73" s="94"/>
      <c r="F73" s="94"/>
      <c r="G73" s="18">
        <f>'Cost Share'!P73</f>
        <v>0</v>
      </c>
      <c r="H73" s="95"/>
      <c r="I73" s="95"/>
      <c r="J73" s="98">
        <f t="shared" si="19"/>
        <v>0</v>
      </c>
      <c r="K73" s="52"/>
      <c r="L73" s="52"/>
      <c r="M73" s="52"/>
      <c r="N73" s="52"/>
      <c r="O73" s="52"/>
      <c r="P73" s="52"/>
    </row>
    <row r="74" spans="1:16" s="9" customFormat="1" x14ac:dyDescent="0.35">
      <c r="A74" s="99" t="s">
        <v>54</v>
      </c>
      <c r="B74" s="99"/>
      <c r="C74" s="99"/>
      <c r="D74" s="99"/>
      <c r="E74" s="99"/>
      <c r="F74" s="99"/>
      <c r="G74" s="100">
        <f>'Cost Share'!P74</f>
        <v>0</v>
      </c>
      <c r="H74" s="100">
        <f t="shared" ref="H74:J74" si="20">SUM(H71:H73)</f>
        <v>0</v>
      </c>
      <c r="I74" s="100">
        <f t="shared" si="20"/>
        <v>0</v>
      </c>
      <c r="J74" s="101">
        <f t="shared" si="20"/>
        <v>0</v>
      </c>
      <c r="K74" s="109">
        <f>SUM(H74:I74)</f>
        <v>0</v>
      </c>
    </row>
    <row r="75" spans="1:16" x14ac:dyDescent="0.35">
      <c r="G75" s="54"/>
      <c r="H75" s="54"/>
      <c r="I75" s="54"/>
      <c r="J75" s="11"/>
      <c r="K75" s="52"/>
      <c r="L75" s="52"/>
      <c r="M75" s="52"/>
      <c r="N75" s="52"/>
      <c r="O75" s="52"/>
      <c r="P75" s="52"/>
    </row>
    <row r="76" spans="1:16" x14ac:dyDescent="0.35">
      <c r="G76" s="54" t="str">
        <f>G70</f>
        <v>Original</v>
      </c>
      <c r="H76" s="54" t="str">
        <f t="shared" ref="H76:J76" si="21">H70</f>
        <v>Exp</v>
      </c>
      <c r="I76" s="54" t="str">
        <f t="shared" si="21"/>
        <v>Re-Bud</v>
      </c>
      <c r="J76" s="54" t="str">
        <f t="shared" si="21"/>
        <v>TL REV</v>
      </c>
      <c r="K76" s="52"/>
      <c r="L76" s="52"/>
      <c r="M76" s="52"/>
      <c r="N76" s="52"/>
      <c r="O76" s="52"/>
      <c r="P76" s="52"/>
    </row>
    <row r="77" spans="1:16" x14ac:dyDescent="0.35">
      <c r="G77" s="54"/>
      <c r="H77" s="54"/>
      <c r="I77" s="54"/>
      <c r="J77" s="11"/>
      <c r="K77" s="52"/>
      <c r="L77" s="52"/>
      <c r="M77" s="52"/>
      <c r="N77" s="52"/>
      <c r="O77" s="52"/>
      <c r="P77" s="52"/>
    </row>
    <row r="78" spans="1:16" s="9" customFormat="1" x14ac:dyDescent="0.35">
      <c r="A78" s="60" t="s">
        <v>55</v>
      </c>
      <c r="B78" s="60"/>
      <c r="C78" s="60"/>
      <c r="D78" s="60"/>
      <c r="E78" s="60"/>
      <c r="F78" s="60"/>
      <c r="G78" s="61">
        <f>'Cost Share'!P78</f>
        <v>0</v>
      </c>
      <c r="H78" s="61">
        <f>H46+H51+H56+H61+H68+H74</f>
        <v>0</v>
      </c>
      <c r="I78" s="61">
        <f>I46+I51+I56+I61+I68+I74</f>
        <v>0</v>
      </c>
      <c r="J78" s="62">
        <f>SUM(H78:I78)</f>
        <v>0</v>
      </c>
      <c r="K78" s="10">
        <f>K46+K51+K56+K61+K68+K74</f>
        <v>0</v>
      </c>
    </row>
    <row r="79" spans="1:16" x14ac:dyDescent="0.35">
      <c r="G79" s="18"/>
      <c r="H79" s="18"/>
      <c r="I79" s="18"/>
      <c r="J79" s="11"/>
      <c r="K79" s="52"/>
      <c r="L79" s="52"/>
      <c r="M79" s="52"/>
      <c r="N79" s="52"/>
      <c r="O79" s="52"/>
      <c r="P79" s="52"/>
    </row>
    <row r="80" spans="1:16" s="9" customFormat="1" x14ac:dyDescent="0.35">
      <c r="A80" s="29" t="s">
        <v>56</v>
      </c>
      <c r="B80" s="64">
        <f>B4</f>
        <v>0.54</v>
      </c>
      <c r="C80" s="29"/>
      <c r="D80" s="29"/>
      <c r="E80" s="29"/>
      <c r="F80" s="29"/>
      <c r="G80" s="30">
        <f>'Cost Share'!P80</f>
        <v>0</v>
      </c>
      <c r="H80" s="30">
        <f>ROUND(H84*$B$80,0)</f>
        <v>0</v>
      </c>
      <c r="I80" s="30">
        <f>ROUND(I84*$B$80,0)</f>
        <v>0</v>
      </c>
      <c r="J80" s="31">
        <f>SUM(H80:I80)</f>
        <v>0</v>
      </c>
      <c r="K80" s="10">
        <f>ROUND(K84*$B$80,0)</f>
        <v>0</v>
      </c>
    </row>
    <row r="81" spans="1:16" x14ac:dyDescent="0.35">
      <c r="G81" s="18"/>
      <c r="H81" s="18"/>
      <c r="I81" s="18"/>
      <c r="J81" s="11"/>
      <c r="K81" s="52"/>
      <c r="L81" s="52"/>
      <c r="M81" s="52"/>
      <c r="N81" s="52"/>
      <c r="O81" s="52"/>
      <c r="P81" s="52"/>
    </row>
    <row r="82" spans="1:16" s="9" customFormat="1" ht="15" thickBot="1" x14ac:dyDescent="0.4">
      <c r="A82" s="49" t="s">
        <v>111</v>
      </c>
      <c r="B82" s="49"/>
      <c r="C82" s="49"/>
      <c r="D82" s="49"/>
      <c r="E82" s="49"/>
      <c r="F82" s="49"/>
      <c r="G82" s="50">
        <f>'Cost Share'!P82</f>
        <v>0</v>
      </c>
      <c r="H82" s="50">
        <f>H78+H80</f>
        <v>0</v>
      </c>
      <c r="I82" s="50">
        <f>I78+I80</f>
        <v>0</v>
      </c>
      <c r="J82" s="51">
        <f>SUM(H82:I82)</f>
        <v>0</v>
      </c>
      <c r="K82" s="110">
        <f>K78+K80</f>
        <v>0</v>
      </c>
    </row>
    <row r="83" spans="1:16" ht="15" thickTop="1" x14ac:dyDescent="0.35">
      <c r="G83" s="18"/>
      <c r="H83" s="18"/>
      <c r="I83" s="18"/>
      <c r="J83" s="11"/>
      <c r="K83" s="10"/>
      <c r="L83" s="52"/>
      <c r="M83" s="52"/>
      <c r="N83" s="52"/>
      <c r="O83" s="52"/>
      <c r="P83" s="52"/>
    </row>
    <row r="84" spans="1:16" s="9" customFormat="1" x14ac:dyDescent="0.35">
      <c r="A84" s="9" t="s">
        <v>58</v>
      </c>
      <c r="G84" s="10">
        <f>'Cost Share'!P84</f>
        <v>0</v>
      </c>
      <c r="H84" s="10">
        <f>H78-H56-H67-H74</f>
        <v>0</v>
      </c>
      <c r="I84" s="10">
        <f>I78-I56-I67-I74</f>
        <v>0</v>
      </c>
      <c r="J84" s="11">
        <f>SUM(H84:I84)</f>
        <v>0</v>
      </c>
      <c r="K84" s="10">
        <f>K78-K56-K67-K74</f>
        <v>0</v>
      </c>
    </row>
    <row r="85" spans="1:16" x14ac:dyDescent="0.35">
      <c r="P85" s="11"/>
    </row>
    <row r="86" spans="1:16" x14ac:dyDescent="0.35">
      <c r="A86" s="52" t="s">
        <v>95</v>
      </c>
    </row>
  </sheetData>
  <mergeCells count="10">
    <mergeCell ref="B1:F1"/>
    <mergeCell ref="B2:P2"/>
    <mergeCell ref="D4:G4"/>
    <mergeCell ref="B7:C7"/>
    <mergeCell ref="D8:D10"/>
    <mergeCell ref="F8:F10"/>
    <mergeCell ref="G8:G10"/>
    <mergeCell ref="H8:H10"/>
    <mergeCell ref="I8:I10"/>
    <mergeCell ref="J8:J10"/>
  </mergeCells>
  <pageMargins left="0.7" right="0.7" top="0.75" bottom="0.75" header="0.3" footer="0.3"/>
  <pageSetup scale="55" fitToHeight="2" orientation="landscape" r:id="rId1"/>
  <headerFooter>
    <oddHeader>&amp;L&amp;"-,Bold"&amp;14&amp;KFF0000Internal &amp;A</oddHead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Cost Share</vt:lpstr>
      <vt:lpstr>Re-Budget</vt:lpstr>
      <vt:lpstr>Re-Budget CS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Gary Weiler</cp:lastModifiedBy>
  <cp:lastPrinted>2021-05-12T01:36:45Z</cp:lastPrinted>
  <dcterms:created xsi:type="dcterms:W3CDTF">2010-07-23T14:49:13Z</dcterms:created>
  <dcterms:modified xsi:type="dcterms:W3CDTF">2021-08-25T12:50:47Z</dcterms:modified>
</cp:coreProperties>
</file>