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fredjhickernell/SoftwareRepositories/NSFCyberTraining2018/"/>
    </mc:Choice>
  </mc:AlternateContent>
  <bookViews>
    <workbookView xWindow="0" yWindow="460" windowWidth="29900" windowHeight="20100" xr2:uid="{00000000-000D-0000-FFFF-FFFF00000000}"/>
  </bookViews>
  <sheets>
    <sheet name="Budget" sheetId="1" r:id="rId1"/>
    <sheet name="Cost Share" sheetId="3" r:id="rId2"/>
    <sheet name="Re-Budget" sheetId="4" r:id="rId3"/>
    <sheet name="Re-Budget CS" sheetId="5" r:id="rId4"/>
  </sheets>
  <definedNames>
    <definedName name="_xlnm.Print_Area" localSheetId="0">Budget!$A$1:$P$137</definedName>
    <definedName name="_xlnm.Print_Titles" localSheetId="0">Budget!$1:$3</definedName>
    <definedName name="_xlnm.Print_Titles" localSheetId="1">'Cost Share'!$1:$3</definedName>
  </definedNames>
  <calcPr calcId="171027"/>
</workbook>
</file>

<file path=xl/calcChain.xml><?xml version="1.0" encoding="utf-8"?>
<calcChain xmlns="http://schemas.openxmlformats.org/spreadsheetml/2006/main">
  <c r="M76" i="1" l="1"/>
  <c r="L76" i="1"/>
  <c r="K76" i="1"/>
  <c r="M75" i="1"/>
  <c r="L75" i="1"/>
  <c r="K75" i="1"/>
  <c r="M74" i="1"/>
  <c r="L74" i="1"/>
  <c r="K74" i="1"/>
  <c r="P75" i="1"/>
  <c r="P74" i="1"/>
  <c r="B45" i="1" l="1"/>
  <c r="B44" i="1"/>
  <c r="B43" i="1"/>
  <c r="A45" i="1"/>
  <c r="A43" i="1"/>
  <c r="A24" i="1"/>
  <c r="A46" i="1" s="1"/>
  <c r="A22" i="1"/>
  <c r="A44" i="1" s="1"/>
  <c r="E24" i="1"/>
  <c r="D24" i="1"/>
  <c r="B24" i="1"/>
  <c r="B46" i="1" s="1"/>
  <c r="O23" i="1"/>
  <c r="O45" i="1" s="1"/>
  <c r="N23" i="1"/>
  <c r="N45" i="1" s="1"/>
  <c r="M23" i="1"/>
  <c r="M45" i="1" s="1"/>
  <c r="L23" i="1"/>
  <c r="L45" i="1" s="1"/>
  <c r="K23" i="1"/>
  <c r="K45" i="1" s="1"/>
  <c r="E22" i="1"/>
  <c r="D22" i="1"/>
  <c r="M22" i="1" s="1"/>
  <c r="B22" i="1"/>
  <c r="O21" i="1"/>
  <c r="O43" i="1" s="1"/>
  <c r="N21" i="1"/>
  <c r="N43" i="1" s="1"/>
  <c r="M21" i="1"/>
  <c r="M43" i="1" s="1"/>
  <c r="L21" i="1"/>
  <c r="L43" i="1" s="1"/>
  <c r="K21" i="1"/>
  <c r="K43" i="1" s="1"/>
  <c r="P45" i="1" l="1"/>
  <c r="P21" i="1"/>
  <c r="K22" i="1"/>
  <c r="L22" i="1"/>
  <c r="P43" i="1"/>
  <c r="K44" i="1"/>
  <c r="P23" i="1"/>
  <c r="K24" i="1"/>
  <c r="K46" i="1" s="1"/>
  <c r="A11" i="1" l="1"/>
  <c r="L84" i="1" l="1"/>
  <c r="L67" i="1"/>
  <c r="L68" i="1"/>
  <c r="I82" i="4" l="1"/>
  <c r="B6" i="4"/>
  <c r="D67" i="5" l="1"/>
  <c r="I67" i="5" s="1"/>
  <c r="B2" i="4"/>
  <c r="H1" i="4"/>
  <c r="B1" i="4"/>
  <c r="A11" i="4"/>
  <c r="A11" i="5" s="1"/>
  <c r="C12" i="5"/>
  <c r="B13" i="5"/>
  <c r="C13" i="5"/>
  <c r="D13" i="5"/>
  <c r="E13" i="5"/>
  <c r="I13" i="5" s="1"/>
  <c r="C14" i="5"/>
  <c r="B15" i="5"/>
  <c r="C15" i="5"/>
  <c r="D15" i="5"/>
  <c r="E15" i="5"/>
  <c r="C16" i="5"/>
  <c r="B17" i="5"/>
  <c r="C17" i="5"/>
  <c r="D17" i="5"/>
  <c r="E17" i="5"/>
  <c r="I17" i="5" s="1"/>
  <c r="C18" i="5"/>
  <c r="B19" i="5"/>
  <c r="C19" i="5"/>
  <c r="D19" i="5"/>
  <c r="E19" i="5"/>
  <c r="I19" i="5" s="1"/>
  <c r="C20" i="5"/>
  <c r="B21" i="5"/>
  <c r="C21" i="5"/>
  <c r="D21" i="5"/>
  <c r="E21" i="5"/>
  <c r="B22" i="5"/>
  <c r="C22" i="5"/>
  <c r="D22" i="5"/>
  <c r="I22" i="5" s="1"/>
  <c r="E22" i="5"/>
  <c r="B23" i="5"/>
  <c r="C23" i="5"/>
  <c r="D23" i="5"/>
  <c r="E23" i="5"/>
  <c r="I23" i="5" s="1"/>
  <c r="B24" i="5"/>
  <c r="C24" i="5"/>
  <c r="D24" i="5"/>
  <c r="E24" i="5"/>
  <c r="I24" i="5" s="1"/>
  <c r="B25" i="5"/>
  <c r="C25" i="5"/>
  <c r="D25" i="5"/>
  <c r="E25" i="5"/>
  <c r="B11" i="5"/>
  <c r="C11" i="5"/>
  <c r="D11" i="5"/>
  <c r="E11" i="5"/>
  <c r="I11" i="5" s="1"/>
  <c r="J87" i="4"/>
  <c r="J88" i="4"/>
  <c r="J86" i="4"/>
  <c r="J75" i="4"/>
  <c r="J76" i="4"/>
  <c r="J77" i="4"/>
  <c r="J78" i="4"/>
  <c r="J79" i="4"/>
  <c r="J80" i="4"/>
  <c r="J81" i="4"/>
  <c r="J74" i="4"/>
  <c r="J66" i="4"/>
  <c r="J67" i="4"/>
  <c r="J68" i="4"/>
  <c r="J69" i="4"/>
  <c r="J65" i="4"/>
  <c r="J60" i="4"/>
  <c r="J59" i="4"/>
  <c r="J55" i="4"/>
  <c r="J54" i="4"/>
  <c r="J50" i="4"/>
  <c r="J49" i="4"/>
  <c r="J72" i="5"/>
  <c r="J73" i="5"/>
  <c r="J71" i="5"/>
  <c r="J65" i="5"/>
  <c r="J66" i="5"/>
  <c r="J64" i="5"/>
  <c r="J60" i="5"/>
  <c r="J59" i="5"/>
  <c r="J55" i="5"/>
  <c r="J54" i="5"/>
  <c r="J50" i="5"/>
  <c r="J49" i="5"/>
  <c r="I25" i="5"/>
  <c r="I53" i="5"/>
  <c r="I58" i="5" s="1"/>
  <c r="I63" i="5" s="1"/>
  <c r="I70" i="5" s="1"/>
  <c r="I76" i="5" s="1"/>
  <c r="J53" i="5"/>
  <c r="J58" i="5" s="1"/>
  <c r="J63" i="5" s="1"/>
  <c r="J70" i="5" s="1"/>
  <c r="J76" i="5" s="1"/>
  <c r="G53" i="5"/>
  <c r="G58" i="5" s="1"/>
  <c r="G63" i="5" s="1"/>
  <c r="G70" i="5" s="1"/>
  <c r="G76" i="5" s="1"/>
  <c r="H48" i="5"/>
  <c r="H53" i="5" s="1"/>
  <c r="H58" i="5" s="1"/>
  <c r="H63" i="5" s="1"/>
  <c r="H70" i="5" s="1"/>
  <c r="H76" i="5" s="1"/>
  <c r="I48" i="5"/>
  <c r="J48" i="5"/>
  <c r="G48" i="5"/>
  <c r="G6" i="5"/>
  <c r="G5" i="5"/>
  <c r="E6" i="5"/>
  <c r="E5" i="5"/>
  <c r="A13" i="4"/>
  <c r="A13" i="5" s="1"/>
  <c r="A15" i="4"/>
  <c r="A15" i="5" s="1"/>
  <c r="A17" i="4"/>
  <c r="A17" i="5" s="1"/>
  <c r="A19" i="4"/>
  <c r="A19" i="5" s="1"/>
  <c r="A21" i="4"/>
  <c r="A21" i="5" s="1"/>
  <c r="A22" i="4"/>
  <c r="A22" i="5" s="1"/>
  <c r="A23" i="4"/>
  <c r="A23" i="5" s="1"/>
  <c r="A24" i="4"/>
  <c r="A24" i="5" s="1"/>
  <c r="A25" i="4"/>
  <c r="A25" i="5" s="1"/>
  <c r="J51" i="5" l="1"/>
  <c r="I21" i="5"/>
  <c r="I15" i="5"/>
  <c r="J61" i="5"/>
  <c r="J56" i="4"/>
  <c r="I74" i="5"/>
  <c r="H74" i="5"/>
  <c r="I56" i="5"/>
  <c r="H56" i="5"/>
  <c r="I51" i="5"/>
  <c r="H51" i="5"/>
  <c r="A42" i="5"/>
  <c r="B41" i="5"/>
  <c r="C40" i="5"/>
  <c r="C36" i="5"/>
  <c r="B33" i="5"/>
  <c r="C43" i="5"/>
  <c r="B43" i="5"/>
  <c r="A43" i="5"/>
  <c r="C42" i="5"/>
  <c r="B42" i="5"/>
  <c r="C41" i="5"/>
  <c r="A41" i="5"/>
  <c r="B40" i="5"/>
  <c r="A40" i="5"/>
  <c r="C39" i="5"/>
  <c r="B39" i="5"/>
  <c r="A39" i="5"/>
  <c r="C38" i="5"/>
  <c r="C37" i="5"/>
  <c r="B37" i="5"/>
  <c r="A37" i="5"/>
  <c r="C35" i="5"/>
  <c r="B35" i="5"/>
  <c r="A35" i="5"/>
  <c r="C34" i="5"/>
  <c r="C33" i="5"/>
  <c r="A33" i="5"/>
  <c r="C32" i="5"/>
  <c r="C31" i="5"/>
  <c r="B31" i="5"/>
  <c r="A31" i="5"/>
  <c r="C30" i="5"/>
  <c r="C29" i="5"/>
  <c r="B29" i="5"/>
  <c r="A29" i="5"/>
  <c r="B6" i="5"/>
  <c r="B5" i="5"/>
  <c r="B2" i="5"/>
  <c r="H1" i="5"/>
  <c r="B1" i="5"/>
  <c r="I13" i="4"/>
  <c r="I15" i="4"/>
  <c r="I16" i="4"/>
  <c r="I17" i="4"/>
  <c r="I19" i="4"/>
  <c r="I21" i="4"/>
  <c r="I22" i="4"/>
  <c r="I23" i="4"/>
  <c r="I24" i="4"/>
  <c r="I25" i="4"/>
  <c r="I11" i="4"/>
  <c r="H53" i="4"/>
  <c r="H58" i="4" s="1"/>
  <c r="H64" i="4" s="1"/>
  <c r="H73" i="4" s="1"/>
  <c r="H85" i="4" s="1"/>
  <c r="H91" i="4" s="1"/>
  <c r="H97" i="4" s="1"/>
  <c r="H48" i="4"/>
  <c r="I48" i="4"/>
  <c r="I53" i="4" s="1"/>
  <c r="I58" i="4" s="1"/>
  <c r="I64" i="4" s="1"/>
  <c r="I73" i="4" s="1"/>
  <c r="I85" i="4" s="1"/>
  <c r="I91" i="4" s="1"/>
  <c r="I97" i="4" s="1"/>
  <c r="J48" i="4"/>
  <c r="J53" i="4" s="1"/>
  <c r="J58" i="4" s="1"/>
  <c r="J64" i="4" s="1"/>
  <c r="J73" i="4" s="1"/>
  <c r="J85" i="4" s="1"/>
  <c r="J91" i="4" s="1"/>
  <c r="J97" i="4" s="1"/>
  <c r="G48" i="4"/>
  <c r="G53" i="4" s="1"/>
  <c r="G58" i="4" s="1"/>
  <c r="G64" i="4" s="1"/>
  <c r="G73" i="4" s="1"/>
  <c r="G85" i="4" s="1"/>
  <c r="G91" i="4" s="1"/>
  <c r="G97" i="4" s="1"/>
  <c r="B4" i="4"/>
  <c r="B101" i="4" s="1"/>
  <c r="D108" i="4"/>
  <c r="I108" i="4" s="1"/>
  <c r="J108" i="4" s="1"/>
  <c r="A94" i="4"/>
  <c r="A93" i="4"/>
  <c r="A92" i="4"/>
  <c r="I89" i="4"/>
  <c r="H89" i="4"/>
  <c r="I70" i="4"/>
  <c r="H70" i="4"/>
  <c r="I56" i="4"/>
  <c r="H56" i="4"/>
  <c r="I51" i="4"/>
  <c r="H51" i="4"/>
  <c r="C43" i="4"/>
  <c r="B43" i="4"/>
  <c r="A43" i="4"/>
  <c r="C42" i="4"/>
  <c r="B42" i="4"/>
  <c r="A42" i="4"/>
  <c r="C41" i="4"/>
  <c r="B41" i="4"/>
  <c r="A41" i="4"/>
  <c r="C40" i="4"/>
  <c r="B40" i="4"/>
  <c r="A40" i="4"/>
  <c r="C39" i="4"/>
  <c r="B39" i="4"/>
  <c r="A39" i="4"/>
  <c r="C38" i="4"/>
  <c r="C37" i="4"/>
  <c r="B37" i="4"/>
  <c r="A37" i="4"/>
  <c r="C36" i="4"/>
  <c r="C35" i="4"/>
  <c r="B35" i="4"/>
  <c r="A35" i="4"/>
  <c r="C34" i="4"/>
  <c r="C33" i="4"/>
  <c r="B33" i="4"/>
  <c r="A33" i="4"/>
  <c r="C32" i="4"/>
  <c r="C31" i="4"/>
  <c r="B31" i="4"/>
  <c r="A31" i="4"/>
  <c r="C30" i="4"/>
  <c r="C29" i="4"/>
  <c r="B29" i="4"/>
  <c r="A29" i="4"/>
  <c r="E20" i="4"/>
  <c r="E20" i="5" s="1"/>
  <c r="D20" i="4"/>
  <c r="D20" i="5" s="1"/>
  <c r="I20" i="5" s="1"/>
  <c r="B20" i="4"/>
  <c r="E18" i="4"/>
  <c r="E18" i="5" s="1"/>
  <c r="D18" i="4"/>
  <c r="D18" i="5" s="1"/>
  <c r="I18" i="5" s="1"/>
  <c r="B18" i="4"/>
  <c r="E16" i="4"/>
  <c r="E16" i="5" s="1"/>
  <c r="D16" i="4"/>
  <c r="D16" i="5" s="1"/>
  <c r="I16" i="5" s="1"/>
  <c r="B16" i="4"/>
  <c r="E14" i="4"/>
  <c r="E14" i="5" s="1"/>
  <c r="D14" i="4"/>
  <c r="D14" i="5" s="1"/>
  <c r="B14" i="4"/>
  <c r="E12" i="4"/>
  <c r="E12" i="5" s="1"/>
  <c r="D12" i="4"/>
  <c r="D12" i="5" s="1"/>
  <c r="I12" i="5" s="1"/>
  <c r="B12" i="4"/>
  <c r="D67" i="3"/>
  <c r="K67" i="3" s="1"/>
  <c r="N118" i="1"/>
  <c r="M118" i="1"/>
  <c r="L118" i="1"/>
  <c r="O118" i="1"/>
  <c r="D118" i="1"/>
  <c r="K118" i="1" s="1"/>
  <c r="M92" i="1"/>
  <c r="N92" i="1"/>
  <c r="O92" i="1"/>
  <c r="L92" i="1"/>
  <c r="K92" i="1"/>
  <c r="C12" i="3"/>
  <c r="A13" i="3"/>
  <c r="B13" i="3"/>
  <c r="C13" i="3"/>
  <c r="D13" i="3"/>
  <c r="E13" i="3"/>
  <c r="C14" i="3"/>
  <c r="A15" i="3"/>
  <c r="B15" i="3"/>
  <c r="C15" i="3"/>
  <c r="D15" i="3"/>
  <c r="E15" i="3"/>
  <c r="C16" i="3"/>
  <c r="A17" i="3"/>
  <c r="B17" i="3"/>
  <c r="C17" i="3"/>
  <c r="D17" i="3"/>
  <c r="E17" i="3"/>
  <c r="C18" i="3"/>
  <c r="A19" i="3"/>
  <c r="B19" i="3"/>
  <c r="C19" i="3"/>
  <c r="D19" i="3"/>
  <c r="E19" i="3"/>
  <c r="C20" i="3"/>
  <c r="A21" i="3"/>
  <c r="B21" i="3"/>
  <c r="C21" i="3"/>
  <c r="D21" i="3"/>
  <c r="E21" i="3"/>
  <c r="A22" i="3"/>
  <c r="B22" i="3"/>
  <c r="C22" i="3"/>
  <c r="D22" i="3"/>
  <c r="E22" i="3"/>
  <c r="A23" i="3"/>
  <c r="B23" i="3"/>
  <c r="C23" i="3"/>
  <c r="D23" i="3"/>
  <c r="E23" i="3"/>
  <c r="A24" i="3"/>
  <c r="B24" i="3"/>
  <c r="C24" i="3"/>
  <c r="D24" i="3"/>
  <c r="E24" i="3"/>
  <c r="A25" i="3"/>
  <c r="B25" i="3"/>
  <c r="C25" i="3"/>
  <c r="D25" i="3"/>
  <c r="E25" i="3"/>
  <c r="B11" i="3"/>
  <c r="C11" i="3"/>
  <c r="D11" i="3"/>
  <c r="E11" i="3"/>
  <c r="A11" i="3"/>
  <c r="B32" i="4" l="1"/>
  <c r="B14" i="5"/>
  <c r="B32" i="5" s="1"/>
  <c r="B38" i="4"/>
  <c r="B20" i="5"/>
  <c r="B38" i="5" s="1"/>
  <c r="B30" i="4"/>
  <c r="B12" i="5"/>
  <c r="B30" i="5" s="1"/>
  <c r="B34" i="4"/>
  <c r="B16" i="5"/>
  <c r="B34" i="5" s="1"/>
  <c r="B36" i="4"/>
  <c r="B18" i="5"/>
  <c r="B36" i="5" s="1"/>
  <c r="K51" i="5"/>
  <c r="I14" i="4"/>
  <c r="I14" i="5"/>
  <c r="I32" i="5" s="1"/>
  <c r="I20" i="4"/>
  <c r="I38" i="4" s="1"/>
  <c r="I18" i="4"/>
  <c r="I12" i="4"/>
  <c r="I30" i="4" s="1"/>
  <c r="K74" i="5"/>
  <c r="K56" i="5"/>
  <c r="K89" i="4"/>
  <c r="K70" i="4"/>
  <c r="K56" i="4"/>
  <c r="K51" i="4"/>
  <c r="J74" i="5"/>
  <c r="J56" i="5"/>
  <c r="I33" i="5"/>
  <c r="I29" i="5"/>
  <c r="I30" i="5"/>
  <c r="I40" i="5"/>
  <c r="I31" i="5"/>
  <c r="I34" i="5"/>
  <c r="I68" i="5"/>
  <c r="I61" i="5"/>
  <c r="I35" i="5"/>
  <c r="I39" i="5"/>
  <c r="I42" i="5"/>
  <c r="I36" i="5"/>
  <c r="I38" i="5"/>
  <c r="I43" i="5"/>
  <c r="I37" i="5"/>
  <c r="I36" i="4"/>
  <c r="I34" i="4"/>
  <c r="I42" i="4"/>
  <c r="J89" i="4"/>
  <c r="J70" i="4"/>
  <c r="I61" i="4"/>
  <c r="I40" i="4"/>
  <c r="I32" i="4"/>
  <c r="J51" i="4"/>
  <c r="H61" i="4"/>
  <c r="I83" i="4"/>
  <c r="I35" i="4"/>
  <c r="I33" i="4"/>
  <c r="I31" i="4"/>
  <c r="I39" i="4"/>
  <c r="I41" i="4"/>
  <c r="I43" i="4"/>
  <c r="I29" i="4"/>
  <c r="I37" i="4"/>
  <c r="N28" i="1"/>
  <c r="M28" i="1"/>
  <c r="L28" i="1"/>
  <c r="K28" i="1"/>
  <c r="I26" i="4" l="1"/>
  <c r="K61" i="4"/>
  <c r="I26" i="5"/>
  <c r="I41" i="5"/>
  <c r="H61" i="5"/>
  <c r="K61" i="5" s="1"/>
  <c r="J61" i="4"/>
  <c r="I44" i="4"/>
  <c r="D12" i="1"/>
  <c r="D12" i="3" s="1"/>
  <c r="I46" i="4" l="1"/>
  <c r="I44" i="5"/>
  <c r="K15" i="3"/>
  <c r="A31" i="3"/>
  <c r="A35" i="3"/>
  <c r="A37" i="3"/>
  <c r="E20" i="1"/>
  <c r="E20" i="3" s="1"/>
  <c r="E18" i="1"/>
  <c r="E18" i="3" s="1"/>
  <c r="E16" i="1"/>
  <c r="E16" i="3" s="1"/>
  <c r="E12" i="1"/>
  <c r="E12" i="3" s="1"/>
  <c r="K68" i="3"/>
  <c r="O28" i="1"/>
  <c r="M29" i="1"/>
  <c r="N29" i="1"/>
  <c r="O29" i="1"/>
  <c r="L29" i="1"/>
  <c r="M27" i="1"/>
  <c r="N27" i="1"/>
  <c r="O27" i="1"/>
  <c r="L27" i="1"/>
  <c r="M26" i="1"/>
  <c r="N26" i="1"/>
  <c r="O26" i="1"/>
  <c r="L26" i="1"/>
  <c r="D20" i="1"/>
  <c r="D18" i="1"/>
  <c r="D18" i="3" s="1"/>
  <c r="D16" i="1"/>
  <c r="D16" i="3" s="1"/>
  <c r="D14" i="1"/>
  <c r="D14" i="3" s="1"/>
  <c r="B6" i="3"/>
  <c r="L85" i="1"/>
  <c r="L86" i="1"/>
  <c r="L87" i="1"/>
  <c r="L88" i="1"/>
  <c r="L89" i="1"/>
  <c r="L90" i="1"/>
  <c r="L91" i="1"/>
  <c r="L25" i="1"/>
  <c r="L19" i="1"/>
  <c r="L17" i="1"/>
  <c r="L15" i="1"/>
  <c r="L99" i="1"/>
  <c r="L102" i="1"/>
  <c r="L103" i="1"/>
  <c r="M85" i="1"/>
  <c r="M86" i="1"/>
  <c r="M87" i="1"/>
  <c r="M88" i="1"/>
  <c r="M89" i="1"/>
  <c r="M90" i="1"/>
  <c r="M91" i="1"/>
  <c r="M67" i="1"/>
  <c r="M68" i="1"/>
  <c r="M25" i="1"/>
  <c r="M19" i="1"/>
  <c r="M17" i="1"/>
  <c r="M15" i="1"/>
  <c r="M99" i="1"/>
  <c r="M102" i="1"/>
  <c r="M103" i="1"/>
  <c r="N84" i="1"/>
  <c r="N85" i="1"/>
  <c r="N86" i="1"/>
  <c r="N87" i="1"/>
  <c r="N88" i="1"/>
  <c r="N89" i="1"/>
  <c r="N90" i="1"/>
  <c r="N91" i="1"/>
  <c r="N67" i="1"/>
  <c r="N68" i="1"/>
  <c r="N11" i="1"/>
  <c r="N13" i="1"/>
  <c r="N15" i="1"/>
  <c r="N17" i="1"/>
  <c r="N19" i="1"/>
  <c r="N25" i="1"/>
  <c r="N102" i="1"/>
  <c r="N103" i="1"/>
  <c r="O84" i="1"/>
  <c r="O85" i="1"/>
  <c r="O86" i="1"/>
  <c r="O87" i="1"/>
  <c r="O88" i="1"/>
  <c r="O89" i="1"/>
  <c r="O90" i="1"/>
  <c r="O91" i="1"/>
  <c r="O67" i="1"/>
  <c r="O68" i="1"/>
  <c r="O13" i="1"/>
  <c r="O15" i="1"/>
  <c r="O17" i="1"/>
  <c r="O19" i="1"/>
  <c r="O25" i="1"/>
  <c r="O11" i="1"/>
  <c r="O102" i="1"/>
  <c r="O103" i="1"/>
  <c r="K21" i="3"/>
  <c r="K22" i="3"/>
  <c r="K23" i="3"/>
  <c r="K24" i="3"/>
  <c r="K25" i="3"/>
  <c r="K61" i="3"/>
  <c r="K25" i="1"/>
  <c r="K19" i="1"/>
  <c r="K17" i="1"/>
  <c r="K15" i="1"/>
  <c r="K29" i="1"/>
  <c r="K69" i="1"/>
  <c r="K99" i="1"/>
  <c r="K102" i="1"/>
  <c r="K103" i="1"/>
  <c r="C29" i="3"/>
  <c r="E5" i="3"/>
  <c r="C30" i="3"/>
  <c r="E6" i="3"/>
  <c r="C31" i="3"/>
  <c r="C32" i="3"/>
  <c r="C33" i="3"/>
  <c r="C34" i="3"/>
  <c r="C35" i="3"/>
  <c r="C36" i="3"/>
  <c r="C37" i="3"/>
  <c r="C38" i="3"/>
  <c r="C39" i="3"/>
  <c r="G5" i="3"/>
  <c r="C40" i="3"/>
  <c r="G6" i="3"/>
  <c r="C41" i="3"/>
  <c r="C42" i="3"/>
  <c r="C43" i="3"/>
  <c r="K51" i="3"/>
  <c r="K56" i="3"/>
  <c r="K74" i="3"/>
  <c r="B5" i="3"/>
  <c r="B4" i="3"/>
  <c r="B2" i="3"/>
  <c r="H1" i="3"/>
  <c r="B1" i="3"/>
  <c r="L51" i="3"/>
  <c r="L56" i="3"/>
  <c r="L74" i="3"/>
  <c r="M51" i="3"/>
  <c r="M56" i="3"/>
  <c r="M74" i="3"/>
  <c r="N51" i="3"/>
  <c r="N56" i="3"/>
  <c r="N74" i="3"/>
  <c r="O51" i="3"/>
  <c r="O56" i="3"/>
  <c r="O74" i="3"/>
  <c r="P71" i="3"/>
  <c r="G71" i="5" s="1"/>
  <c r="P72" i="3"/>
  <c r="G72" i="5" s="1"/>
  <c r="P73" i="3"/>
  <c r="G73" i="5" s="1"/>
  <c r="P54" i="3"/>
  <c r="P55" i="3"/>
  <c r="G55" i="5" s="1"/>
  <c r="P49" i="3"/>
  <c r="P50" i="3"/>
  <c r="G50" i="5" s="1"/>
  <c r="B43" i="3"/>
  <c r="A43" i="3"/>
  <c r="B42" i="3"/>
  <c r="A42" i="3"/>
  <c r="B41" i="3"/>
  <c r="A41" i="3"/>
  <c r="B40" i="3"/>
  <c r="A40" i="3"/>
  <c r="B39" i="3"/>
  <c r="A39" i="3"/>
  <c r="B37" i="3"/>
  <c r="B35" i="3"/>
  <c r="B33" i="3"/>
  <c r="A33" i="3"/>
  <c r="B31" i="3"/>
  <c r="B29" i="3"/>
  <c r="C37" i="1"/>
  <c r="C38" i="1"/>
  <c r="C39" i="1"/>
  <c r="C40" i="1"/>
  <c r="C41" i="1"/>
  <c r="C42" i="1"/>
  <c r="C34" i="1"/>
  <c r="A35" i="1"/>
  <c r="B35" i="1"/>
  <c r="C35" i="1"/>
  <c r="C36" i="1"/>
  <c r="A37" i="1"/>
  <c r="B37" i="1"/>
  <c r="A39" i="1"/>
  <c r="B39" i="1"/>
  <c r="A41" i="1"/>
  <c r="B41" i="1"/>
  <c r="A47" i="1"/>
  <c r="B47" i="1"/>
  <c r="C47" i="1"/>
  <c r="A48" i="1"/>
  <c r="B48" i="1"/>
  <c r="C48" i="1"/>
  <c r="A49" i="1"/>
  <c r="B49" i="1"/>
  <c r="C49" i="1"/>
  <c r="A50" i="1"/>
  <c r="B50" i="1"/>
  <c r="C50" i="1"/>
  <c r="A51" i="1"/>
  <c r="B51" i="1"/>
  <c r="C51" i="1"/>
  <c r="B33" i="1"/>
  <c r="C33" i="1"/>
  <c r="A20" i="1"/>
  <c r="A18" i="1"/>
  <c r="A16" i="1"/>
  <c r="K27" i="1"/>
  <c r="K26" i="1"/>
  <c r="K48" i="1" s="1"/>
  <c r="M13" i="1"/>
  <c r="L13" i="1"/>
  <c r="K13" i="1"/>
  <c r="M11" i="1"/>
  <c r="L11" i="1"/>
  <c r="K11" i="1"/>
  <c r="B20" i="1"/>
  <c r="B18" i="1"/>
  <c r="B16" i="1"/>
  <c r="E14" i="1"/>
  <c r="E14" i="3" s="1"/>
  <c r="L59" i="1"/>
  <c r="L64" i="1"/>
  <c r="L80" i="1"/>
  <c r="M59" i="1"/>
  <c r="M64" i="1"/>
  <c r="M80" i="1"/>
  <c r="N59" i="1"/>
  <c r="N64" i="1"/>
  <c r="N80" i="1"/>
  <c r="N99" i="1"/>
  <c r="O59" i="1"/>
  <c r="O64" i="1"/>
  <c r="O80" i="1"/>
  <c r="O99" i="1"/>
  <c r="K59" i="1"/>
  <c r="K64" i="1"/>
  <c r="K80" i="1"/>
  <c r="K104" i="1"/>
  <c r="A12" i="1"/>
  <c r="B12" i="1"/>
  <c r="A14" i="1"/>
  <c r="B14" i="1"/>
  <c r="A33" i="1"/>
  <c r="P57" i="1"/>
  <c r="G49" i="4" s="1"/>
  <c r="P58" i="1"/>
  <c r="G50" i="4" s="1"/>
  <c r="P62" i="1"/>
  <c r="G54" i="4" s="1"/>
  <c r="P63" i="1"/>
  <c r="G55" i="4" s="1"/>
  <c r="P73" i="1"/>
  <c r="G65" i="4" s="1"/>
  <c r="P76" i="1"/>
  <c r="G66" i="4" s="1"/>
  <c r="P77" i="1"/>
  <c r="G67" i="4" s="1"/>
  <c r="P78" i="1"/>
  <c r="G68" i="4" s="1"/>
  <c r="P79" i="1"/>
  <c r="G69" i="4" s="1"/>
  <c r="P96" i="1"/>
  <c r="G86" i="4" s="1"/>
  <c r="P97" i="1"/>
  <c r="G87" i="4" s="1"/>
  <c r="P98" i="1"/>
  <c r="G88" i="4" s="1"/>
  <c r="A102" i="1"/>
  <c r="N104" i="1"/>
  <c r="A103" i="1"/>
  <c r="A104" i="1"/>
  <c r="L104" i="1"/>
  <c r="M104" i="1"/>
  <c r="O104" i="1"/>
  <c r="B111" i="1"/>
  <c r="L47" i="1" l="1"/>
  <c r="M47" i="1"/>
  <c r="O47" i="1"/>
  <c r="N47" i="1"/>
  <c r="M24" i="1"/>
  <c r="M46" i="1" s="1"/>
  <c r="L24" i="1"/>
  <c r="L46" i="1" s="1"/>
  <c r="N24" i="1"/>
  <c r="N46" i="1" s="1"/>
  <c r="N22" i="1"/>
  <c r="N44" i="1" s="1"/>
  <c r="M44" i="1"/>
  <c r="O24" i="1"/>
  <c r="O46" i="1" s="1"/>
  <c r="O22" i="1"/>
  <c r="O44" i="1" s="1"/>
  <c r="Q80" i="1"/>
  <c r="B42" i="1"/>
  <c r="B20" i="3"/>
  <c r="B38" i="3" s="1"/>
  <c r="B34" i="1"/>
  <c r="B12" i="3"/>
  <c r="B30" i="3" s="1"/>
  <c r="B38" i="1"/>
  <c r="B16" i="3"/>
  <c r="B34" i="3" s="1"/>
  <c r="B36" i="1"/>
  <c r="B14" i="3"/>
  <c r="B32" i="3" s="1"/>
  <c r="B40" i="1"/>
  <c r="B18" i="3"/>
  <c r="B36" i="3" s="1"/>
  <c r="O51" i="1"/>
  <c r="B80" i="3"/>
  <c r="B4" i="5"/>
  <c r="B80" i="5" s="1"/>
  <c r="P56" i="3"/>
  <c r="G56" i="5" s="1"/>
  <c r="Q56" i="3"/>
  <c r="G49" i="5"/>
  <c r="P51" i="3"/>
  <c r="G51" i="5" s="1"/>
  <c r="Q51" i="3"/>
  <c r="O67" i="3"/>
  <c r="L67" i="3"/>
  <c r="N67" i="3"/>
  <c r="M67" i="3"/>
  <c r="I99" i="4"/>
  <c r="Q74" i="3"/>
  <c r="G54" i="5"/>
  <c r="J94" i="4"/>
  <c r="Q99" i="1"/>
  <c r="Q64" i="1"/>
  <c r="Q59" i="1"/>
  <c r="P11" i="1"/>
  <c r="G11" i="4" s="1"/>
  <c r="M20" i="1"/>
  <c r="M42" i="1" s="1"/>
  <c r="D20" i="3"/>
  <c r="K20" i="3" s="1"/>
  <c r="K38" i="3" s="1"/>
  <c r="A42" i="1"/>
  <c r="A20" i="4"/>
  <c r="A20" i="3"/>
  <c r="A38" i="3" s="1"/>
  <c r="A40" i="1"/>
  <c r="A18" i="4"/>
  <c r="A18" i="3"/>
  <c r="A36" i="3" s="1"/>
  <c r="A38" i="1"/>
  <c r="A16" i="4"/>
  <c r="A16" i="3"/>
  <c r="A34" i="3" s="1"/>
  <c r="A36" i="1"/>
  <c r="A14" i="4"/>
  <c r="A14" i="3"/>
  <c r="A32" i="3" s="1"/>
  <c r="A34" i="1"/>
  <c r="A12" i="4"/>
  <c r="A12" i="3"/>
  <c r="A30" i="3" s="1"/>
  <c r="I46" i="5"/>
  <c r="I78" i="5" s="1"/>
  <c r="M35" i="1"/>
  <c r="P86" i="1"/>
  <c r="G76" i="4" s="1"/>
  <c r="M105" i="1"/>
  <c r="P103" i="1"/>
  <c r="G93" i="4" s="1"/>
  <c r="P102" i="1"/>
  <c r="P88" i="1"/>
  <c r="G78" i="4" s="1"/>
  <c r="P87" i="1"/>
  <c r="G77" i="4" s="1"/>
  <c r="K14" i="1"/>
  <c r="K36" i="1" s="1"/>
  <c r="L18" i="1"/>
  <c r="L40" i="1" s="1"/>
  <c r="L39" i="1"/>
  <c r="L41" i="1"/>
  <c r="N16" i="1"/>
  <c r="N38" i="1" s="1"/>
  <c r="L50" i="1"/>
  <c r="L49" i="1"/>
  <c r="N20" i="1"/>
  <c r="N42" i="1" s="1"/>
  <c r="K19" i="3"/>
  <c r="K37" i="3" s="1"/>
  <c r="K17" i="3"/>
  <c r="K35" i="3" s="1"/>
  <c r="K13" i="3"/>
  <c r="K31" i="3" s="1"/>
  <c r="P29" i="1"/>
  <c r="G25" i="4" s="1"/>
  <c r="J25" i="4" s="1"/>
  <c r="O48" i="1"/>
  <c r="P25" i="1"/>
  <c r="G21" i="4" s="1"/>
  <c r="J21" i="4" s="1"/>
  <c r="M18" i="1"/>
  <c r="M40" i="1" s="1"/>
  <c r="K18" i="3"/>
  <c r="K36" i="3" s="1"/>
  <c r="L16" i="1"/>
  <c r="L38" i="1" s="1"/>
  <c r="K16" i="3"/>
  <c r="K34" i="3" s="1"/>
  <c r="P64" i="1"/>
  <c r="G56" i="4" s="1"/>
  <c r="K105" i="1"/>
  <c r="L12" i="1"/>
  <c r="L34" i="1" s="1"/>
  <c r="P27" i="1"/>
  <c r="G23" i="4" s="1"/>
  <c r="J23" i="4" s="1"/>
  <c r="P28" i="1"/>
  <c r="G24" i="4" s="1"/>
  <c r="J24" i="4" s="1"/>
  <c r="K33" i="1"/>
  <c r="L105" i="1"/>
  <c r="O105" i="1"/>
  <c r="L33" i="1"/>
  <c r="N64" i="3"/>
  <c r="K12" i="3"/>
  <c r="K30" i="3" s="1"/>
  <c r="P91" i="1"/>
  <c r="G81" i="4" s="1"/>
  <c r="K11" i="3"/>
  <c r="K29" i="3" s="1"/>
  <c r="P84" i="1"/>
  <c r="G74" i="4" s="1"/>
  <c r="P67" i="1"/>
  <c r="G59" i="4" s="1"/>
  <c r="P89" i="1"/>
  <c r="G79" i="4" s="1"/>
  <c r="P85" i="1"/>
  <c r="G75" i="4" s="1"/>
  <c r="P90" i="1"/>
  <c r="G80" i="4" s="1"/>
  <c r="O60" i="3"/>
  <c r="M11" i="3"/>
  <c r="M29" i="3" s="1"/>
  <c r="P68" i="1"/>
  <c r="G60" i="4" s="1"/>
  <c r="A29" i="3"/>
  <c r="N93" i="1"/>
  <c r="P19" i="1"/>
  <c r="G19" i="4" s="1"/>
  <c r="J19" i="4" s="1"/>
  <c r="N33" i="1"/>
  <c r="L37" i="1"/>
  <c r="P26" i="1"/>
  <c r="G22" i="4" s="1"/>
  <c r="J22" i="4" s="1"/>
  <c r="P17" i="1"/>
  <c r="G17" i="4" s="1"/>
  <c r="J17" i="4" s="1"/>
  <c r="P15" i="1"/>
  <c r="G15" i="4" s="1"/>
  <c r="J15" i="4" s="1"/>
  <c r="O35" i="1"/>
  <c r="L20" i="1"/>
  <c r="L42" i="1" s="1"/>
  <c r="K18" i="1"/>
  <c r="K40" i="1" s="1"/>
  <c r="O18" i="1"/>
  <c r="O40" i="1" s="1"/>
  <c r="N18" i="1"/>
  <c r="N40" i="1" s="1"/>
  <c r="O16" i="1"/>
  <c r="O38" i="1" s="1"/>
  <c r="M16" i="1"/>
  <c r="M38" i="1" s="1"/>
  <c r="K16" i="1"/>
  <c r="K38" i="1" s="1"/>
  <c r="P13" i="1"/>
  <c r="G13" i="4" s="1"/>
  <c r="J13" i="4" s="1"/>
  <c r="P80" i="1"/>
  <c r="G70" i="4" s="1"/>
  <c r="P59" i="1"/>
  <c r="G51" i="4" s="1"/>
  <c r="O65" i="3"/>
  <c r="N59" i="3"/>
  <c r="N65" i="3"/>
  <c r="K49" i="1"/>
  <c r="L35" i="1"/>
  <c r="K20" i="1"/>
  <c r="K42" i="1" s="1"/>
  <c r="O69" i="1"/>
  <c r="O93" i="1"/>
  <c r="M14" i="1"/>
  <c r="M36" i="1" s="1"/>
  <c r="M33" i="1"/>
  <c r="K35" i="1"/>
  <c r="O20" i="1"/>
  <c r="O42" i="1" s="1"/>
  <c r="N105" i="1"/>
  <c r="P99" i="1"/>
  <c r="G89" i="4" s="1"/>
  <c r="P74" i="3"/>
  <c r="G74" i="5" s="1"/>
  <c r="K93" i="1"/>
  <c r="M69" i="1"/>
  <c r="L69" i="1"/>
  <c r="N69" i="1"/>
  <c r="O59" i="3"/>
  <c r="O66" i="3"/>
  <c r="O64" i="3"/>
  <c r="N60" i="3"/>
  <c r="N66" i="3"/>
  <c r="L93" i="1"/>
  <c r="K43" i="3"/>
  <c r="O49" i="1"/>
  <c r="O33" i="1"/>
  <c r="O50" i="1"/>
  <c r="O12" i="1"/>
  <c r="N48" i="1"/>
  <c r="N51" i="1"/>
  <c r="N41" i="1"/>
  <c r="N39" i="1"/>
  <c r="N37" i="1"/>
  <c r="N35" i="1"/>
  <c r="M48" i="1"/>
  <c r="M51" i="1"/>
  <c r="M60" i="3"/>
  <c r="M65" i="3"/>
  <c r="L48" i="1"/>
  <c r="L51" i="1"/>
  <c r="L60" i="3"/>
  <c r="L65" i="3"/>
  <c r="L13" i="3"/>
  <c r="L11" i="3"/>
  <c r="L14" i="1"/>
  <c r="L36" i="1" s="1"/>
  <c r="N14" i="1"/>
  <c r="N36" i="1" s="1"/>
  <c r="L14" i="3"/>
  <c r="L32" i="3" s="1"/>
  <c r="L23" i="3"/>
  <c r="L25" i="3"/>
  <c r="L43" i="3" s="1"/>
  <c r="N25" i="3"/>
  <c r="N43" i="3" s="1"/>
  <c r="O24" i="3"/>
  <c r="O42" i="3" s="1"/>
  <c r="M24" i="3"/>
  <c r="M42" i="3" s="1"/>
  <c r="N23" i="3"/>
  <c r="N41" i="3" s="1"/>
  <c r="O22" i="3"/>
  <c r="O40" i="3" s="1"/>
  <c r="M22" i="3"/>
  <c r="M40" i="3" s="1"/>
  <c r="N21" i="3"/>
  <c r="N39" i="3" s="1"/>
  <c r="N19" i="3"/>
  <c r="N37" i="3" s="1"/>
  <c r="O18" i="3"/>
  <c r="O36" i="3" s="1"/>
  <c r="M18" i="3"/>
  <c r="M36" i="3" s="1"/>
  <c r="N17" i="3"/>
  <c r="N35" i="3" s="1"/>
  <c r="N15" i="3"/>
  <c r="N33" i="3" s="1"/>
  <c r="N13" i="3"/>
  <c r="N31" i="3" s="1"/>
  <c r="N11" i="3"/>
  <c r="N29" i="3" s="1"/>
  <c r="P104" i="1"/>
  <c r="G94" i="4" s="1"/>
  <c r="K37" i="1"/>
  <c r="K39" i="1"/>
  <c r="K41" i="1"/>
  <c r="K47" i="1"/>
  <c r="P47" i="1" s="1"/>
  <c r="K50" i="1"/>
  <c r="K51" i="1"/>
  <c r="K12" i="1"/>
  <c r="K42" i="3"/>
  <c r="K41" i="3"/>
  <c r="K40" i="3"/>
  <c r="K39" i="3"/>
  <c r="K33" i="3"/>
  <c r="O41" i="1"/>
  <c r="O39" i="1"/>
  <c r="O37" i="1"/>
  <c r="N49" i="1"/>
  <c r="N50" i="1"/>
  <c r="N12" i="1"/>
  <c r="M49" i="1"/>
  <c r="M37" i="1"/>
  <c r="M39" i="1"/>
  <c r="M41" i="1"/>
  <c r="M50" i="1"/>
  <c r="M12" i="1"/>
  <c r="M59" i="3"/>
  <c r="M66" i="3"/>
  <c r="M64" i="3"/>
  <c r="L59" i="3"/>
  <c r="L66" i="3"/>
  <c r="L64" i="3"/>
  <c r="L21" i="3"/>
  <c r="L39" i="3" s="1"/>
  <c r="L19" i="3"/>
  <c r="L37" i="3" s="1"/>
  <c r="L18" i="3"/>
  <c r="L17" i="3"/>
  <c r="L35" i="3" s="1"/>
  <c r="L16" i="3"/>
  <c r="L15" i="3"/>
  <c r="L33" i="3" s="1"/>
  <c r="O14" i="1"/>
  <c r="O36" i="1" s="1"/>
  <c r="L22" i="3"/>
  <c r="L24" i="3"/>
  <c r="O25" i="3"/>
  <c r="O43" i="3" s="1"/>
  <c r="M25" i="3"/>
  <c r="M43" i="3" s="1"/>
  <c r="N24" i="3"/>
  <c r="N42" i="3" s="1"/>
  <c r="O23" i="3"/>
  <c r="O41" i="3" s="1"/>
  <c r="M23" i="3"/>
  <c r="M41" i="3" s="1"/>
  <c r="N22" i="3"/>
  <c r="N40" i="3" s="1"/>
  <c r="O21" i="3"/>
  <c r="O39" i="3" s="1"/>
  <c r="M21" i="3"/>
  <c r="M39" i="3" s="1"/>
  <c r="O19" i="3"/>
  <c r="O37" i="3" s="1"/>
  <c r="M19" i="3"/>
  <c r="M37" i="3" s="1"/>
  <c r="N18" i="3"/>
  <c r="N36" i="3" s="1"/>
  <c r="O17" i="3"/>
  <c r="O35" i="3" s="1"/>
  <c r="M17" i="3"/>
  <c r="M35" i="3" s="1"/>
  <c r="N16" i="3"/>
  <c r="N34" i="3" s="1"/>
  <c r="O15" i="3"/>
  <c r="O33" i="3" s="1"/>
  <c r="M15" i="3"/>
  <c r="M33" i="3" s="1"/>
  <c r="O13" i="3"/>
  <c r="O31" i="3" s="1"/>
  <c r="M13" i="3"/>
  <c r="M31" i="3" s="1"/>
  <c r="O11" i="3"/>
  <c r="P46" i="1" l="1"/>
  <c r="P22" i="1"/>
  <c r="L44" i="1"/>
  <c r="P44" i="1" s="1"/>
  <c r="P24" i="1"/>
  <c r="I105" i="4"/>
  <c r="O20" i="3"/>
  <c r="O38" i="3" s="1"/>
  <c r="N20" i="3"/>
  <c r="N38" i="3" s="1"/>
  <c r="L20" i="3"/>
  <c r="L38" i="3" s="1"/>
  <c r="J11" i="4"/>
  <c r="J93" i="4"/>
  <c r="I95" i="4"/>
  <c r="Q105" i="1"/>
  <c r="P105" i="1"/>
  <c r="G95" i="4" s="1"/>
  <c r="G92" i="4"/>
  <c r="J92" i="4"/>
  <c r="H95" i="4"/>
  <c r="A20" i="5"/>
  <c r="A38" i="5" s="1"/>
  <c r="A38" i="4"/>
  <c r="A18" i="5"/>
  <c r="A36" i="5" s="1"/>
  <c r="A36" i="4"/>
  <c r="A16" i="5"/>
  <c r="A34" i="5" s="1"/>
  <c r="A34" i="4"/>
  <c r="A14" i="5"/>
  <c r="A32" i="5" s="1"/>
  <c r="A32" i="4"/>
  <c r="A12" i="5"/>
  <c r="A30" i="5" s="1"/>
  <c r="A30" i="4"/>
  <c r="I84" i="5"/>
  <c r="Q69" i="1"/>
  <c r="M61" i="3"/>
  <c r="K14" i="3"/>
  <c r="K32" i="3" s="1"/>
  <c r="K44" i="3" s="1"/>
  <c r="M12" i="3"/>
  <c r="M30" i="3" s="1"/>
  <c r="M16" i="3"/>
  <c r="M34" i="3" s="1"/>
  <c r="O61" i="3"/>
  <c r="O14" i="3"/>
  <c r="O32" i="3" s="1"/>
  <c r="O16" i="3"/>
  <c r="O34" i="3" s="1"/>
  <c r="N14" i="3"/>
  <c r="N32" i="3" s="1"/>
  <c r="M14" i="3"/>
  <c r="M32" i="3" s="1"/>
  <c r="M20" i="3"/>
  <c r="M38" i="3" s="1"/>
  <c r="N12" i="3"/>
  <c r="N30" i="3" s="1"/>
  <c r="O12" i="3"/>
  <c r="O30" i="3" s="1"/>
  <c r="L12" i="3"/>
  <c r="L30" i="3" s="1"/>
  <c r="N68" i="3"/>
  <c r="P69" i="1"/>
  <c r="G61" i="4" s="1"/>
  <c r="P18" i="1"/>
  <c r="G18" i="4" s="1"/>
  <c r="J18" i="4" s="1"/>
  <c r="K30" i="1"/>
  <c r="P16" i="1"/>
  <c r="G16" i="4" s="1"/>
  <c r="J16" i="4" s="1"/>
  <c r="M30" i="1"/>
  <c r="P33" i="1"/>
  <c r="G29" i="4" s="1"/>
  <c r="P35" i="1"/>
  <c r="G31" i="4" s="1"/>
  <c r="J31" i="4" s="1"/>
  <c r="P20" i="1"/>
  <c r="G20" i="4" s="1"/>
  <c r="J20" i="4" s="1"/>
  <c r="P65" i="3"/>
  <c r="G65" i="5" s="1"/>
  <c r="N61" i="3"/>
  <c r="P60" i="3"/>
  <c r="G60" i="5" s="1"/>
  <c r="P66" i="3"/>
  <c r="G66" i="5" s="1"/>
  <c r="M68" i="3"/>
  <c r="O30" i="1"/>
  <c r="N30" i="1"/>
  <c r="P48" i="1"/>
  <c r="G40" i="4" s="1"/>
  <c r="J40" i="4" s="1"/>
  <c r="P49" i="1"/>
  <c r="G41" i="4" s="1"/>
  <c r="J41" i="4" s="1"/>
  <c r="O68" i="3"/>
  <c r="M93" i="1"/>
  <c r="Q93" i="1" s="1"/>
  <c r="P24" i="3"/>
  <c r="G24" i="5" s="1"/>
  <c r="H24" i="5" s="1"/>
  <c r="J24" i="5" s="1"/>
  <c r="P51" i="1"/>
  <c r="G43" i="4" s="1"/>
  <c r="J43" i="4" s="1"/>
  <c r="L68" i="3"/>
  <c r="P64" i="3"/>
  <c r="G64" i="5" s="1"/>
  <c r="L61" i="3"/>
  <c r="P59" i="3"/>
  <c r="P11" i="3"/>
  <c r="P18" i="3"/>
  <c r="G18" i="5" s="1"/>
  <c r="H18" i="5" s="1"/>
  <c r="J18" i="5" s="1"/>
  <c r="O29" i="3"/>
  <c r="G39" i="4"/>
  <c r="J39" i="4" s="1"/>
  <c r="P39" i="1"/>
  <c r="G35" i="4" s="1"/>
  <c r="J35" i="4" s="1"/>
  <c r="P23" i="3"/>
  <c r="G23" i="5" s="1"/>
  <c r="H23" i="5" s="1"/>
  <c r="J23" i="5" s="1"/>
  <c r="P13" i="3"/>
  <c r="G13" i="5" s="1"/>
  <c r="H13" i="5" s="1"/>
  <c r="J13" i="5" s="1"/>
  <c r="N34" i="1"/>
  <c r="N52" i="1" s="1"/>
  <c r="P36" i="1"/>
  <c r="G32" i="4" s="1"/>
  <c r="J32" i="4" s="1"/>
  <c r="P40" i="1"/>
  <c r="G36" i="4" s="1"/>
  <c r="J36" i="4" s="1"/>
  <c r="L31" i="3"/>
  <c r="P31" i="3" s="1"/>
  <c r="G31" i="5" s="1"/>
  <c r="H31" i="5" s="1"/>
  <c r="J31" i="5" s="1"/>
  <c r="L42" i="3"/>
  <c r="P42" i="3" s="1"/>
  <c r="G42" i="5" s="1"/>
  <c r="H42" i="5" s="1"/>
  <c r="J42" i="5" s="1"/>
  <c r="L30" i="1"/>
  <c r="O34" i="1"/>
  <c r="O52" i="1" s="1"/>
  <c r="P14" i="1"/>
  <c r="G14" i="4" s="1"/>
  <c r="J14" i="4" s="1"/>
  <c r="L29" i="3"/>
  <c r="P22" i="3"/>
  <c r="G22" i="5" s="1"/>
  <c r="H22" i="5" s="1"/>
  <c r="J22" i="5" s="1"/>
  <c r="P15" i="3"/>
  <c r="G15" i="5" s="1"/>
  <c r="H15" i="5" s="1"/>
  <c r="J15" i="5" s="1"/>
  <c r="P17" i="3"/>
  <c r="G17" i="5" s="1"/>
  <c r="H17" i="5" s="1"/>
  <c r="J17" i="5" s="1"/>
  <c r="P19" i="3"/>
  <c r="G19" i="5" s="1"/>
  <c r="H19" i="5" s="1"/>
  <c r="J19" i="5" s="1"/>
  <c r="P21" i="3"/>
  <c r="G21" i="5" s="1"/>
  <c r="H21" i="5" s="1"/>
  <c r="J21" i="5" s="1"/>
  <c r="P33" i="3"/>
  <c r="G33" i="5" s="1"/>
  <c r="H33" i="5" s="1"/>
  <c r="J33" i="5" s="1"/>
  <c r="P35" i="3"/>
  <c r="G35" i="5" s="1"/>
  <c r="H35" i="5" s="1"/>
  <c r="J35" i="5" s="1"/>
  <c r="P37" i="3"/>
  <c r="G37" i="5" s="1"/>
  <c r="H37" i="5" s="1"/>
  <c r="J37" i="5" s="1"/>
  <c r="P39" i="3"/>
  <c r="G39" i="5" s="1"/>
  <c r="H39" i="5" s="1"/>
  <c r="J39" i="5" s="1"/>
  <c r="P12" i="1"/>
  <c r="P50" i="1"/>
  <c r="G42" i="4" s="1"/>
  <c r="J42" i="4" s="1"/>
  <c r="P41" i="1"/>
  <c r="G37" i="4" s="1"/>
  <c r="J37" i="4" s="1"/>
  <c r="P37" i="1"/>
  <c r="G33" i="4" s="1"/>
  <c r="J33" i="4" s="1"/>
  <c r="P25" i="3"/>
  <c r="G25" i="5" s="1"/>
  <c r="H25" i="5" s="1"/>
  <c r="J25" i="5" s="1"/>
  <c r="L34" i="3"/>
  <c r="L36" i="3"/>
  <c r="P36" i="3" s="1"/>
  <c r="G36" i="5" s="1"/>
  <c r="H36" i="5" s="1"/>
  <c r="J36" i="5" s="1"/>
  <c r="L41" i="3"/>
  <c r="P41" i="3" s="1"/>
  <c r="G41" i="5" s="1"/>
  <c r="H41" i="5" s="1"/>
  <c r="J41" i="5" s="1"/>
  <c r="M34" i="1"/>
  <c r="M52" i="1" s="1"/>
  <c r="P43" i="3"/>
  <c r="G43" i="5" s="1"/>
  <c r="H43" i="5" s="1"/>
  <c r="J43" i="5" s="1"/>
  <c r="K34" i="1"/>
  <c r="P38" i="1"/>
  <c r="G34" i="4" s="1"/>
  <c r="J34" i="4" s="1"/>
  <c r="P42" i="1"/>
  <c r="G38" i="4" s="1"/>
  <c r="J38" i="4" s="1"/>
  <c r="P92" i="1"/>
  <c r="P67" i="3"/>
  <c r="L40" i="3"/>
  <c r="P40" i="3" s="1"/>
  <c r="G40" i="5" s="1"/>
  <c r="H40" i="5" s="1"/>
  <c r="J40" i="5" s="1"/>
  <c r="L52" i="1" l="1"/>
  <c r="L54" i="1" s="1"/>
  <c r="L109" i="1" s="1"/>
  <c r="L115" i="1" s="1"/>
  <c r="I101" i="4"/>
  <c r="I103" i="4" s="1"/>
  <c r="G59" i="5"/>
  <c r="P61" i="3"/>
  <c r="G61" i="5" s="1"/>
  <c r="Q61" i="3"/>
  <c r="J29" i="4"/>
  <c r="J95" i="4"/>
  <c r="Q68" i="3"/>
  <c r="G67" i="5"/>
  <c r="H67" i="5" s="1"/>
  <c r="P68" i="3"/>
  <c r="G68" i="5" s="1"/>
  <c r="K95" i="4"/>
  <c r="P93" i="1"/>
  <c r="G83" i="4" s="1"/>
  <c r="G82" i="4"/>
  <c r="G11" i="5"/>
  <c r="H11" i="5" s="1"/>
  <c r="G12" i="4"/>
  <c r="P30" i="1"/>
  <c r="G26" i="4" s="1"/>
  <c r="Q30" i="1"/>
  <c r="I80" i="5"/>
  <c r="K26" i="3"/>
  <c r="M26" i="3"/>
  <c r="M44" i="3"/>
  <c r="L26" i="3"/>
  <c r="P38" i="3"/>
  <c r="G38" i="5" s="1"/>
  <c r="H38" i="5" s="1"/>
  <c r="J38" i="5" s="1"/>
  <c r="P16" i="3"/>
  <c r="G16" i="5" s="1"/>
  <c r="H16" i="5" s="1"/>
  <c r="J16" i="5" s="1"/>
  <c r="N44" i="3"/>
  <c r="P34" i="3"/>
  <c r="G34" i="5" s="1"/>
  <c r="H34" i="5" s="1"/>
  <c r="J34" i="5" s="1"/>
  <c r="P32" i="3"/>
  <c r="G32" i="5" s="1"/>
  <c r="H32" i="5" s="1"/>
  <c r="J32" i="5" s="1"/>
  <c r="N26" i="3"/>
  <c r="P14" i="3"/>
  <c r="G14" i="5" s="1"/>
  <c r="H14" i="5" s="1"/>
  <c r="J14" i="5" s="1"/>
  <c r="P20" i="3"/>
  <c r="G20" i="5" s="1"/>
  <c r="H20" i="5" s="1"/>
  <c r="J20" i="5" s="1"/>
  <c r="P30" i="3"/>
  <c r="G30" i="5" s="1"/>
  <c r="H30" i="5" s="1"/>
  <c r="J30" i="5" s="1"/>
  <c r="O26" i="3"/>
  <c r="P12" i="3"/>
  <c r="G12" i="5" s="1"/>
  <c r="H12" i="5" s="1"/>
  <c r="J12" i="5" s="1"/>
  <c r="O44" i="3"/>
  <c r="M54" i="1"/>
  <c r="M109" i="1" s="1"/>
  <c r="M115" i="1" s="1"/>
  <c r="N54" i="1"/>
  <c r="N109" i="1" s="1"/>
  <c r="N115" i="1" s="1"/>
  <c r="O54" i="1"/>
  <c r="O109" i="1" s="1"/>
  <c r="O115" i="1" s="1"/>
  <c r="P29" i="3"/>
  <c r="G29" i="5" s="1"/>
  <c r="H29" i="5" s="1"/>
  <c r="P34" i="1"/>
  <c r="K52" i="1"/>
  <c r="L44" i="3"/>
  <c r="J67" i="5" l="1"/>
  <c r="J68" i="5" s="1"/>
  <c r="H68" i="5"/>
  <c r="K68" i="5" s="1"/>
  <c r="J82" i="4"/>
  <c r="J83" i="4" s="1"/>
  <c r="H83" i="4"/>
  <c r="K83" i="4" s="1"/>
  <c r="J11" i="5"/>
  <c r="J26" i="5" s="1"/>
  <c r="H26" i="5"/>
  <c r="K26" i="5" s="1"/>
  <c r="J29" i="5"/>
  <c r="J44" i="5" s="1"/>
  <c r="H44" i="5"/>
  <c r="J12" i="4"/>
  <c r="J26" i="4" s="1"/>
  <c r="H26" i="4"/>
  <c r="K26" i="4" s="1"/>
  <c r="Q44" i="3"/>
  <c r="K54" i="1"/>
  <c r="Q52" i="1"/>
  <c r="K46" i="3"/>
  <c r="Q26" i="3"/>
  <c r="P52" i="1"/>
  <c r="G30" i="4"/>
  <c r="P26" i="3"/>
  <c r="G26" i="5" s="1"/>
  <c r="I82" i="5"/>
  <c r="N111" i="1"/>
  <c r="N113" i="1" s="1"/>
  <c r="L111" i="1"/>
  <c r="L113" i="1" s="1"/>
  <c r="M111" i="1"/>
  <c r="M113" i="1" s="1"/>
  <c r="O111" i="1"/>
  <c r="O113" i="1" s="1"/>
  <c r="L46" i="3"/>
  <c r="L78" i="3" s="1"/>
  <c r="L84" i="3" s="1"/>
  <c r="L80" i="3" s="1"/>
  <c r="L82" i="3" s="1"/>
  <c r="L119" i="1" s="1"/>
  <c r="L120" i="1" s="1"/>
  <c r="M46" i="3"/>
  <c r="M78" i="3" s="1"/>
  <c r="M84" i="3" s="1"/>
  <c r="M80" i="3" s="1"/>
  <c r="M82" i="3" s="1"/>
  <c r="M119" i="1" s="1"/>
  <c r="M120" i="1" s="1"/>
  <c r="P44" i="3"/>
  <c r="G44" i="5" s="1"/>
  <c r="N46" i="3"/>
  <c r="N78" i="3" s="1"/>
  <c r="N84" i="3" s="1"/>
  <c r="N80" i="3" s="1"/>
  <c r="N82" i="3" s="1"/>
  <c r="N119" i="1" s="1"/>
  <c r="N120" i="1" s="1"/>
  <c r="O46" i="3"/>
  <c r="O78" i="3" s="1"/>
  <c r="O84" i="3" s="1"/>
  <c r="O80" i="3" s="1"/>
  <c r="O82" i="3" s="1"/>
  <c r="O119" i="1" s="1"/>
  <c r="O120" i="1" s="1"/>
  <c r="J46" i="5" l="1"/>
  <c r="P54" i="1"/>
  <c r="G44" i="4"/>
  <c r="J30" i="4"/>
  <c r="J44" i="4" s="1"/>
  <c r="J46" i="4" s="1"/>
  <c r="K99" i="4" s="1"/>
  <c r="H44" i="4"/>
  <c r="K78" i="3"/>
  <c r="K84" i="3" s="1"/>
  <c r="K80" i="3" s="1"/>
  <c r="P80" i="3" s="1"/>
  <c r="G80" i="5" s="1"/>
  <c r="Q46" i="3"/>
  <c r="H46" i="5"/>
  <c r="K44" i="5"/>
  <c r="K109" i="1"/>
  <c r="K115" i="1" s="1"/>
  <c r="Q54" i="1"/>
  <c r="I109" i="4"/>
  <c r="L122" i="1"/>
  <c r="N122" i="1"/>
  <c r="O122" i="1"/>
  <c r="M122" i="1"/>
  <c r="P46" i="3"/>
  <c r="G46" i="5" l="1"/>
  <c r="Q78" i="3"/>
  <c r="Q109" i="1"/>
  <c r="G46" i="4"/>
  <c r="P78" i="3"/>
  <c r="H46" i="4"/>
  <c r="K44" i="4"/>
  <c r="P84" i="3"/>
  <c r="G84" i="5" s="1"/>
  <c r="H78" i="5"/>
  <c r="K46" i="5"/>
  <c r="K78" i="5" s="1"/>
  <c r="K84" i="5" s="1"/>
  <c r="K80" i="5" s="1"/>
  <c r="K82" i="5" s="1"/>
  <c r="P109" i="1"/>
  <c r="Q115" i="1" s="1"/>
  <c r="I110" i="4"/>
  <c r="K82" i="3"/>
  <c r="G99" i="4" l="1"/>
  <c r="H99" i="4"/>
  <c r="H105" i="4" s="1"/>
  <c r="J105" i="4" s="1"/>
  <c r="K46" i="4"/>
  <c r="H84" i="5"/>
  <c r="J78" i="5"/>
  <c r="Q84" i="3"/>
  <c r="Q80" i="3" s="1"/>
  <c r="Q82" i="3" s="1"/>
  <c r="G78" i="5"/>
  <c r="K119" i="1"/>
  <c r="P119" i="1" s="1"/>
  <c r="G109" i="4" s="1"/>
  <c r="P82" i="3"/>
  <c r="G82" i="5" s="1"/>
  <c r="P115" i="1"/>
  <c r="K111" i="1"/>
  <c r="I112" i="4"/>
  <c r="P118" i="1"/>
  <c r="G108" i="4" s="1"/>
  <c r="Q111" i="1" l="1"/>
  <c r="G105" i="4"/>
  <c r="J99" i="4"/>
  <c r="K105" i="4" s="1"/>
  <c r="H80" i="5"/>
  <c r="J84" i="5"/>
  <c r="K120" i="1"/>
  <c r="P120" i="1" s="1"/>
  <c r="G110" i="4" s="1"/>
  <c r="Q120" i="1"/>
  <c r="K113" i="1"/>
  <c r="P113" i="1" s="1"/>
  <c r="G103" i="4" s="1"/>
  <c r="P111" i="1"/>
  <c r="G112" i="4" l="1"/>
  <c r="H82" i="5"/>
  <c r="J80" i="5"/>
  <c r="Q113" i="1"/>
  <c r="G101" i="4"/>
  <c r="H101" i="4"/>
  <c r="K101" i="4"/>
  <c r="K122" i="1"/>
  <c r="P122" i="1" s="1"/>
  <c r="P123" i="1" s="1"/>
  <c r="Q122" i="1"/>
  <c r="J101" i="4" l="1"/>
  <c r="K103" i="4" s="1"/>
  <c r="H103" i="4"/>
  <c r="H109" i="4"/>
  <c r="J82" i="5"/>
  <c r="J103" i="4" l="1"/>
  <c r="H110" i="4"/>
  <c r="J110" i="4" s="1"/>
  <c r="J109" i="4"/>
  <c r="K110" i="4" s="1"/>
  <c r="K112" i="4" l="1"/>
  <c r="H112" i="4"/>
  <c r="J112" i="4" s="1"/>
  <c r="J1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000-000001000000}">
      <text>
        <r>
          <rPr>
            <b/>
            <sz val="8"/>
            <color rgb="FF000000"/>
            <rFont val="Tahoma"/>
            <family val="2"/>
          </rPr>
          <t>Robert Lapointe:</t>
        </r>
        <r>
          <rPr>
            <sz val="8"/>
            <color rgb="FF000000"/>
            <rFont val="Tahoma"/>
            <family val="2"/>
          </rPr>
          <t xml:space="preserve">
</t>
        </r>
        <r>
          <rPr>
            <sz val="8"/>
            <color rgb="FF000000"/>
            <rFont val="Tahoma"/>
            <family val="2"/>
          </rPr>
          <t>Enter total number of budget years.</t>
        </r>
      </text>
    </comment>
    <comment ref="C10" authorId="0" shapeId="0" xr:uid="{00000000-0006-0000-0000-000002000000}">
      <text>
        <r>
          <rPr>
            <b/>
            <sz val="8"/>
            <color indexed="81"/>
            <rFont val="Tahoma"/>
            <family val="2"/>
          </rPr>
          <t>Robert Lapointe:</t>
        </r>
        <r>
          <rPr>
            <sz val="8"/>
            <color indexed="81"/>
            <rFont val="Tahoma"/>
            <family val="2"/>
          </rPr>
          <t xml:space="preserve">
Enter "Academic", "Summer", "Staff', or "Student."</t>
        </r>
      </text>
    </comment>
    <comment ref="E92" authorId="0" shapeId="0" xr:uid="{00000000-0006-0000-0000-000003000000}">
      <text>
        <r>
          <rPr>
            <sz val="9"/>
            <color indexed="81"/>
            <rFont val="Tahoma"/>
            <family val="2"/>
          </rPr>
          <t>List Number of credits for ALL students</t>
        </r>
      </text>
    </comment>
    <comment ref="A119" authorId="0" shapeId="0" xr:uid="{00000000-0006-0000-00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1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100-000002000000}">
      <text>
        <r>
          <rPr>
            <b/>
            <sz val="8"/>
            <color indexed="81"/>
            <rFont val="Tahoma"/>
            <family val="2"/>
          </rPr>
          <t>Robert Lapointe:</t>
        </r>
        <r>
          <rPr>
            <sz val="8"/>
            <color indexed="81"/>
            <rFont val="Tahoma"/>
            <family val="2"/>
          </rPr>
          <t xml:space="preserve">
Enter "Academic", "Summer", "Staff', or "Student."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2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200-000002000000}">
      <text>
        <r>
          <rPr>
            <b/>
            <sz val="8"/>
            <color indexed="81"/>
            <rFont val="Tahoma"/>
            <family val="2"/>
          </rPr>
          <t>Robert Lapointe:</t>
        </r>
        <r>
          <rPr>
            <sz val="8"/>
            <color indexed="81"/>
            <rFont val="Tahoma"/>
            <family val="2"/>
          </rPr>
          <t xml:space="preserve">
Enter "Academic", "Summer", "Staff', or "Student."</t>
        </r>
      </text>
    </comment>
    <comment ref="E82" authorId="0" shapeId="0" xr:uid="{00000000-0006-0000-0200-000003000000}">
      <text>
        <r>
          <rPr>
            <sz val="9"/>
            <color indexed="81"/>
            <rFont val="Tahoma"/>
            <family val="2"/>
          </rPr>
          <t>List Number of credits for ALL students</t>
        </r>
      </text>
    </comment>
    <comment ref="A109" authorId="0" shapeId="0" xr:uid="{00000000-0006-0000-0200-000004000000}">
      <text>
        <r>
          <rPr>
            <b/>
            <sz val="8"/>
            <color indexed="81"/>
            <rFont val="Tahoma"/>
            <family val="2"/>
          </rPr>
          <t>Robert Lapointe:</t>
        </r>
        <r>
          <rPr>
            <sz val="8"/>
            <color indexed="81"/>
            <rFont val="Tahoma"/>
            <family val="2"/>
          </rPr>
          <t xml:space="preserve">
Enter other cost share information on the Cost Share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Robert Lapointe</author>
  </authors>
  <commentList>
    <comment ref="B6" authorId="0" shapeId="0" xr:uid="{00000000-0006-0000-0300-000001000000}">
      <text>
        <r>
          <rPr>
            <b/>
            <sz val="8"/>
            <color indexed="81"/>
            <rFont val="Tahoma"/>
            <family val="2"/>
          </rPr>
          <t>Robert Lapointe:</t>
        </r>
        <r>
          <rPr>
            <sz val="8"/>
            <color indexed="81"/>
            <rFont val="Tahoma"/>
            <family val="2"/>
          </rPr>
          <t xml:space="preserve">
Enter total number of budget years.</t>
        </r>
      </text>
    </comment>
    <comment ref="C10" authorId="0" shapeId="0" xr:uid="{00000000-0006-0000-0300-000002000000}">
      <text>
        <r>
          <rPr>
            <b/>
            <sz val="8"/>
            <color indexed="81"/>
            <rFont val="Tahoma"/>
            <family val="2"/>
          </rPr>
          <t>Robert Lapointe:</t>
        </r>
        <r>
          <rPr>
            <sz val="8"/>
            <color indexed="81"/>
            <rFont val="Tahoma"/>
            <family val="2"/>
          </rPr>
          <t xml:space="preserve">
Enter "Academic", "Summer", "Staff', or "Student."</t>
        </r>
      </text>
    </comment>
  </commentList>
</comments>
</file>

<file path=xl/sharedStrings.xml><?xml version="1.0" encoding="utf-8"?>
<sst xmlns="http://schemas.openxmlformats.org/spreadsheetml/2006/main" count="514" uniqueCount="167">
  <si>
    <t>Number of Budget Years</t>
  </si>
  <si>
    <t>Inflation Rate</t>
  </si>
  <si>
    <t>FRINGE BENEFIT RATES</t>
  </si>
  <si>
    <t>Academic</t>
  </si>
  <si>
    <t>Summer</t>
  </si>
  <si>
    <t>Staff</t>
  </si>
  <si>
    <t>Student</t>
  </si>
  <si>
    <t>SALARIES &amp; WAGES</t>
  </si>
  <si>
    <t>Name</t>
  </si>
  <si>
    <t>Role</t>
  </si>
  <si>
    <t>Fringe Type</t>
  </si>
  <si>
    <t>Base Salary</t>
  </si>
  <si>
    <t>TBD</t>
  </si>
  <si>
    <t>TOTAL SALARIES &amp; WAGES</t>
  </si>
  <si>
    <t>PI</t>
  </si>
  <si>
    <t>Post-doc</t>
  </si>
  <si>
    <t>Grad Student</t>
  </si>
  <si>
    <t>UG Student</t>
  </si>
  <si>
    <t>FRINGE BENEFITS</t>
  </si>
  <si>
    <t>TOTAL FRINGE BENEFITS</t>
  </si>
  <si>
    <t>No. of Months Year 1</t>
  </si>
  <si>
    <t>No. of Months Year 2</t>
  </si>
  <si>
    <t>No. of Months Year 3</t>
  </si>
  <si>
    <t>No. of Months Year 4</t>
  </si>
  <si>
    <t>No. of Months Year 5</t>
  </si>
  <si>
    <t>Year</t>
  </si>
  <si>
    <t>TOTAL BUDGET</t>
  </si>
  <si>
    <t>IDC Rate (TYPE MTDC)</t>
  </si>
  <si>
    <t>TOTAL PERSONNEL</t>
  </si>
  <si>
    <t>CONSULTANT COSTS</t>
  </si>
  <si>
    <t>Consultant 1</t>
  </si>
  <si>
    <t>Consultant 2</t>
  </si>
  <si>
    <t>TOTAL CONSULTANT COSTS</t>
  </si>
  <si>
    <t>Item 1</t>
  </si>
  <si>
    <t>Item 2</t>
  </si>
  <si>
    <t>TOTAL EQUIPMENT COSTS</t>
  </si>
  <si>
    <t>(NOTE: This Category is NOT for Student Support)</t>
  </si>
  <si>
    <t>Tuition</t>
  </si>
  <si>
    <t>Stipends</t>
  </si>
  <si>
    <t>Travel</t>
  </si>
  <si>
    <t>Subsistence</t>
  </si>
  <si>
    <t>Other</t>
  </si>
  <si>
    <t>TOTAL PARTICIPANT COSTS</t>
  </si>
  <si>
    <t xml:space="preserve">Number of Participants </t>
  </si>
  <si>
    <t>OTHER DIRECT COSTS</t>
  </si>
  <si>
    <t>Materials &amp; Supplies</t>
  </si>
  <si>
    <t>Publication Costs</t>
  </si>
  <si>
    <t>Human Subjects</t>
  </si>
  <si>
    <t>Animal Subjects</t>
  </si>
  <si>
    <t>ADP / Computer Services</t>
  </si>
  <si>
    <t>TOTAL OTHER DIRECT COSTS</t>
  </si>
  <si>
    <t>Subcontractor 1</t>
  </si>
  <si>
    <t>Subcontractor 2</t>
  </si>
  <si>
    <t>Subcontractor 3</t>
  </si>
  <si>
    <t>TOTAL SUBCONTRACT COSTS</t>
  </si>
  <si>
    <t>TOTAL DIRECT COSTS</t>
  </si>
  <si>
    <t>INDIRECT COSTS (TYPE MTDC)</t>
  </si>
  <si>
    <t>TOTAL REQUEST FROM FUNDING AGENCY</t>
  </si>
  <si>
    <t>IDC Base</t>
  </si>
  <si>
    <t>SUBCONTRACT IDC</t>
  </si>
  <si>
    <t>TOTAL SUBCONTRACT IDC</t>
  </si>
  <si>
    <t>Credits</t>
  </si>
  <si>
    <t>(A Letter of Support is required from each Consultant)</t>
  </si>
  <si>
    <t>(over $2,500) General use computers are not considered equipment)</t>
  </si>
  <si>
    <t>please list details</t>
  </si>
  <si>
    <t>( A Statement of Work, Detailed Budget, and Consortium Letter are required from each Subcontractor)</t>
  </si>
  <si>
    <t>(Charged on the first $25,000 of each subcontract)</t>
  </si>
  <si>
    <t>▲ PARTICIPANT COSTS</t>
  </si>
  <si>
    <t>▲ EQUIPMENT</t>
  </si>
  <si>
    <t>▲ Graduate Student Tuition*</t>
  </si>
  <si>
    <t>▼ SUBCONTRACT(S)</t>
  </si>
  <si>
    <t>Other Cost Share**</t>
  </si>
  <si>
    <t>TOTAL COST SHARE</t>
  </si>
  <si>
    <t>▼ For subcontracts, indirect costs are charged on the first $25,000 of EACH subcontract.</t>
  </si>
  <si>
    <t>The indirect cost rates for work performed off campus are: 24% for federally supported projects and 30% for industry supported projects</t>
  </si>
  <si>
    <t>PI Name:</t>
  </si>
  <si>
    <t>OSRP #</t>
  </si>
  <si>
    <t>Solicitation:</t>
  </si>
  <si>
    <t>Other (please list details below)</t>
  </si>
  <si>
    <t>TRAVEL COSTS</t>
  </si>
  <si>
    <t>Domestic Travel</t>
  </si>
  <si>
    <t>International Travel</t>
  </si>
  <si>
    <t>TOTAL TRAVEL COSTS</t>
  </si>
  <si>
    <t>YEAR 1</t>
  </si>
  <si>
    <t>YEAR 2</t>
  </si>
  <si>
    <t>YEAR 3</t>
  </si>
  <si>
    <t>YEAR 4</t>
  </si>
  <si>
    <t>YEAR 5</t>
  </si>
  <si>
    <t>TOTAL</t>
  </si>
  <si>
    <t>Co-PI 1</t>
  </si>
  <si>
    <t>Co-PI 2</t>
  </si>
  <si>
    <t>Co-PI 3</t>
  </si>
  <si>
    <t>Co-PI 4</t>
  </si>
  <si>
    <t>(A Letter of Support (include the rate/charge for consulting services) is required from each Consultant)</t>
  </si>
  <si>
    <t>SUBCONTRACT(S)</t>
  </si>
  <si>
    <t>▲ Indirect costs are not charged on Equipment, or Tuition for grants carrying full indirect costs</t>
  </si>
  <si>
    <t>TOTAL PROJECT BUDGET (including cost share)</t>
  </si>
  <si>
    <t>Acad. Appt.  (Months)</t>
  </si>
  <si>
    <t>Acad. Appt. Months</t>
  </si>
  <si>
    <t xml:space="preserve">current costs (http://www.iit.edu/research/services/orcpd/docs/animal_rates.pdf) </t>
  </si>
  <si>
    <t>COST SHARE ACCOUNT NUMBER</t>
  </si>
  <si>
    <t>Cost Share %</t>
  </si>
  <si>
    <r>
      <rPr>
        <b/>
        <sz val="11"/>
        <rFont val="Calibri"/>
        <family val="2"/>
        <scheme val="minor"/>
      </rPr>
      <t>TRAVEL COSTS</t>
    </r>
    <r>
      <rPr>
        <sz val="11"/>
        <color theme="10"/>
        <rFont val="Calibri"/>
        <family val="2"/>
        <scheme val="minor"/>
      </rPr>
      <t xml:space="preserve">      (IIT Policy / Federal Regulations: http://www.iit.edu/grant_contract_accounting/sponsored_project_travel.shtml) </t>
    </r>
  </si>
  <si>
    <t>For grants using federal funds, a US carrier must be used.</t>
  </si>
  <si>
    <t>IIT (Tuition Match)*</t>
  </si>
  <si>
    <t>* IIT Tuition Match (not included in Total Request from Funding Agency above)</t>
  </si>
  <si>
    <t>IIT will cost share 1/4 tuition costs on the second and subsequent graduate students where the project is charged less than the full on-site indirect costs rate AND where the graduate student are paid the minimum stipend above.</t>
  </si>
  <si>
    <r>
      <t xml:space="preserve">COST SHARE           </t>
    </r>
    <r>
      <rPr>
        <b/>
        <sz val="11"/>
        <color rgb="FFFF0000"/>
        <rFont val="Calibri"/>
        <family val="2"/>
      </rPr>
      <t>(ALL COST SHARE INCLUDING IIT TUITION COST SHARE IS SUBJECT TO APPROVAL OF THE APPROPRIATE DEAN)</t>
    </r>
  </si>
  <si>
    <t>OSRP#</t>
  </si>
  <si>
    <t>IIT will cost share 1/2 tuition costs on all graduate students where the project is charged the full on-site indirect costs rate (53% federal, 60% non-federal) AND where each graduate student is paid a minimum stipend of $21,600 / year ($1,800 / month) in FY 2016</t>
  </si>
  <si>
    <t>The indirect cost rates for work performed on campus are : 53% for federally supported projects and 60% for industry supported projects</t>
  </si>
  <si>
    <t>COST SHARE</t>
  </si>
  <si>
    <t>** For other cost share, a detailed budget and a statement of where the cost share is coming from is required. If from an IIT account, an account number must be provided (use Cost Share Tab)</t>
  </si>
  <si>
    <t>(&gt;= $2,500 for each item; &gt;=25K Capital Software) General use computers are not considered equipment)</t>
  </si>
  <si>
    <t>▲ EQUIPMENT/CAP SOFTWARE</t>
  </si>
  <si>
    <t>(includes software &lt; $25K)</t>
  </si>
  <si>
    <t>Check Sum</t>
  </si>
  <si>
    <t>Materials and Supplies</t>
  </si>
  <si>
    <t>Other 1: Please provide details</t>
  </si>
  <si>
    <t>Other 2: Please provide details</t>
  </si>
  <si>
    <t>Rate</t>
  </si>
  <si>
    <t>▲ Indirect costs are not charged on Equipment, Participant Support, User Fees or Tuition for grants carrying full indirect costs</t>
  </si>
  <si>
    <r>
      <t>▲</t>
    </r>
    <r>
      <rPr>
        <b/>
        <sz val="11"/>
        <color theme="3"/>
        <rFont val="Calibri"/>
        <family val="2"/>
        <scheme val="minor"/>
      </rPr>
      <t xml:space="preserve"> DEPT</t>
    </r>
    <r>
      <rPr>
        <sz val="11"/>
        <color theme="3"/>
        <rFont val="Calibri"/>
        <family val="2"/>
        <scheme val="minor"/>
      </rPr>
      <t xml:space="preserve"> GS Tuition (not standard IIT c/s)</t>
    </r>
  </si>
  <si>
    <t>TL BUDGET REV</t>
  </si>
  <si>
    <t>Original TL Budget</t>
  </si>
  <si>
    <t>Effort 
Re-budget</t>
  </si>
  <si>
    <t>TL EXP to Date</t>
  </si>
  <si>
    <t>Original</t>
  </si>
  <si>
    <t>Exp</t>
  </si>
  <si>
    <t>Re-Bud</t>
  </si>
  <si>
    <t>REV Budget</t>
  </si>
  <si>
    <t>TL REV</t>
  </si>
  <si>
    <t>Enter Current FRINGE BENEFIT RATES</t>
  </si>
  <si>
    <t>Effort Re-budget</t>
  </si>
  <si>
    <t>Check to see if IDC was taken already; if not include</t>
  </si>
  <si>
    <t>User Fees</t>
  </si>
  <si>
    <t>Alterations and Renovations or Equipment or Facility Rental</t>
  </si>
  <si>
    <t>(If no federally negotiated IDC rate agreement, 10% MTDC De Minimis F&amp;A rate per 2 CFR 200)</t>
  </si>
  <si>
    <t xml:space="preserve">(&gt;= $2,500 for each item; includes capital software; software &gt;= $2,500) </t>
  </si>
  <si>
    <t>(NOTE: This Category is NOT for Student Support or Human Subject costs)</t>
  </si>
  <si>
    <t>(includes software &lt; $2,500)</t>
  </si>
  <si>
    <t>IIT IDC on subcontractor costs (IDC charged on the first $25,000 of each subcontract)</t>
  </si>
  <si>
    <t>Rate***</t>
  </si>
  <si>
    <t xml:space="preserve">***  Tuition rate for Armour College of Engineering, Lewis College of Human Sciences, College of Science, and School of Applied Technology. Review current information on tuition and fees at IIT's Chicago-Kent College of Law, College of Architecture, Institute of Design, or Stuart School of Business websites. </t>
  </si>
  <si>
    <t>EQUIPMENT/CAP SOFTWARE</t>
  </si>
  <si>
    <t>PARTICIPANT COSTS</t>
  </si>
  <si>
    <t>Graduate Student Tuition</t>
  </si>
  <si>
    <t>For subcontracts, indirect costs are charged on the first $25,000 of EACH subcontract.</t>
  </si>
  <si>
    <t>Cayuse #</t>
  </si>
  <si>
    <t>With the prior approval of the Dean/College Head, IIT will cost share 1/2 tuition costs on all graduate students where the project is charged the full on-site indirect costs rate (53% federal, 60% non-federal) AND where each graduate student is paid a minimum stipend of $23,775 / year ($1,982 / month) in FY 2018</t>
  </si>
  <si>
    <t>Indirect costs are not charged on Equipment, Participant Support, Rental Fee or Tuition for grants using approved indirect cost rates</t>
  </si>
  <si>
    <t>Inflationary Increase Note:</t>
  </si>
  <si>
    <t xml:space="preserve">Salaries, travel, materials and supplies, publication costs, user fees and graduate student tuition categories include an annual 4% cost-of-living increase effective at the beginning of each budgetary period. If this project is funded, IIT will make any necessary adjustments to the awarded budget based on the policies in effect at the time of the award. </t>
  </si>
  <si>
    <t>Fred Hickernell</t>
  </si>
  <si>
    <t>18-0266</t>
  </si>
  <si>
    <t>NSF 18-516</t>
  </si>
  <si>
    <t>Xian-He Sun</t>
  </si>
  <si>
    <t>David Minh</t>
  </si>
  <si>
    <t>Jeffery Wereszczynski</t>
  </si>
  <si>
    <t>Sou-Cheng Choi</t>
  </si>
  <si>
    <t>Senior Personnel</t>
  </si>
  <si>
    <t>Norman Lederman</t>
  </si>
  <si>
    <t>Kiah Wah Ong</t>
  </si>
  <si>
    <t>-</t>
  </si>
  <si>
    <t>COD Stipends</t>
  </si>
  <si>
    <t>UG CISC Fellows</t>
  </si>
  <si>
    <t>G CISC Fellows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</si>
</sst>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_(* #,##0.0_);_(* \(#,##0.0\);_(* &quot;-&quot;??_);_(@_)"/>
    <numFmt numFmtId="166" formatCode="_(* #,##0_);_(* \(#,##0\);_(* &quot;-&quot;??_);_(@_)"/>
    <numFmt numFmtId="167" formatCode="0.0"/>
  </numFmts>
  <fonts count="31" x14ac:knownFonts="1">
    <font>
      <sz val="11"/>
      <color theme="1"/>
      <name val="Calibri"/>
      <family val="2"/>
      <scheme val="minor"/>
    </font>
    <font>
      <sz val="11"/>
      <color indexed="8"/>
      <name val="Calibri"/>
      <family val="2"/>
    </font>
    <font>
      <sz val="11"/>
      <color indexed="8"/>
      <name val="Calibri"/>
      <family val="2"/>
    </font>
    <font>
      <b/>
      <sz val="11"/>
      <color indexed="8"/>
      <name val="Calibri"/>
      <family val="2"/>
    </font>
    <font>
      <i/>
      <sz val="11"/>
      <color indexed="8"/>
      <name val="Calibri"/>
      <family val="2"/>
    </font>
    <font>
      <b/>
      <sz val="11"/>
      <color indexed="23"/>
      <name val="Calibri"/>
      <family val="2"/>
    </font>
    <font>
      <sz val="8"/>
      <color indexed="81"/>
      <name val="Tahoma"/>
      <family val="2"/>
    </font>
    <font>
      <b/>
      <sz val="8"/>
      <color indexed="81"/>
      <name val="Tahoma"/>
      <family val="2"/>
    </font>
    <font>
      <sz val="8"/>
      <name val="Calibri"/>
      <family val="2"/>
    </font>
    <font>
      <sz val="10"/>
      <color theme="1"/>
      <name val="Calibri"/>
      <family val="2"/>
      <scheme val="minor"/>
    </font>
    <font>
      <b/>
      <sz val="11"/>
      <color theme="1"/>
      <name val="Calibri"/>
      <family val="2"/>
      <scheme val="minor"/>
    </font>
    <font>
      <b/>
      <sz val="11"/>
      <color rgb="FFFF0000"/>
      <name val="Calibri"/>
      <family val="2"/>
    </font>
    <font>
      <u/>
      <sz val="11"/>
      <color theme="10"/>
      <name val="Calibri"/>
      <family val="2"/>
      <scheme val="minor"/>
    </font>
    <font>
      <sz val="11"/>
      <color theme="10"/>
      <name val="Calibri"/>
      <family val="2"/>
      <scheme val="minor"/>
    </font>
    <font>
      <b/>
      <sz val="11"/>
      <name val="Calibri"/>
      <family val="2"/>
      <scheme val="minor"/>
    </font>
    <font>
      <b/>
      <sz val="11"/>
      <color theme="9" tint="-0.499984740745262"/>
      <name val="Calibri"/>
      <family val="2"/>
    </font>
    <font>
      <sz val="11"/>
      <color theme="9" tint="-0.499984740745262"/>
      <name val="Calibri"/>
      <family val="2"/>
      <scheme val="minor"/>
    </font>
    <font>
      <sz val="11"/>
      <color theme="1"/>
      <name val="Calibri"/>
      <family val="2"/>
      <scheme val="minor"/>
    </font>
    <font>
      <b/>
      <sz val="11"/>
      <color theme="3"/>
      <name val="Calibri"/>
      <family val="2"/>
      <scheme val="minor"/>
    </font>
    <font>
      <b/>
      <sz val="11"/>
      <color theme="3"/>
      <name val="Calibri"/>
      <family val="2"/>
    </font>
    <font>
      <sz val="11"/>
      <color theme="3"/>
      <name val="Calibri"/>
      <family val="2"/>
    </font>
    <font>
      <i/>
      <sz val="11"/>
      <color theme="3"/>
      <name val="Calibri"/>
      <family val="2"/>
    </font>
    <font>
      <b/>
      <sz val="10"/>
      <color theme="3"/>
      <name val="Calibri"/>
      <family val="2"/>
    </font>
    <font>
      <sz val="11"/>
      <color theme="3"/>
      <name val="Calibri"/>
      <family val="2"/>
      <scheme val="minor"/>
    </font>
    <font>
      <sz val="9"/>
      <color indexed="81"/>
      <name val="Tahoma"/>
      <family val="2"/>
    </font>
    <font>
      <b/>
      <sz val="8"/>
      <color indexed="8"/>
      <name val="Calibri"/>
      <family val="2"/>
    </font>
    <font>
      <sz val="11"/>
      <name val="Calibri"/>
      <family val="2"/>
      <scheme val="minor"/>
    </font>
    <font>
      <b/>
      <sz val="11"/>
      <name val="Calibri"/>
      <family val="2"/>
    </font>
    <font>
      <b/>
      <i/>
      <sz val="11"/>
      <color theme="1"/>
      <name val="Calibri"/>
      <family val="2"/>
      <scheme val="minor"/>
    </font>
    <font>
      <b/>
      <sz val="8"/>
      <color rgb="FF000000"/>
      <name val="Tahoma"/>
      <family val="2"/>
    </font>
    <font>
      <sz val="8"/>
      <color rgb="FF000000"/>
      <name val="Tahoma"/>
      <family val="2"/>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cellStyleXfs>
  <cellXfs count="146">
    <xf numFmtId="0" fontId="0" fillId="0" borderId="0" xfId="0"/>
    <xf numFmtId="166" fontId="0" fillId="0" borderId="0" xfId="1" applyNumberFormat="1" applyFont="1" applyAlignment="1" applyProtection="1">
      <alignment horizontal="right"/>
      <protection locked="0"/>
    </xf>
    <xf numFmtId="166" fontId="3" fillId="0" borderId="0" xfId="1" applyNumberFormat="1" applyFont="1" applyProtection="1">
      <protection locked="0"/>
    </xf>
    <xf numFmtId="0" fontId="3" fillId="0" borderId="0" xfId="0" applyFont="1" applyProtection="1">
      <protection locked="0"/>
    </xf>
    <xf numFmtId="164" fontId="0" fillId="0" borderId="0" xfId="2" applyNumberFormat="1" applyFont="1" applyBorder="1" applyProtection="1">
      <protection locked="0"/>
    </xf>
    <xf numFmtId="0" fontId="3" fillId="0" borderId="2" xfId="0" applyFont="1" applyBorder="1" applyProtection="1">
      <protection locked="0"/>
    </xf>
    <xf numFmtId="166" fontId="0" fillId="0" borderId="0" xfId="1" applyNumberFormat="1" applyFont="1" applyProtection="1">
      <protection locked="0"/>
    </xf>
    <xf numFmtId="166" fontId="0" fillId="0" borderId="0" xfId="1" applyNumberFormat="1" applyFont="1" applyAlignment="1" applyProtection="1">
      <alignment horizontal="right"/>
    </xf>
    <xf numFmtId="166" fontId="3" fillId="0" borderId="0" xfId="1" applyNumberFormat="1" applyFont="1" applyProtection="1"/>
    <xf numFmtId="0" fontId="3" fillId="0" borderId="0" xfId="0" applyFont="1" applyFill="1" applyProtection="1">
      <protection locked="0"/>
    </xf>
    <xf numFmtId="166" fontId="3" fillId="0" borderId="0" xfId="1" applyNumberFormat="1" applyFont="1" applyFill="1" applyAlignment="1" applyProtection="1">
      <alignment horizontal="right"/>
    </xf>
    <xf numFmtId="166" fontId="3" fillId="0" borderId="0" xfId="1" applyNumberFormat="1" applyFont="1" applyFill="1" applyProtection="1"/>
    <xf numFmtId="0" fontId="1" fillId="0" borderId="0" xfId="0" applyFont="1" applyFill="1" applyProtection="1">
      <protection locked="0"/>
    </xf>
    <xf numFmtId="166" fontId="1" fillId="0" borderId="0" xfId="1" applyNumberFormat="1" applyFont="1" applyFill="1" applyAlignment="1" applyProtection="1">
      <alignment horizontal="right"/>
    </xf>
    <xf numFmtId="166" fontId="1" fillId="0" borderId="0" xfId="1" applyNumberFormat="1" applyFont="1" applyFill="1" applyProtection="1"/>
    <xf numFmtId="0" fontId="1" fillId="0" borderId="0" xfId="0" applyFont="1" applyProtection="1">
      <protection locked="0"/>
    </xf>
    <xf numFmtId="166" fontId="1" fillId="0" borderId="0" xfId="1" applyNumberFormat="1" applyFont="1" applyAlignment="1" applyProtection="1">
      <alignment horizontal="right"/>
      <protection locked="0"/>
    </xf>
    <xf numFmtId="166" fontId="1" fillId="0" borderId="0" xfId="1" applyNumberFormat="1" applyFont="1" applyProtection="1"/>
    <xf numFmtId="166" fontId="0" fillId="0" borderId="0" xfId="1" applyNumberFormat="1" applyFont="1" applyFill="1" applyAlignment="1" applyProtection="1">
      <alignment horizontal="right"/>
    </xf>
    <xf numFmtId="166" fontId="0" fillId="0" borderId="0" xfId="1" applyNumberFormat="1" applyFont="1" applyAlignment="1" applyProtection="1">
      <alignment horizontal="left" indent="1"/>
      <protection locked="0"/>
    </xf>
    <xf numFmtId="166" fontId="3" fillId="0" borderId="0" xfId="1" applyNumberFormat="1" applyFont="1" applyAlignment="1" applyProtection="1">
      <alignment horizontal="center"/>
      <protection locked="0"/>
    </xf>
    <xf numFmtId="0" fontId="4" fillId="0" borderId="0" xfId="0" applyFont="1" applyFill="1" applyProtection="1">
      <protection locked="0"/>
    </xf>
    <xf numFmtId="166" fontId="0" fillId="3" borderId="0" xfId="1" applyNumberFormat="1" applyFont="1" applyFill="1" applyAlignment="1" applyProtection="1">
      <alignment horizontal="right"/>
    </xf>
    <xf numFmtId="166" fontId="3" fillId="3" borderId="0" xfId="1" applyNumberFormat="1" applyFont="1" applyFill="1" applyProtection="1"/>
    <xf numFmtId="166" fontId="1" fillId="0" borderId="0" xfId="1" applyNumberFormat="1" applyFont="1" applyFill="1" applyAlignment="1" applyProtection="1">
      <alignment horizontal="right"/>
      <protection locked="0"/>
    </xf>
    <xf numFmtId="0" fontId="3" fillId="4" borderId="3" xfId="0" applyFont="1" applyFill="1" applyBorder="1" applyProtection="1">
      <protection locked="0"/>
    </xf>
    <xf numFmtId="166" fontId="3" fillId="4" borderId="3" xfId="1" applyNumberFormat="1" applyFont="1" applyFill="1" applyBorder="1" applyAlignment="1" applyProtection="1">
      <alignment horizontal="right"/>
    </xf>
    <xf numFmtId="166" fontId="3" fillId="4" borderId="3" xfId="1" applyNumberFormat="1" applyFont="1" applyFill="1" applyBorder="1" applyProtection="1"/>
    <xf numFmtId="43" fontId="0" fillId="0" borderId="0" xfId="1" applyNumberFormat="1" applyFont="1" applyProtection="1">
      <protection locked="0"/>
    </xf>
    <xf numFmtId="0" fontId="3" fillId="5" borderId="0" xfId="0" applyFont="1" applyFill="1" applyProtection="1">
      <protection locked="0"/>
    </xf>
    <xf numFmtId="166" fontId="3" fillId="5" borderId="0" xfId="1" applyNumberFormat="1" applyFont="1" applyFill="1" applyAlignment="1" applyProtection="1">
      <alignment horizontal="right"/>
    </xf>
    <xf numFmtId="166" fontId="3" fillId="5" borderId="0" xfId="1" applyNumberFormat="1" applyFont="1" applyFill="1" applyProtection="1"/>
    <xf numFmtId="0" fontId="3" fillId="6" borderId="0" xfId="0" applyFont="1" applyFill="1" applyProtection="1">
      <protection locked="0"/>
    </xf>
    <xf numFmtId="166" fontId="3" fillId="6" borderId="0" xfId="1" applyNumberFormat="1" applyFont="1" applyFill="1" applyAlignment="1" applyProtection="1">
      <alignment horizontal="right"/>
    </xf>
    <xf numFmtId="166" fontId="3" fillId="6" borderId="0" xfId="1" applyNumberFormat="1" applyFont="1" applyFill="1" applyProtection="1"/>
    <xf numFmtId="0" fontId="3" fillId="6" borderId="0" xfId="0" applyFont="1" applyFill="1" applyBorder="1" applyProtection="1">
      <protection locked="0"/>
    </xf>
    <xf numFmtId="164" fontId="3" fillId="6" borderId="0" xfId="0" applyNumberFormat="1" applyFont="1" applyFill="1" applyProtection="1">
      <protection locked="0"/>
    </xf>
    <xf numFmtId="0" fontId="3" fillId="7" borderId="0" xfId="0" applyFont="1" applyFill="1" applyProtection="1">
      <protection locked="0"/>
    </xf>
    <xf numFmtId="166" fontId="3" fillId="7" borderId="0" xfId="1" applyNumberFormat="1" applyFont="1" applyFill="1" applyAlignment="1" applyProtection="1">
      <alignment horizontal="right"/>
    </xf>
    <xf numFmtId="166" fontId="3" fillId="7" borderId="0" xfId="1" applyNumberFormat="1" applyFont="1" applyFill="1" applyProtection="1"/>
    <xf numFmtId="10" fontId="3" fillId="0" borderId="0" xfId="2" applyNumberFormat="1" applyFont="1" applyProtection="1">
      <protection locked="0"/>
    </xf>
    <xf numFmtId="0" fontId="13" fillId="0" borderId="0" xfId="3" applyFont="1" applyFill="1" applyProtection="1">
      <protection locked="0"/>
    </xf>
    <xf numFmtId="166" fontId="3" fillId="0" borderId="0" xfId="1" applyNumberFormat="1" applyFont="1" applyFill="1" applyProtection="1">
      <protection locked="0"/>
    </xf>
    <xf numFmtId="166" fontId="3" fillId="0" borderId="0" xfId="1" applyNumberFormat="1" applyFont="1" applyFill="1" applyAlignment="1" applyProtection="1">
      <alignment horizontal="center"/>
      <protection locked="0"/>
    </xf>
    <xf numFmtId="166" fontId="5" fillId="0" borderId="0" xfId="1" applyNumberFormat="1" applyFont="1" applyFill="1" applyAlignment="1" applyProtection="1">
      <alignment horizontal="center"/>
      <protection locked="0"/>
    </xf>
    <xf numFmtId="166" fontId="5" fillId="0" borderId="0" xfId="1" applyNumberFormat="1" applyFont="1" applyFill="1" applyProtection="1"/>
    <xf numFmtId="10" fontId="3" fillId="0" borderId="0" xfId="2" applyNumberFormat="1" applyFont="1" applyFill="1" applyProtection="1">
      <protection locked="0"/>
    </xf>
    <xf numFmtId="0" fontId="16" fillId="0" borderId="0" xfId="0" applyFont="1" applyProtection="1">
      <protection locked="0"/>
    </xf>
    <xf numFmtId="164" fontId="16" fillId="0" borderId="0" xfId="2" applyNumberFormat="1" applyFont="1" applyBorder="1" applyProtection="1">
      <protection locked="0"/>
    </xf>
    <xf numFmtId="0" fontId="3" fillId="8" borderId="3" xfId="0" applyFont="1" applyFill="1" applyBorder="1" applyProtection="1">
      <protection locked="0"/>
    </xf>
    <xf numFmtId="166" fontId="3" fillId="8" borderId="3" xfId="1" applyNumberFormat="1" applyFont="1" applyFill="1" applyBorder="1" applyAlignment="1" applyProtection="1">
      <alignment horizontal="right"/>
    </xf>
    <xf numFmtId="166" fontId="3" fillId="8" borderId="3" xfId="1" applyNumberFormat="1" applyFont="1" applyFill="1" applyBorder="1" applyProtection="1"/>
    <xf numFmtId="0" fontId="0" fillId="0" borderId="0" xfId="0" applyFill="1" applyProtection="1">
      <protection locked="0"/>
    </xf>
    <xf numFmtId="0" fontId="0" fillId="0" borderId="1" xfId="0" applyFill="1" applyBorder="1" applyProtection="1">
      <protection locked="0"/>
    </xf>
    <xf numFmtId="166" fontId="0" fillId="0" borderId="0" xfId="1" applyNumberFormat="1" applyFont="1" applyFill="1" applyAlignment="1" applyProtection="1">
      <alignment horizontal="right"/>
      <protection locked="0"/>
    </xf>
    <xf numFmtId="164" fontId="0" fillId="0" borderId="0" xfId="2" applyNumberFormat="1" applyFont="1" applyFill="1" applyBorder="1" applyProtection="1">
      <protection locked="0"/>
    </xf>
    <xf numFmtId="43" fontId="0" fillId="0" borderId="0" xfId="1" applyFont="1" applyFill="1" applyBorder="1" applyProtection="1">
      <protection locked="0"/>
    </xf>
    <xf numFmtId="0" fontId="0" fillId="0" borderId="0" xfId="0" applyFill="1" applyAlignment="1" applyProtection="1">
      <protection locked="0"/>
    </xf>
    <xf numFmtId="166" fontId="3" fillId="0" borderId="0" xfId="1" applyNumberFormat="1" applyFont="1" applyFill="1" applyAlignment="1" applyProtection="1">
      <alignment horizontal="center" wrapText="1"/>
      <protection locked="0"/>
    </xf>
    <xf numFmtId="166" fontId="0" fillId="0" borderId="0" xfId="1" applyNumberFormat="1" applyFont="1" applyFill="1" applyProtection="1">
      <protection locked="0"/>
    </xf>
    <xf numFmtId="0" fontId="3" fillId="9" borderId="0" xfId="0" applyFont="1" applyFill="1" applyProtection="1">
      <protection locked="0"/>
    </xf>
    <xf numFmtId="166" fontId="3" fillId="9" borderId="0" xfId="1" applyNumberFormat="1" applyFont="1" applyFill="1" applyAlignment="1" applyProtection="1">
      <alignment horizontal="right"/>
    </xf>
    <xf numFmtId="166" fontId="3" fillId="9" borderId="0" xfId="1" applyNumberFormat="1" applyFont="1" applyFill="1" applyProtection="1"/>
    <xf numFmtId="0" fontId="3" fillId="7" borderId="0" xfId="0" applyFont="1" applyFill="1" applyBorder="1" applyProtection="1">
      <protection locked="0"/>
    </xf>
    <xf numFmtId="164" fontId="3" fillId="5" borderId="0" xfId="0" applyNumberFormat="1" applyFont="1" applyFill="1" applyProtection="1">
      <protection locked="0"/>
    </xf>
    <xf numFmtId="0" fontId="0" fillId="0" borderId="0" xfId="0" applyFont="1" applyProtection="1">
      <protection locked="0"/>
    </xf>
    <xf numFmtId="0" fontId="0" fillId="0" borderId="1" xfId="0" applyFont="1" applyBorder="1" applyProtection="1">
      <protection locked="0"/>
    </xf>
    <xf numFmtId="0" fontId="0" fillId="0" borderId="0" xfId="0" applyFont="1" applyFill="1" applyBorder="1" applyAlignment="1" applyProtection="1">
      <alignment horizontal="left"/>
      <protection locked="0"/>
    </xf>
    <xf numFmtId="0" fontId="0" fillId="0" borderId="0" xfId="0" applyFont="1" applyBorder="1" applyProtection="1">
      <protection locked="0"/>
    </xf>
    <xf numFmtId="0" fontId="12" fillId="0" borderId="0" xfId="3" applyFont="1" applyFill="1" applyProtection="1">
      <protection locked="0"/>
    </xf>
    <xf numFmtId="0" fontId="12" fillId="0" borderId="0" xfId="3" applyFont="1" applyProtection="1">
      <protection locked="0"/>
    </xf>
    <xf numFmtId="0" fontId="0" fillId="3" borderId="0" xfId="0" applyFont="1" applyFill="1" applyProtection="1">
      <protection locked="0"/>
    </xf>
    <xf numFmtId="0" fontId="0" fillId="0" borderId="0" xfId="0" applyFont="1" applyFill="1" applyAlignment="1" applyProtection="1">
      <alignment horizontal="left" wrapText="1"/>
      <protection locked="0"/>
    </xf>
    <xf numFmtId="0" fontId="0" fillId="0" borderId="0" xfId="0" applyFont="1" applyAlignment="1">
      <alignment wrapText="1"/>
    </xf>
    <xf numFmtId="166" fontId="3" fillId="0" borderId="0" xfId="1" applyNumberFormat="1" applyFont="1" applyFill="1" applyAlignment="1" applyProtection="1">
      <alignment horizontal="center" wrapText="1"/>
      <protection locked="0"/>
    </xf>
    <xf numFmtId="0" fontId="19" fillId="0" borderId="0" xfId="0" applyFont="1" applyProtection="1">
      <protection locked="0"/>
    </xf>
    <xf numFmtId="0" fontId="20" fillId="0" borderId="0" xfId="0" applyFont="1" applyProtection="1">
      <protection locked="0"/>
    </xf>
    <xf numFmtId="166" fontId="20" fillId="0" borderId="0" xfId="1" applyNumberFormat="1" applyFont="1" applyAlignment="1" applyProtection="1">
      <alignment horizontal="right"/>
      <protection locked="0"/>
    </xf>
    <xf numFmtId="166" fontId="19" fillId="0" borderId="0" xfId="1" applyNumberFormat="1" applyFont="1" applyAlignment="1" applyProtection="1">
      <alignment horizontal="center"/>
      <protection locked="0"/>
    </xf>
    <xf numFmtId="166" fontId="19" fillId="0" borderId="0" xfId="1" applyNumberFormat="1" applyFont="1" applyProtection="1"/>
    <xf numFmtId="0" fontId="19" fillId="2" borderId="0" xfId="0" applyFont="1" applyFill="1" applyProtection="1">
      <protection locked="0"/>
    </xf>
    <xf numFmtId="166" fontId="19" fillId="2" borderId="0" xfId="1" applyNumberFormat="1" applyFont="1" applyFill="1" applyAlignment="1" applyProtection="1">
      <alignment horizontal="right"/>
    </xf>
    <xf numFmtId="166" fontId="19" fillId="2" borderId="0" xfId="1" applyNumberFormat="1" applyFont="1" applyFill="1" applyProtection="1"/>
    <xf numFmtId="0" fontId="21" fillId="0" borderId="0" xfId="0" applyFont="1" applyProtection="1">
      <protection locked="0"/>
    </xf>
    <xf numFmtId="0" fontId="20" fillId="0" borderId="1" xfId="0" applyFont="1" applyBorder="1" applyProtection="1">
      <protection locked="0"/>
    </xf>
    <xf numFmtId="0" fontId="22" fillId="0" borderId="0" xfId="0" applyFont="1" applyProtection="1">
      <protection locked="0"/>
    </xf>
    <xf numFmtId="0" fontId="23" fillId="0" borderId="0" xfId="0" applyFont="1" applyProtection="1">
      <protection locked="0"/>
    </xf>
    <xf numFmtId="166" fontId="23" fillId="0" borderId="0" xfId="1" applyNumberFormat="1" applyFont="1" applyAlignment="1" applyProtection="1">
      <alignment horizontal="right"/>
      <protection locked="0"/>
    </xf>
    <xf numFmtId="0" fontId="19" fillId="6" borderId="0" xfId="0" applyFont="1" applyFill="1" applyProtection="1">
      <protection locked="0"/>
    </xf>
    <xf numFmtId="166" fontId="19" fillId="6" borderId="0" xfId="1" applyNumberFormat="1" applyFont="1" applyFill="1" applyAlignment="1" applyProtection="1">
      <alignment horizontal="right"/>
    </xf>
    <xf numFmtId="166" fontId="19" fillId="6" borderId="0" xfId="1" applyNumberFormat="1" applyFont="1" applyFill="1" applyProtection="1"/>
    <xf numFmtId="166" fontId="23" fillId="0" borderId="1" xfId="1" applyNumberFormat="1" applyFont="1" applyBorder="1" applyProtection="1">
      <protection locked="0"/>
    </xf>
    <xf numFmtId="166" fontId="23" fillId="0" borderId="0" xfId="1" applyNumberFormat="1" applyFont="1" applyAlignment="1" applyProtection="1">
      <alignment horizontal="right"/>
    </xf>
    <xf numFmtId="0" fontId="19" fillId="0" borderId="0" xfId="0" applyFont="1" applyFill="1" applyProtection="1">
      <protection locked="0"/>
    </xf>
    <xf numFmtId="0" fontId="23" fillId="0" borderId="0" xfId="0" applyFont="1" applyFill="1" applyProtection="1">
      <protection locked="0"/>
    </xf>
    <xf numFmtId="166" fontId="23" fillId="0" borderId="0" xfId="1" applyNumberFormat="1" applyFont="1" applyFill="1" applyAlignment="1" applyProtection="1">
      <alignment horizontal="right"/>
      <protection locked="0"/>
    </xf>
    <xf numFmtId="166" fontId="19" fillId="0" borderId="0" xfId="1" applyNumberFormat="1" applyFont="1" applyFill="1" applyAlignment="1" applyProtection="1">
      <alignment horizontal="center"/>
      <protection locked="0"/>
    </xf>
    <xf numFmtId="0" fontId="21" fillId="0" borderId="0" xfId="0" applyFont="1" applyFill="1" applyProtection="1">
      <protection locked="0"/>
    </xf>
    <xf numFmtId="166" fontId="19" fillId="0" borderId="0" xfId="1" applyNumberFormat="1" applyFont="1" applyFill="1" applyProtection="1"/>
    <xf numFmtId="0" fontId="19" fillId="7" borderId="0" xfId="0" applyFont="1" applyFill="1" applyProtection="1">
      <protection locked="0"/>
    </xf>
    <xf numFmtId="166" fontId="19" fillId="7" borderId="0" xfId="1" applyNumberFormat="1" applyFont="1" applyFill="1" applyAlignment="1" applyProtection="1">
      <alignment horizontal="right"/>
    </xf>
    <xf numFmtId="166" fontId="19" fillId="7" borderId="0" xfId="1" applyNumberFormat="1" applyFont="1" applyFill="1" applyProtection="1"/>
    <xf numFmtId="166" fontId="23" fillId="0" borderId="1" xfId="1" applyNumberFormat="1" applyFont="1" applyFill="1" applyBorder="1" applyProtection="1">
      <protection locked="0"/>
    </xf>
    <xf numFmtId="165" fontId="23" fillId="0" borderId="1" xfId="1" applyNumberFormat="1" applyFont="1" applyFill="1" applyBorder="1" applyProtection="1">
      <protection locked="0"/>
    </xf>
    <xf numFmtId="166" fontId="23" fillId="0" borderId="0" xfId="1" applyNumberFormat="1" applyFont="1" applyFill="1" applyAlignment="1" applyProtection="1">
      <alignment horizontal="right"/>
    </xf>
    <xf numFmtId="167" fontId="23" fillId="0" borderId="1" xfId="1" applyNumberFormat="1" applyFont="1" applyBorder="1" applyProtection="1">
      <protection locked="0"/>
    </xf>
    <xf numFmtId="167" fontId="23" fillId="0" borderId="1" xfId="0" applyNumberFormat="1" applyFont="1" applyBorder="1" applyProtection="1">
      <protection locked="0"/>
    </xf>
    <xf numFmtId="166" fontId="0" fillId="0" borderId="0" xfId="0" applyNumberFormat="1" applyFont="1" applyAlignment="1" applyProtection="1">
      <alignment horizontal="center"/>
      <protection locked="0"/>
    </xf>
    <xf numFmtId="167" fontId="23" fillId="0" borderId="1" xfId="0" applyNumberFormat="1" applyFont="1" applyFill="1" applyBorder="1" applyProtection="1">
      <protection locked="0"/>
    </xf>
    <xf numFmtId="166" fontId="3" fillId="0" borderId="0" xfId="0" applyNumberFormat="1" applyFont="1" applyFill="1" applyProtection="1">
      <protection locked="0"/>
    </xf>
    <xf numFmtId="166" fontId="3" fillId="0" borderId="0" xfId="1" applyNumberFormat="1" applyFont="1" applyFill="1" applyBorder="1" applyAlignment="1" applyProtection="1">
      <alignment horizontal="right"/>
    </xf>
    <xf numFmtId="166" fontId="0" fillId="0" borderId="0" xfId="1" applyNumberFormat="1" applyFont="1" applyAlignment="1" applyProtection="1">
      <alignment horizontal="center"/>
      <protection locked="0"/>
    </xf>
    <xf numFmtId="167" fontId="0" fillId="0" borderId="1" xfId="0" applyNumberFormat="1" applyFont="1" applyBorder="1" applyAlignment="1" applyProtection="1">
      <alignment horizontal="center"/>
      <protection locked="0"/>
    </xf>
    <xf numFmtId="2" fontId="23" fillId="0" borderId="1" xfId="0" applyNumberFormat="1" applyFont="1" applyFill="1" applyBorder="1" applyProtection="1">
      <protection locked="0"/>
    </xf>
    <xf numFmtId="166" fontId="0" fillId="0" borderId="0" xfId="1" applyNumberFormat="1" applyFont="1" applyFill="1" applyBorder="1" applyProtection="1">
      <protection locked="0"/>
    </xf>
    <xf numFmtId="0" fontId="10" fillId="10" borderId="0" xfId="0" applyFont="1" applyFill="1" applyProtection="1">
      <protection locked="0"/>
    </xf>
    <xf numFmtId="167" fontId="0" fillId="0" borderId="1" xfId="0" applyNumberFormat="1" applyFont="1" applyBorder="1" applyProtection="1">
      <protection locked="0"/>
    </xf>
    <xf numFmtId="166" fontId="26" fillId="0" borderId="0" xfId="1" applyNumberFormat="1" applyFont="1" applyAlignment="1" applyProtection="1">
      <alignment horizontal="right"/>
    </xf>
    <xf numFmtId="166" fontId="26" fillId="3" borderId="0" xfId="1" applyNumberFormat="1" applyFont="1" applyFill="1" applyAlignment="1" applyProtection="1">
      <alignment horizontal="right"/>
    </xf>
    <xf numFmtId="166" fontId="0" fillId="7" borderId="0" xfId="1" applyNumberFormat="1" applyFont="1" applyFill="1" applyAlignment="1" applyProtection="1">
      <alignment horizontal="right"/>
    </xf>
    <xf numFmtId="0" fontId="0" fillId="7" borderId="0" xfId="0" applyFont="1" applyFill="1" applyProtection="1">
      <protection locked="0"/>
    </xf>
    <xf numFmtId="43" fontId="0" fillId="0" borderId="0" xfId="1" applyNumberFormat="1" applyFont="1" applyFill="1" applyProtection="1">
      <protection locked="0"/>
    </xf>
    <xf numFmtId="0" fontId="26" fillId="0" borderId="0" xfId="0" applyFont="1" applyProtection="1">
      <protection locked="0"/>
    </xf>
    <xf numFmtId="166" fontId="26" fillId="0" borderId="0" xfId="1" applyNumberFormat="1" applyFont="1" applyAlignment="1" applyProtection="1">
      <alignment horizontal="right"/>
      <protection locked="0"/>
    </xf>
    <xf numFmtId="166" fontId="27" fillId="0" borderId="0" xfId="1" applyNumberFormat="1" applyFont="1" applyProtection="1"/>
    <xf numFmtId="0" fontId="28" fillId="0" borderId="0" xfId="0" applyFont="1" applyProtection="1">
      <protection locked="0"/>
    </xf>
    <xf numFmtId="166" fontId="0" fillId="0" borderId="0" xfId="1" applyNumberFormat="1" applyFont="1" applyProtection="1"/>
    <xf numFmtId="0" fontId="0" fillId="0" borderId="0" xfId="0" applyProtection="1">
      <protection locked="0"/>
    </xf>
    <xf numFmtId="41" fontId="0" fillId="0" borderId="0" xfId="1" applyNumberFormat="1" applyFont="1" applyAlignment="1" applyProtection="1">
      <alignment horizontal="left" indent="1"/>
    </xf>
    <xf numFmtId="0" fontId="0" fillId="0" borderId="0" xfId="0" applyAlignment="1" applyProtection="1">
      <alignment horizontal="left" wrapText="1"/>
      <protection locked="0"/>
    </xf>
    <xf numFmtId="0" fontId="0" fillId="0" borderId="0" xfId="0" applyFont="1" applyAlignment="1" applyProtection="1">
      <alignment horizontal="left" wrapText="1"/>
      <protection locked="0"/>
    </xf>
    <xf numFmtId="0" fontId="0" fillId="0" borderId="1" xfId="0" applyFont="1" applyBorder="1" applyAlignment="1" applyProtection="1">
      <alignment horizontal="left"/>
      <protection locked="0"/>
    </xf>
    <xf numFmtId="166" fontId="3" fillId="0" borderId="0" xfId="1" applyNumberFormat="1" applyFont="1" applyAlignment="1" applyProtection="1">
      <alignment horizontal="center" wrapText="1"/>
      <protection locked="0"/>
    </xf>
    <xf numFmtId="0" fontId="3" fillId="0" borderId="0" xfId="0" applyFont="1" applyAlignment="1" applyProtection="1">
      <alignment horizontal="center"/>
      <protection locked="0"/>
    </xf>
    <xf numFmtId="0" fontId="0" fillId="0" borderId="0" xfId="0" applyFont="1" applyAlignment="1" applyProtection="1">
      <alignment horizontal="center" wrapText="1"/>
      <protection locked="0"/>
    </xf>
    <xf numFmtId="0" fontId="15" fillId="0" borderId="0" xfId="0" applyFont="1" applyAlignment="1" applyProtection="1">
      <alignment horizontal="center" shrinkToFit="1"/>
      <protection locked="0"/>
    </xf>
    <xf numFmtId="0" fontId="0" fillId="0" borderId="1" xfId="0" applyFill="1" applyBorder="1" applyAlignment="1" applyProtection="1">
      <alignment horizontal="left"/>
      <protection locked="0"/>
    </xf>
    <xf numFmtId="0" fontId="3" fillId="0" borderId="0" xfId="0" applyFont="1" applyFill="1" applyAlignment="1" applyProtection="1">
      <alignment horizontal="center"/>
      <protection locked="0"/>
    </xf>
    <xf numFmtId="0" fontId="0" fillId="0" borderId="0" xfId="0" applyFill="1" applyAlignment="1" applyProtection="1">
      <alignment horizontal="center" wrapText="1"/>
      <protection locked="0"/>
    </xf>
    <xf numFmtId="166" fontId="3" fillId="0" borderId="0" xfId="1" applyNumberFormat="1" applyFont="1" applyFill="1" applyAlignment="1" applyProtection="1">
      <alignment horizontal="center" wrapText="1"/>
      <protection locked="0"/>
    </xf>
    <xf numFmtId="0" fontId="0" fillId="10" borderId="4" xfId="0" applyFill="1" applyBorder="1" applyAlignment="1" applyProtection="1">
      <alignment horizontal="left"/>
      <protection locked="0"/>
    </xf>
    <xf numFmtId="0" fontId="0" fillId="10" borderId="5" xfId="0" applyFill="1" applyBorder="1" applyAlignment="1" applyProtection="1">
      <alignment horizontal="left"/>
      <protection locked="0"/>
    </xf>
    <xf numFmtId="166" fontId="0" fillId="0" borderId="0" xfId="1" applyNumberFormat="1" applyFont="1" applyAlignment="1" applyProtection="1">
      <alignment horizontal="center" wrapText="1"/>
      <protection locked="0"/>
    </xf>
    <xf numFmtId="166" fontId="17" fillId="0" borderId="0" xfId="1" applyNumberFormat="1" applyFont="1" applyAlignment="1" applyProtection="1">
      <alignment horizontal="center" wrapText="1"/>
      <protection locked="0"/>
    </xf>
    <xf numFmtId="0" fontId="9" fillId="0" borderId="0" xfId="0" applyFont="1" applyAlignment="1" applyProtection="1">
      <alignment horizontal="center" wrapText="1"/>
      <protection locked="0"/>
    </xf>
    <xf numFmtId="166" fontId="25" fillId="0" borderId="0" xfId="1" applyNumberFormat="1" applyFont="1" applyAlignment="1" applyProtection="1">
      <alignment horizontal="center" wrapText="1"/>
      <protection locked="0"/>
    </xf>
  </cellXfs>
  <cellStyles count="4">
    <cellStyle name="Comma" xfId="1" builtinId="3"/>
    <cellStyle name="Hyperlink" xfId="3" builtinId="8"/>
    <cellStyle name="Normal" xfId="0" builtinId="0"/>
    <cellStyle name="Percent" xfId="2"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it.edu/grant_contract_accounting/sponsored_project_travel.shtml" TargetMode="External"/><Relationship Id="rId1" Type="http://schemas.openxmlformats.org/officeDocument/2006/relationships/hyperlink" Target="http://www.iit.edu/research/services/orcpd/docs/animal_rates.pdf"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3.bin"/><Relationship Id="rId1" Type="http://schemas.openxmlformats.org/officeDocument/2006/relationships/hyperlink" Target="http://www.iit.edu/grant_contract_accounting/sponsored_project_travel.s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249977111117893"/>
  </sheetPr>
  <dimension ref="A1:Q137"/>
  <sheetViews>
    <sheetView tabSelected="1" topLeftCell="A90" zoomScaleNormal="100" workbookViewId="0">
      <selection activeCell="H77" sqref="H77"/>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2.33203125" style="65" customWidth="1"/>
    <col min="6" max="6" width="9.1640625" style="65"/>
    <col min="7" max="7" width="9.5" style="65" bestFit="1" customWidth="1"/>
    <col min="8" max="10" width="9.1640625" style="65"/>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
        <v>153</v>
      </c>
      <c r="C1" s="131"/>
      <c r="D1" s="131"/>
      <c r="E1" s="131"/>
      <c r="F1" s="131"/>
      <c r="G1" s="65" t="s">
        <v>148</v>
      </c>
      <c r="H1" s="66" t="s">
        <v>154</v>
      </c>
    </row>
    <row r="2" spans="1:17" x14ac:dyDescent="0.2">
      <c r="A2" s="3" t="s">
        <v>77</v>
      </c>
      <c r="B2" s="131" t="s">
        <v>155</v>
      </c>
      <c r="C2" s="131"/>
      <c r="D2" s="131"/>
      <c r="E2" s="131"/>
      <c r="F2" s="131"/>
      <c r="G2" s="131"/>
      <c r="H2" s="131"/>
      <c r="I2" s="131"/>
      <c r="J2" s="131"/>
      <c r="K2" s="131"/>
      <c r="L2" s="131"/>
      <c r="M2" s="131"/>
      <c r="N2" s="131"/>
      <c r="O2" s="131"/>
      <c r="P2" s="131"/>
      <c r="Q2" s="67"/>
    </row>
    <row r="4" spans="1:17" x14ac:dyDescent="0.2">
      <c r="A4" s="65" t="s">
        <v>27</v>
      </c>
      <c r="B4" s="4">
        <v>0.53</v>
      </c>
      <c r="D4" s="133" t="s">
        <v>2</v>
      </c>
      <c r="E4" s="133"/>
      <c r="F4" s="133"/>
      <c r="G4" s="133"/>
      <c r="I4" s="135"/>
      <c r="J4" s="135"/>
      <c r="K4" s="135"/>
      <c r="L4" s="135"/>
    </row>
    <row r="5" spans="1:17" x14ac:dyDescent="0.2">
      <c r="A5" s="65" t="s">
        <v>1</v>
      </c>
      <c r="B5" s="68">
        <v>1.04</v>
      </c>
      <c r="D5" s="65" t="s">
        <v>3</v>
      </c>
      <c r="E5" s="4">
        <v>0.23799999999999999</v>
      </c>
      <c r="F5" s="65" t="s">
        <v>5</v>
      </c>
      <c r="G5" s="4">
        <v>0.245</v>
      </c>
      <c r="I5" s="47"/>
      <c r="J5" s="48"/>
      <c r="K5" s="47"/>
      <c r="L5" s="48"/>
    </row>
    <row r="6" spans="1:17" x14ac:dyDescent="0.2">
      <c r="A6" s="3" t="s">
        <v>0</v>
      </c>
      <c r="B6" s="5">
        <v>3</v>
      </c>
      <c r="D6" s="65" t="s">
        <v>4</v>
      </c>
      <c r="E6" s="4">
        <v>7.9000000000000001E-2</v>
      </c>
      <c r="F6" s="65" t="s">
        <v>6</v>
      </c>
      <c r="G6" s="4">
        <v>0</v>
      </c>
      <c r="I6" s="47"/>
      <c r="J6" s="48"/>
      <c r="K6" s="47"/>
      <c r="L6" s="48"/>
    </row>
    <row r="8" spans="1:17" ht="15" customHeight="1" x14ac:dyDescent="0.2">
      <c r="D8" s="134" t="s">
        <v>97</v>
      </c>
      <c r="F8" s="134" t="s">
        <v>20</v>
      </c>
      <c r="G8" s="134" t="s">
        <v>21</v>
      </c>
      <c r="H8" s="134" t="s">
        <v>22</v>
      </c>
      <c r="I8" s="134" t="s">
        <v>23</v>
      </c>
      <c r="J8" s="134" t="s">
        <v>24</v>
      </c>
    </row>
    <row r="9" spans="1:17" x14ac:dyDescent="0.2">
      <c r="A9" s="3" t="s">
        <v>7</v>
      </c>
      <c r="D9" s="134"/>
      <c r="F9" s="134"/>
      <c r="G9" s="134"/>
      <c r="H9" s="134"/>
      <c r="I9" s="134"/>
      <c r="J9" s="134"/>
      <c r="K9" s="1" t="s">
        <v>25</v>
      </c>
      <c r="L9" s="1" t="s">
        <v>25</v>
      </c>
      <c r="M9" s="1" t="s">
        <v>25</v>
      </c>
      <c r="N9" s="1" t="s">
        <v>25</v>
      </c>
      <c r="O9" s="1" t="s">
        <v>25</v>
      </c>
      <c r="P9" s="132" t="s">
        <v>26</v>
      </c>
      <c r="Q9" s="58"/>
    </row>
    <row r="10" spans="1:17" x14ac:dyDescent="0.2">
      <c r="A10" s="65" t="s">
        <v>8</v>
      </c>
      <c r="B10" s="65" t="s">
        <v>9</v>
      </c>
      <c r="C10" s="65" t="s">
        <v>10</v>
      </c>
      <c r="D10" s="134"/>
      <c r="E10" s="65" t="s">
        <v>11</v>
      </c>
      <c r="F10" s="134"/>
      <c r="G10" s="134"/>
      <c r="H10" s="134"/>
      <c r="I10" s="134"/>
      <c r="J10" s="134"/>
      <c r="K10" s="1">
        <v>1</v>
      </c>
      <c r="L10" s="1">
        <v>2</v>
      </c>
      <c r="M10" s="1">
        <v>3</v>
      </c>
      <c r="N10" s="1">
        <v>4</v>
      </c>
      <c r="O10" s="1">
        <v>5</v>
      </c>
      <c r="P10" s="132"/>
      <c r="Q10" s="58" t="s">
        <v>116</v>
      </c>
    </row>
    <row r="11" spans="1:17" x14ac:dyDescent="0.2">
      <c r="A11" s="65" t="str">
        <f>B1</f>
        <v>Fred Hickernell</v>
      </c>
      <c r="B11" s="65" t="s">
        <v>14</v>
      </c>
      <c r="C11" s="65" t="s">
        <v>3</v>
      </c>
      <c r="D11" s="19">
        <v>10</v>
      </c>
      <c r="E11" s="6">
        <v>178103</v>
      </c>
      <c r="F11" s="121"/>
      <c r="G11" s="28"/>
      <c r="H11" s="28"/>
      <c r="I11" s="28"/>
      <c r="J11" s="28"/>
      <c r="K11" s="7">
        <f t="shared" ref="K11:K28" si="0">IF(D11&gt;0,ROUND(($F11*$E11)/D11,0),0)</f>
        <v>0</v>
      </c>
      <c r="L11" s="7">
        <f>IF($D$11&gt;0,ROUND((G11*$E11*$B$5^(L10-1))/$D$11,0),0)</f>
        <v>0</v>
      </c>
      <c r="M11" s="7">
        <f>IF($D$11&gt;0,ROUND((H11*$E11*$B$5^(M10-1))/$D$11,0),0)</f>
        <v>0</v>
      </c>
      <c r="N11" s="7">
        <f>IF($D$11&gt;0,ROUND((I11*$E11*$B$5^(N10-1))/$D$11,0),0)</f>
        <v>0</v>
      </c>
      <c r="O11" s="7">
        <f>IF($D$11&gt;0,ROUND((J11*$E11*$B$5^(O10-1))/$D$11,0),0)</f>
        <v>0</v>
      </c>
      <c r="P11" s="8">
        <f>SUM(K11:O11)</f>
        <v>0</v>
      </c>
      <c r="Q11" s="11"/>
    </row>
    <row r="12" spans="1:17" x14ac:dyDescent="0.2">
      <c r="A12" s="65" t="str">
        <f>A11</f>
        <v>Fred Hickernell</v>
      </c>
      <c r="B12" s="65" t="str">
        <f>B11</f>
        <v>PI</v>
      </c>
      <c r="C12" s="65" t="s">
        <v>4</v>
      </c>
      <c r="D12" s="19">
        <f>D11</f>
        <v>10</v>
      </c>
      <c r="E12" s="6">
        <f>E11</f>
        <v>178103</v>
      </c>
      <c r="F12" s="121">
        <v>0.5</v>
      </c>
      <c r="G12" s="28">
        <v>0.5</v>
      </c>
      <c r="H12" s="28">
        <v>0.5</v>
      </c>
      <c r="I12" s="28"/>
      <c r="J12" s="28"/>
      <c r="K12" s="7">
        <f t="shared" si="0"/>
        <v>8905</v>
      </c>
      <c r="L12" s="7">
        <f>IF($D$12&gt;0,ROUND((G12*$E12*$B$5^(L$10-1))/$D$12,0),0)</f>
        <v>9261</v>
      </c>
      <c r="M12" s="7">
        <f>IF($D$12&gt;0,ROUND((H12*$E12*$B$5^(M$10-1))/$D$12,0),0)</f>
        <v>9632</v>
      </c>
      <c r="N12" s="7">
        <f>IF($D$12&gt;0,ROUND((I12*$E12*$B$5^(N$10-1))/$D$12,0),0)</f>
        <v>0</v>
      </c>
      <c r="O12" s="7">
        <f>IF($D$12&gt;0,ROUND((J12*$E12*$B$5^(O$10-1))/$D$12,0),0)</f>
        <v>0</v>
      </c>
      <c r="P12" s="8">
        <f t="shared" ref="P12:P29" si="1">SUM(K12:O12)</f>
        <v>27798</v>
      </c>
      <c r="Q12" s="11"/>
    </row>
    <row r="13" spans="1:17" x14ac:dyDescent="0.2">
      <c r="A13" s="65" t="s">
        <v>156</v>
      </c>
      <c r="B13" s="65" t="s">
        <v>89</v>
      </c>
      <c r="C13" s="65" t="s">
        <v>3</v>
      </c>
      <c r="D13" s="128">
        <v>9</v>
      </c>
      <c r="E13" s="126">
        <v>191834</v>
      </c>
      <c r="F13" s="121"/>
      <c r="G13" s="28"/>
      <c r="H13" s="28"/>
      <c r="I13" s="28"/>
      <c r="J13" s="28"/>
      <c r="K13" s="7">
        <f t="shared" si="0"/>
        <v>0</v>
      </c>
      <c r="L13" s="7">
        <f>IF($D$13&gt;0,ROUND((G13*$E13*$B$5^(L$10-1))/$D$13,0),0)</f>
        <v>0</v>
      </c>
      <c r="M13" s="7">
        <f>IF($D$13&gt;0,ROUND((H13*$E13*$B$5^(M$10-1))/$D$13,0),0)</f>
        <v>0</v>
      </c>
      <c r="N13" s="7">
        <f>IF($D$13&gt;0,ROUND((I13*$E13*$B$5^(N$10-1))/$D$13,0),0)</f>
        <v>0</v>
      </c>
      <c r="O13" s="7">
        <f>IF($D$13&gt;0,ROUND((J13*$E13*$B$5^(O$10-1))/$D$13,0),0)</f>
        <v>0</v>
      </c>
      <c r="P13" s="8">
        <f t="shared" si="1"/>
        <v>0</v>
      </c>
      <c r="Q13" s="11"/>
    </row>
    <row r="14" spans="1:17" x14ac:dyDescent="0.2">
      <c r="A14" s="65" t="str">
        <f>A13</f>
        <v>Xian-He Sun</v>
      </c>
      <c r="B14" s="65" t="str">
        <f>B13</f>
        <v>Co-PI 1</v>
      </c>
      <c r="C14" s="65" t="s">
        <v>4</v>
      </c>
      <c r="D14" s="128">
        <f>D13</f>
        <v>9</v>
      </c>
      <c r="E14" s="126">
        <f>E13</f>
        <v>191834</v>
      </c>
      <c r="F14" s="121"/>
      <c r="G14" s="28">
        <v>0.5</v>
      </c>
      <c r="H14" s="28">
        <v>0.5</v>
      </c>
      <c r="I14" s="28"/>
      <c r="J14" s="28"/>
      <c r="K14" s="7">
        <f t="shared" si="0"/>
        <v>0</v>
      </c>
      <c r="L14" s="7">
        <f>IF($D$14&gt;0,ROUND((G14*$E14*$B$5^(L$10-1))/$D$14,0),0)</f>
        <v>11084</v>
      </c>
      <c r="M14" s="7">
        <f>IF($D$14&gt;0,ROUND((H14*$E14*$B$5^(M$10-1))/$D$14,0),0)</f>
        <v>11527</v>
      </c>
      <c r="N14" s="7">
        <f>IF($D$14&gt;0,ROUND((I14*$E14*$B$5^(N$10-1))/$D$14,0),0)</f>
        <v>0</v>
      </c>
      <c r="O14" s="7">
        <f>IF($D$14&gt;0,ROUND((J14*$E14*$B$5^(O$10-1))/$D$14,0),0)</f>
        <v>0</v>
      </c>
      <c r="P14" s="8">
        <f t="shared" si="1"/>
        <v>22611</v>
      </c>
      <c r="Q14" s="11"/>
    </row>
    <row r="15" spans="1:17" x14ac:dyDescent="0.2">
      <c r="A15" s="65" t="s">
        <v>157</v>
      </c>
      <c r="B15" s="65" t="s">
        <v>90</v>
      </c>
      <c r="C15" s="65" t="s">
        <v>3</v>
      </c>
      <c r="D15" s="19">
        <v>9</v>
      </c>
      <c r="E15" s="6">
        <v>89394</v>
      </c>
      <c r="F15" s="28"/>
      <c r="G15" s="28"/>
      <c r="H15" s="28"/>
      <c r="I15" s="28"/>
      <c r="J15" s="28"/>
      <c r="K15" s="7">
        <f t="shared" si="0"/>
        <v>0</v>
      </c>
      <c r="L15" s="7">
        <f>IF($D$15&gt;0,ROUND((G15*$E15*$B$5^(L$10-1))/$D$15,0),0)</f>
        <v>0</v>
      </c>
      <c r="M15" s="7">
        <f>IF($D$15&gt;0,ROUND((H15*$E15*$B$5^(M$10-1))/$D$15,0),0)</f>
        <v>0</v>
      </c>
      <c r="N15" s="7">
        <f>IF($D$15&gt;0,ROUND((I15*$E15*$B$5^(N$10-1))/$D$15,0),0)</f>
        <v>0</v>
      </c>
      <c r="O15" s="7">
        <f>IF($D$15&gt;0,ROUND((J15*$E15*$B$5^(O$10-1))/$D$15,0),0)</f>
        <v>0</v>
      </c>
      <c r="P15" s="8">
        <f t="shared" si="1"/>
        <v>0</v>
      </c>
      <c r="Q15" s="11"/>
    </row>
    <row r="16" spans="1:17" x14ac:dyDescent="0.2">
      <c r="A16" s="65" t="str">
        <f>A15</f>
        <v>David Minh</v>
      </c>
      <c r="B16" s="65" t="str">
        <f>B15</f>
        <v>Co-PI 2</v>
      </c>
      <c r="C16" s="65" t="s">
        <v>4</v>
      </c>
      <c r="D16" s="19">
        <f>D15</f>
        <v>9</v>
      </c>
      <c r="E16" s="6">
        <f>E15</f>
        <v>89394</v>
      </c>
      <c r="F16" s="28">
        <v>0.5</v>
      </c>
      <c r="G16" s="28">
        <v>0.5</v>
      </c>
      <c r="H16" s="28">
        <v>0.5</v>
      </c>
      <c r="I16" s="28"/>
      <c r="J16" s="28"/>
      <c r="K16" s="7">
        <f t="shared" si="0"/>
        <v>4966</v>
      </c>
      <c r="L16" s="7">
        <f>IF($D$16&gt;0,ROUND((G16*$E16*$B$5^(L$10-1))/$D$16,0),0)</f>
        <v>5165</v>
      </c>
      <c r="M16" s="7">
        <f>IF($D$16&gt;0,ROUND((H16*$E16*$B$5^(M$10-1))/$D$16,0),0)</f>
        <v>5372</v>
      </c>
      <c r="N16" s="7">
        <f>IF($D$16&gt;0,ROUND((I16*$E16*$B$5^(N$10-1))/$D$16,0),0)</f>
        <v>0</v>
      </c>
      <c r="O16" s="7">
        <f>IF($D$16&gt;0,ROUND((J16*$E16*$B$5^(O$10-1))/$D$16,0),0)</f>
        <v>0</v>
      </c>
      <c r="P16" s="8">
        <f t="shared" si="1"/>
        <v>15503</v>
      </c>
      <c r="Q16" s="11"/>
    </row>
    <row r="17" spans="1:17" x14ac:dyDescent="0.2">
      <c r="A17" s="65" t="s">
        <v>158</v>
      </c>
      <c r="B17" s="65" t="s">
        <v>91</v>
      </c>
      <c r="C17" s="65" t="s">
        <v>3</v>
      </c>
      <c r="D17" s="19">
        <v>9</v>
      </c>
      <c r="E17" s="6">
        <v>94819</v>
      </c>
      <c r="F17" s="28"/>
      <c r="G17" s="28"/>
      <c r="H17" s="28"/>
      <c r="I17" s="28"/>
      <c r="J17" s="28"/>
      <c r="K17" s="7">
        <f t="shared" si="0"/>
        <v>0</v>
      </c>
      <c r="L17" s="7">
        <f>IF($D$17&gt;0,ROUND((G17*$E17*$B$5^(L$10-1))/$D$17,0),0)</f>
        <v>0</v>
      </c>
      <c r="M17" s="7">
        <f>IF($D$17&gt;0,ROUND((H17*$E17*$B$5^(M$10-1))/$D$17,0),0)</f>
        <v>0</v>
      </c>
      <c r="N17" s="7">
        <f>IF($D$17&gt;0,ROUND((I17*$E17*$B$5^(N$10-1))/$D$17,0),0)</f>
        <v>0</v>
      </c>
      <c r="O17" s="7">
        <f>IF($D$17&gt;0,ROUND((J17*$E17*$B$5^(O$10-1))/$D$17,0),0)</f>
        <v>0</v>
      </c>
      <c r="P17" s="8">
        <f t="shared" si="1"/>
        <v>0</v>
      </c>
      <c r="Q17" s="11"/>
    </row>
    <row r="18" spans="1:17" x14ac:dyDescent="0.2">
      <c r="A18" s="65" t="str">
        <f>A17</f>
        <v>Jeffery Wereszczynski</v>
      </c>
      <c r="B18" s="65" t="str">
        <f>B17</f>
        <v>Co-PI 3</v>
      </c>
      <c r="C18" s="65" t="s">
        <v>4</v>
      </c>
      <c r="D18" s="19">
        <f>D17</f>
        <v>9</v>
      </c>
      <c r="E18" s="6">
        <f>E17</f>
        <v>94819</v>
      </c>
      <c r="F18" s="28">
        <v>0.5</v>
      </c>
      <c r="G18" s="28">
        <v>0.5</v>
      </c>
      <c r="H18" s="28">
        <v>0.5</v>
      </c>
      <c r="I18" s="28"/>
      <c r="J18" s="28"/>
      <c r="K18" s="7">
        <f t="shared" si="0"/>
        <v>5268</v>
      </c>
      <c r="L18" s="7">
        <f>IF($D$18&gt;0,ROUND((G18*$E18*$B$5^(L$10-1))/$D$18,0),0)</f>
        <v>5478</v>
      </c>
      <c r="M18" s="7">
        <f>IF($D$18&gt;0,ROUND((H18*$E18*$B$5^(M$10-1))/$D$18,0),0)</f>
        <v>5698</v>
      </c>
      <c r="N18" s="7">
        <f>IF($D$18&gt;0,ROUND((I18*$E18*$B$5^(N$10-1))/$D$18,0),0)</f>
        <v>0</v>
      </c>
      <c r="O18" s="7">
        <f>IF($D$18&gt;0,ROUND((J18*$E18*$B$5^(O$10-1))/$D$18,0),0)</f>
        <v>0</v>
      </c>
      <c r="P18" s="8">
        <f t="shared" si="1"/>
        <v>16444</v>
      </c>
      <c r="Q18" s="11"/>
    </row>
    <row r="19" spans="1:17" x14ac:dyDescent="0.2">
      <c r="A19" s="65" t="s">
        <v>159</v>
      </c>
      <c r="B19" s="65" t="s">
        <v>92</v>
      </c>
      <c r="C19" s="65" t="s">
        <v>3</v>
      </c>
      <c r="D19" s="19"/>
      <c r="E19" s="59"/>
      <c r="F19" s="28"/>
      <c r="G19" s="28"/>
      <c r="H19" s="28"/>
      <c r="I19" s="28"/>
      <c r="J19" s="28"/>
      <c r="K19" s="7">
        <f t="shared" si="0"/>
        <v>0</v>
      </c>
      <c r="L19" s="7">
        <f>IF($D$19&gt;0,ROUND((G19*$E19*$B$5^(L$10-1))/$D$19,0),0)</f>
        <v>0</v>
      </c>
      <c r="M19" s="7">
        <f>IF($D$19&gt;0,ROUND((H19*$E19*$B$5^(M$10-1))/$D$19,0),0)</f>
        <v>0</v>
      </c>
      <c r="N19" s="7">
        <f>IF($D$19&gt;0,ROUND((I19*$E19*$B$5^(N$10-1))/$D$19,0),0)</f>
        <v>0</v>
      </c>
      <c r="O19" s="7">
        <f>IF($D$19&gt;0,ROUND((J19*$E19*$B$5^(O$10-1))/$D$19,0),0)</f>
        <v>0</v>
      </c>
      <c r="P19" s="8">
        <f t="shared" si="1"/>
        <v>0</v>
      </c>
      <c r="Q19" s="11"/>
    </row>
    <row r="20" spans="1:17" x14ac:dyDescent="0.2">
      <c r="A20" s="65" t="str">
        <f>A19</f>
        <v>Sou-Cheng Choi</v>
      </c>
      <c r="B20" s="65" t="str">
        <f>B19</f>
        <v>Co-PI 4</v>
      </c>
      <c r="C20" s="65" t="s">
        <v>4</v>
      </c>
      <c r="D20" s="19">
        <f>D19</f>
        <v>0</v>
      </c>
      <c r="E20" s="59">
        <f>E19</f>
        <v>0</v>
      </c>
      <c r="F20" s="28"/>
      <c r="G20" s="28">
        <v>0</v>
      </c>
      <c r="H20" s="28">
        <v>0</v>
      </c>
      <c r="I20" s="28"/>
      <c r="J20" s="28"/>
      <c r="K20" s="7">
        <f t="shared" si="0"/>
        <v>0</v>
      </c>
      <c r="L20" s="7">
        <f>IF($D$20&gt;0,ROUND((G20*$E20*$B$5^(L$10-1))/$D$20,0),0)</f>
        <v>0</v>
      </c>
      <c r="M20" s="7">
        <f>IF($D$20&gt;0,ROUND((H20*$E20*$B$5^(M$10-1))/$D$20,0),0)</f>
        <v>0</v>
      </c>
      <c r="N20" s="7">
        <f>IF($D$20&gt;0,ROUND((I20*$E20*$B$5^(N$10-1))/$D$20,0),0)</f>
        <v>0</v>
      </c>
      <c r="O20" s="7">
        <f>IF($D$20&gt;0,ROUND((J20*$E20*$B$5^(O$10-1))/$D$20,0),0)</f>
        <v>0</v>
      </c>
      <c r="P20" s="8">
        <f t="shared" si="1"/>
        <v>0</v>
      </c>
      <c r="Q20" s="11"/>
    </row>
    <row r="21" spans="1:17" x14ac:dyDescent="0.2">
      <c r="A21" s="65" t="s">
        <v>161</v>
      </c>
      <c r="B21" s="65" t="s">
        <v>160</v>
      </c>
      <c r="C21" s="65" t="s">
        <v>3</v>
      </c>
      <c r="D21" s="19">
        <v>9</v>
      </c>
      <c r="E21" s="6">
        <v>151255</v>
      </c>
      <c r="F21" s="28"/>
      <c r="G21" s="28"/>
      <c r="H21" s="28"/>
      <c r="I21" s="28"/>
      <c r="J21" s="28"/>
      <c r="K21" s="7">
        <f t="shared" ref="K21:K24" si="2">IF(D21&gt;0,ROUND(($F21*$E21)/D21,0),0)</f>
        <v>0</v>
      </c>
      <c r="L21" s="7">
        <f t="shared" ref="L21" si="3">IF($D$19&gt;0,ROUND((G21*$E21*$B$5^(L$10-1))/$D$19,0),0)</f>
        <v>0</v>
      </c>
      <c r="M21" s="7">
        <f t="shared" ref="M21" si="4">IF($D$19&gt;0,ROUND((H21*$E21*$B$5^(M$10-1))/$D$19,0),0)</f>
        <v>0</v>
      </c>
      <c r="N21" s="7">
        <f t="shared" ref="N21" si="5">IF($D$19&gt;0,ROUND((I21*$E21*$B$5^(N$10-1))/$D$19,0),0)</f>
        <v>0</v>
      </c>
      <c r="O21" s="7">
        <f t="shared" ref="O21" si="6">IF($D$19&gt;0,ROUND((J21*$E21*$B$5^(O$10-1))/$D$19,0),0)</f>
        <v>0</v>
      </c>
      <c r="P21" s="8">
        <f>SUM(K21:O21)</f>
        <v>0</v>
      </c>
      <c r="Q21" s="11"/>
    </row>
    <row r="22" spans="1:17" x14ac:dyDescent="0.2">
      <c r="A22" s="65" t="str">
        <f>A21</f>
        <v>Norman Lederman</v>
      </c>
      <c r="B22" s="65" t="str">
        <f t="shared" ref="B22" si="7">B21</f>
        <v>Senior Personnel</v>
      </c>
      <c r="C22" s="65" t="s">
        <v>4</v>
      </c>
      <c r="D22" s="19">
        <f t="shared" ref="D22" si="8">D21</f>
        <v>9</v>
      </c>
      <c r="E22" s="6">
        <f t="shared" ref="E22" si="9">E21</f>
        <v>151255</v>
      </c>
      <c r="F22" s="28">
        <v>0.59503421600714068</v>
      </c>
      <c r="G22" s="28">
        <v>0.57211413573303338</v>
      </c>
      <c r="H22" s="28">
        <v>0.55012844036697239</v>
      </c>
      <c r="I22" s="28"/>
      <c r="J22" s="28"/>
      <c r="K22" s="7">
        <f>IF(D22&gt;0,ROUND(($F22*$E22)/D22,0),0)</f>
        <v>10000</v>
      </c>
      <c r="L22" s="7">
        <f>IF($D$22&gt;0,ROUND((G22*$E22*$B$5^(L$10-1))/$D$22,0),0)</f>
        <v>10000</v>
      </c>
      <c r="M22" s="7">
        <f>IF($D$22&gt;0,ROUND((H22*$E22*$B$5^(M$10-1))/$D$22,0),0)</f>
        <v>10000</v>
      </c>
      <c r="N22" s="7">
        <f t="shared" ref="N22" si="10">IF($D$20&gt;0,ROUND((I22*$E22*$B$5^(N$10-1))/$D$20,0),0)</f>
        <v>0</v>
      </c>
      <c r="O22" s="7">
        <f t="shared" ref="O22" si="11">IF($D$20&gt;0,ROUND((J22*$E22*$B$5^(O$10-1))/$D$20,0),0)</f>
        <v>0</v>
      </c>
      <c r="P22" s="8">
        <f t="shared" ref="P22:P24" si="12">SUM(K22:O22)</f>
        <v>30000</v>
      </c>
      <c r="Q22" s="11"/>
    </row>
    <row r="23" spans="1:17" x14ac:dyDescent="0.2">
      <c r="A23" s="65" t="s">
        <v>162</v>
      </c>
      <c r="B23" s="65" t="s">
        <v>160</v>
      </c>
      <c r="C23" s="65" t="s">
        <v>3</v>
      </c>
      <c r="D23" s="19">
        <v>9</v>
      </c>
      <c r="E23" s="6">
        <v>54000</v>
      </c>
      <c r="F23" s="28"/>
      <c r="G23" s="28"/>
      <c r="H23" s="28"/>
      <c r="I23" s="28"/>
      <c r="J23" s="28"/>
      <c r="K23" s="7">
        <f t="shared" si="2"/>
        <v>0</v>
      </c>
      <c r="L23" s="7">
        <f t="shared" ref="L23" si="13">IF($D$19&gt;0,ROUND((G23*$E23*$B$5^(L$10-1))/$D$19,0),0)</f>
        <v>0</v>
      </c>
      <c r="M23" s="7">
        <f t="shared" ref="M23" si="14">IF($D$19&gt;0,ROUND((H23*$E23*$B$5^(M$10-1))/$D$19,0),0)</f>
        <v>0</v>
      </c>
      <c r="N23" s="7">
        <f t="shared" ref="N23" si="15">IF($D$19&gt;0,ROUND((I23*$E23*$B$5^(N$10-1))/$D$19,0),0)</f>
        <v>0</v>
      </c>
      <c r="O23" s="7">
        <f t="shared" ref="O23" si="16">IF($D$19&gt;0,ROUND((J23*$E23*$B$5^(O$10-1))/$D$19,0),0)</f>
        <v>0</v>
      </c>
      <c r="P23" s="8">
        <f t="shared" si="12"/>
        <v>0</v>
      </c>
      <c r="Q23" s="11"/>
    </row>
    <row r="24" spans="1:17" x14ac:dyDescent="0.2">
      <c r="A24" s="65" t="str">
        <f>A23</f>
        <v>Kiah Wah Ong</v>
      </c>
      <c r="B24" s="65" t="str">
        <f t="shared" ref="B24" si="17">B23</f>
        <v>Senior Personnel</v>
      </c>
      <c r="C24" s="65" t="s">
        <v>4</v>
      </c>
      <c r="D24" s="19">
        <f t="shared" ref="D24:E24" si="18">D23</f>
        <v>9</v>
      </c>
      <c r="E24" s="6">
        <f t="shared" si="18"/>
        <v>54000</v>
      </c>
      <c r="F24" s="28"/>
      <c r="G24" s="28"/>
      <c r="H24" s="28"/>
      <c r="I24" s="28"/>
      <c r="J24" s="28"/>
      <c r="K24" s="7">
        <f t="shared" si="2"/>
        <v>0</v>
      </c>
      <c r="L24" s="7">
        <f t="shared" ref="L24:O24" si="19">IF($D$20&gt;0,ROUND((G24*$E24*$B$5^(L$10-1))/$D$20,0),0)</f>
        <v>0</v>
      </c>
      <c r="M24" s="7">
        <f t="shared" si="19"/>
        <v>0</v>
      </c>
      <c r="N24" s="7">
        <f t="shared" si="19"/>
        <v>0</v>
      </c>
      <c r="O24" s="7">
        <f t="shared" si="19"/>
        <v>0</v>
      </c>
      <c r="P24" s="8">
        <f t="shared" si="12"/>
        <v>0</v>
      </c>
      <c r="Q24" s="11"/>
    </row>
    <row r="25" spans="1:17" x14ac:dyDescent="0.2">
      <c r="B25" s="65" t="s">
        <v>15</v>
      </c>
      <c r="C25" s="65" t="s">
        <v>3</v>
      </c>
      <c r="D25" s="19"/>
      <c r="E25" s="6"/>
      <c r="F25" s="28"/>
      <c r="G25" s="28"/>
      <c r="H25" s="28"/>
      <c r="I25" s="28"/>
      <c r="J25" s="28"/>
      <c r="K25" s="7">
        <f t="shared" si="0"/>
        <v>0</v>
      </c>
      <c r="L25" s="7">
        <f>IF($D$25&gt;0,ROUND((G25*$E25*$B$5^(L$10-1))/$D$25,0),0)</f>
        <v>0</v>
      </c>
      <c r="M25" s="7">
        <f>IF($D$25&gt;0,ROUND((H25*$E25*$B$5^(M$10-1))/$D$25,0),0)</f>
        <v>0</v>
      </c>
      <c r="N25" s="7">
        <f>IF($D$25&gt;0,ROUND((I25*$E25*$B$5^(N$10-1))/$D$25,0),0)</f>
        <v>0</v>
      </c>
      <c r="O25" s="7">
        <f>IF($D$25&gt;0,ROUND((J25*$E25*$B$5^(O$10-1))/$D$25,0),0)</f>
        <v>0</v>
      </c>
      <c r="P25" s="8">
        <f t="shared" si="1"/>
        <v>0</v>
      </c>
      <c r="Q25" s="11"/>
    </row>
    <row r="26" spans="1:17" x14ac:dyDescent="0.2">
      <c r="A26" s="65" t="s">
        <v>163</v>
      </c>
      <c r="B26" s="65" t="s">
        <v>16</v>
      </c>
      <c r="C26" s="65" t="s">
        <v>6</v>
      </c>
      <c r="D26" s="19">
        <v>12</v>
      </c>
      <c r="E26" s="6">
        <v>28000</v>
      </c>
      <c r="F26" s="28">
        <v>0</v>
      </c>
      <c r="G26" s="28">
        <v>0</v>
      </c>
      <c r="H26" s="28">
        <v>0</v>
      </c>
      <c r="I26" s="28"/>
      <c r="J26" s="28"/>
      <c r="K26" s="7">
        <f t="shared" si="0"/>
        <v>0</v>
      </c>
      <c r="L26" s="7">
        <f>IF($D$26&gt;0,ROUND((G26*$E26*$B$5^(L$10-1))/$D$26,0),0)</f>
        <v>0</v>
      </c>
      <c r="M26" s="7">
        <f>IF($D$26&gt;0,ROUND((H26*$E26*$B$5^(M$10-1))/$D$26,0),0)</f>
        <v>0</v>
      </c>
      <c r="N26" s="7">
        <f>IF($D$26&gt;0,ROUND((I26*$E26*$B$5^(N$10-1))/$D$26,0),0)</f>
        <v>0</v>
      </c>
      <c r="O26" s="7">
        <f>IF($D$26&gt;0,ROUND((J26*$E26*$B$5^(O$10-1))/$D$26,0),0)</f>
        <v>0</v>
      </c>
      <c r="P26" s="8">
        <f t="shared" si="1"/>
        <v>0</v>
      </c>
      <c r="Q26" s="11"/>
    </row>
    <row r="27" spans="1:17" x14ac:dyDescent="0.2">
      <c r="B27" s="65" t="s">
        <v>16</v>
      </c>
      <c r="C27" s="65" t="s">
        <v>6</v>
      </c>
      <c r="D27" s="19"/>
      <c r="E27" s="6"/>
      <c r="F27" s="28"/>
      <c r="G27" s="28"/>
      <c r="H27" s="28"/>
      <c r="I27" s="28"/>
      <c r="J27" s="28"/>
      <c r="K27" s="7">
        <f t="shared" si="0"/>
        <v>0</v>
      </c>
      <c r="L27" s="7">
        <f>IF($D$27&gt;0,ROUND((G27*$E27*$B$5^(L$10-1))/$D$27,0),0)</f>
        <v>0</v>
      </c>
      <c r="M27" s="7">
        <f>IF($D$27&gt;0,ROUND((H27*$E27*$B$5^(M$10-1))/$D$27,0),0)</f>
        <v>0</v>
      </c>
      <c r="N27" s="7">
        <f>IF($D$27&gt;0,ROUND((I27*$E27*$B$5^(N$10-1))/$D$27,0),0)</f>
        <v>0</v>
      </c>
      <c r="O27" s="7">
        <f>IF($D$27&gt;0,ROUND((J27*$E27*$B$5^(O$10-1))/$D$27,0),0)</f>
        <v>0</v>
      </c>
      <c r="P27" s="8">
        <f t="shared" si="1"/>
        <v>0</v>
      </c>
      <c r="Q27" s="11"/>
    </row>
    <row r="28" spans="1:17" x14ac:dyDescent="0.2">
      <c r="A28" s="65" t="s">
        <v>163</v>
      </c>
      <c r="B28" s="65" t="s">
        <v>17</v>
      </c>
      <c r="C28" s="65" t="s">
        <v>6</v>
      </c>
      <c r="D28" s="19">
        <v>12</v>
      </c>
      <c r="E28" s="6">
        <v>20000</v>
      </c>
      <c r="F28" s="28">
        <v>0</v>
      </c>
      <c r="G28" s="28"/>
      <c r="H28" s="28"/>
      <c r="I28" s="28"/>
      <c r="J28" s="28"/>
      <c r="K28" s="7">
        <f t="shared" si="0"/>
        <v>0</v>
      </c>
      <c r="L28" s="7">
        <f>IF($D$28&gt;0,ROUND((G28*$E28*$B$5^(L$10-1))/$D$28,0),0)</f>
        <v>0</v>
      </c>
      <c r="M28" s="7">
        <f>IF($D$28&gt;0,ROUND((H28*$E28*$B$5^(M$10-1))/$D$28,0),0)</f>
        <v>0</v>
      </c>
      <c r="N28" s="7">
        <f>IF($D$28&gt;0,ROUND((I28*$E28*$B$5^(N$10-1))/$D$28,0),0)</f>
        <v>0</v>
      </c>
      <c r="O28" s="7">
        <f>IF($D$28&gt;0,ROUND((J28*$E28*$B$5^(O$10-1))/$D$28,0),0)</f>
        <v>0</v>
      </c>
      <c r="P28" s="8">
        <f t="shared" si="1"/>
        <v>0</v>
      </c>
      <c r="Q28" s="11"/>
    </row>
    <row r="29" spans="1:17" x14ac:dyDescent="0.2">
      <c r="A29" s="65" t="s">
        <v>163</v>
      </c>
      <c r="B29" s="65" t="s">
        <v>17</v>
      </c>
      <c r="C29" s="65" t="s">
        <v>6</v>
      </c>
      <c r="D29" s="19">
        <v>12</v>
      </c>
      <c r="E29" s="6">
        <v>20000</v>
      </c>
      <c r="F29" s="28"/>
      <c r="G29" s="28">
        <v>0</v>
      </c>
      <c r="H29" s="28">
        <v>0</v>
      </c>
      <c r="I29" s="28"/>
      <c r="J29" s="28"/>
      <c r="K29" s="7">
        <f>IF(D29&gt;0,ROUND(($F29*$E29)/D29,0),)</f>
        <v>0</v>
      </c>
      <c r="L29" s="7">
        <f>IF($D$29&gt;0,ROUND((G29*$E29*$B$5^(L$10-1))/$D$29,0),0)</f>
        <v>0</v>
      </c>
      <c r="M29" s="7">
        <f>IF($D$29&gt;0,ROUND((H29*$E29*$B$5^(M$10-1))/$D$29,0),0)</f>
        <v>0</v>
      </c>
      <c r="N29" s="7">
        <f>IF($D$29&gt;0,ROUND((I29*$E29*$B$5^(N$10-1))/$D$29,0),0)</f>
        <v>0</v>
      </c>
      <c r="O29" s="7">
        <f>IF($D$29&gt;0,ROUND((J29*$E29*$B$5^(O$10-1))/$D$29,0),0)</f>
        <v>0</v>
      </c>
      <c r="P29" s="8">
        <f t="shared" si="1"/>
        <v>0</v>
      </c>
      <c r="Q29" s="11"/>
    </row>
    <row r="30" spans="1:17" s="3" customFormat="1" x14ac:dyDescent="0.2">
      <c r="A30" s="29" t="s">
        <v>13</v>
      </c>
      <c r="B30" s="29"/>
      <c r="C30" s="29"/>
      <c r="D30" s="29"/>
      <c r="E30" s="29"/>
      <c r="F30" s="29"/>
      <c r="G30" s="29"/>
      <c r="H30" s="29"/>
      <c r="I30" s="29"/>
      <c r="J30" s="29"/>
      <c r="K30" s="30">
        <f t="shared" ref="K30:O30" si="20">SUM(K11:K29)</f>
        <v>29139</v>
      </c>
      <c r="L30" s="30">
        <f t="shared" si="20"/>
        <v>40988</v>
      </c>
      <c r="M30" s="30">
        <f t="shared" si="20"/>
        <v>42229</v>
      </c>
      <c r="N30" s="30">
        <f t="shared" si="20"/>
        <v>0</v>
      </c>
      <c r="O30" s="30">
        <f t="shared" si="20"/>
        <v>0</v>
      </c>
      <c r="P30" s="31">
        <f>SUM(P11:P29)</f>
        <v>112356</v>
      </c>
      <c r="Q30" s="11">
        <f>SUM(K30:O30)</f>
        <v>112356</v>
      </c>
    </row>
    <row r="32" spans="1:17" x14ac:dyDescent="0.2">
      <c r="A32" s="3" t="s">
        <v>18</v>
      </c>
      <c r="K32" s="1" t="s">
        <v>83</v>
      </c>
      <c r="L32" s="1" t="s">
        <v>84</v>
      </c>
      <c r="M32" s="1" t="s">
        <v>85</v>
      </c>
      <c r="N32" s="1" t="s">
        <v>86</v>
      </c>
      <c r="O32" s="1" t="s">
        <v>87</v>
      </c>
      <c r="P32" s="20" t="s">
        <v>88</v>
      </c>
      <c r="Q32" s="43"/>
    </row>
    <row r="33" spans="1:17" x14ac:dyDescent="0.2">
      <c r="A33" s="65" t="str">
        <f t="shared" ref="A33:C42" si="21">A11</f>
        <v>Fred Hickernell</v>
      </c>
      <c r="B33" s="65" t="str">
        <f t="shared" si="21"/>
        <v>PI</v>
      </c>
      <c r="C33" s="65" t="str">
        <f t="shared" si="21"/>
        <v>Academic</v>
      </c>
      <c r="K33" s="7">
        <f>ROUND(IF($C$33="Academic",K11*$E$5,IF($C$33="Summer",K11*$E$6,IF($C$33="Staff",K11*$G$5,IF($C$33="Student",K11*$G$6,0)))),0)</f>
        <v>0</v>
      </c>
      <c r="L33" s="7">
        <f>ROUND(IF($C$33="Academic",L11*$E$5,IF($C$33="Summer",L11*$E$6,IF($C$33="Staff",L11*$G$5,IF($C$33="Student",L11*$G$6,0)))),0)</f>
        <v>0</v>
      </c>
      <c r="M33" s="7">
        <f>ROUND(IF($C$33="Academic",M11*$E$5,IF($C$33="Summer",M11*$E$6,IF($C$33="Staff",M11*$G$5,IF($C$33="Student",M11*$G$6,0)))),0)</f>
        <v>0</v>
      </c>
      <c r="N33" s="7">
        <f>ROUND(IF($C$33="Academic",N11*$E$5,IF($C$33="Summer",N11*$E$6,IF($C$33="Staff",N11*$G$5,IF($C$33="Student",N11*$G$6,0)))),0)</f>
        <v>0</v>
      </c>
      <c r="O33" s="7">
        <f>ROUND(IF($C$33="Academic",O11*$E$5,IF($C$33="Summer",O11*$E$6,IF($C$33="Staff",O11*$G$5,IF($C$33="Student",O11*$G$6,0)))),0)</f>
        <v>0</v>
      </c>
      <c r="P33" s="8">
        <f>SUM(K33:O33)</f>
        <v>0</v>
      </c>
      <c r="Q33" s="11"/>
    </row>
    <row r="34" spans="1:17" x14ac:dyDescent="0.2">
      <c r="A34" s="65" t="str">
        <f t="shared" si="21"/>
        <v>Fred Hickernell</v>
      </c>
      <c r="B34" s="65" t="str">
        <f t="shared" si="21"/>
        <v>PI</v>
      </c>
      <c r="C34" s="65" t="str">
        <f t="shared" si="21"/>
        <v>Summer</v>
      </c>
      <c r="K34" s="7">
        <f>ROUND(IF($C$34="Academic",K12*$E$5,IF($C$34="Summer",K12*$E$6,IF($C$34="Staff",K12*$G$5,IF($C$34="Student",K12*$G$6,0)))),0)</f>
        <v>703</v>
      </c>
      <c r="L34" s="7">
        <f>ROUND(IF($C$34="Academic",L12*$E$5,IF($C$34="Summer",L12*$E$6,IF($C$34="Staff",L12*$G$5,IF($C$34="Student",L12*$G$6,0)))),0)</f>
        <v>732</v>
      </c>
      <c r="M34" s="7">
        <f>ROUND(IF($C$34="Academic",M12*$E$5,IF($C$34="Summer",M12*$E$6,IF($C$34="Staff",M12*$G$5,IF($C$34="Student",M12*$G$6,0)))),0)</f>
        <v>761</v>
      </c>
      <c r="N34" s="7">
        <f>ROUND(IF($C$34="Academic",N12*$E$5,IF($C$34="Summer",N12*$E$6,IF($C$34="Staff",N12*$G$5,IF($C$34="Student",N12*$G$6,0)))),0)</f>
        <v>0</v>
      </c>
      <c r="O34" s="7">
        <f>ROUND(IF($C$34="Academic",O12*$E$5,IF($C$34="Summer",O12*$E$6,IF($C$34="Staff",O12*$G$5,IF($C$34="Student",O12*$G$6,0)))),0)</f>
        <v>0</v>
      </c>
      <c r="P34" s="8">
        <f t="shared" ref="P34:P51" si="22">SUM(K34:O34)</f>
        <v>2196</v>
      </c>
      <c r="Q34" s="11"/>
    </row>
    <row r="35" spans="1:17" x14ac:dyDescent="0.2">
      <c r="A35" s="65" t="str">
        <f t="shared" si="21"/>
        <v>Xian-He Sun</v>
      </c>
      <c r="B35" s="65" t="str">
        <f t="shared" si="21"/>
        <v>Co-PI 1</v>
      </c>
      <c r="C35" s="65" t="str">
        <f t="shared" si="21"/>
        <v>Academic</v>
      </c>
      <c r="K35" s="7">
        <f>ROUND(IF($C$35="Academic",K13*$E$5,IF($C$35="Summer",K13*$E$6,IF($C$35="Staff",K13*$G$5,IF($C$35="Student",K13*$G$6,0)))),0)</f>
        <v>0</v>
      </c>
      <c r="L35" s="7">
        <f>ROUND(IF($C$35="Academic",L13*$E$5,IF($C$35="Summer",L13*$E$6,IF($C$35="Staff",L13*$G$5,IF($C$35="Student",L13*$G$6,0)))),0)</f>
        <v>0</v>
      </c>
      <c r="M35" s="7">
        <f>ROUND(IF($C$35="Academic",M13*$E$5,IF($C$35="Summer",M13*$E$6,IF($C$35="Staff",M13*$G$5,IF($C$35="Student",M13*$G$6,0)))),0)</f>
        <v>0</v>
      </c>
      <c r="N35" s="7">
        <f>ROUND(IF($C$35="Academic",N13*$E$5,IF($C$35="Summer",N13*$E$6,IF($C$35="Staff",N13*$G$5,IF($C$35="Student",N13*$G$6,0)))),0)</f>
        <v>0</v>
      </c>
      <c r="O35" s="7">
        <f>ROUND(IF($C$35="Academic",O13*$E$5,IF($C$35="Summer",O13*$E$6,IF($C$35="Staff",O13*$G$5,IF($C$35="Student",O13*$G$6,0)))),0)</f>
        <v>0</v>
      </c>
      <c r="P35" s="8">
        <f t="shared" si="22"/>
        <v>0</v>
      </c>
      <c r="Q35" s="11"/>
    </row>
    <row r="36" spans="1:17" x14ac:dyDescent="0.2">
      <c r="A36" s="65" t="str">
        <f t="shared" si="21"/>
        <v>Xian-He Sun</v>
      </c>
      <c r="B36" s="65" t="str">
        <f t="shared" si="21"/>
        <v>Co-PI 1</v>
      </c>
      <c r="C36" s="65" t="str">
        <f t="shared" si="21"/>
        <v>Summer</v>
      </c>
      <c r="K36" s="7">
        <f>ROUND(IF($C$36="Academic",K14*$E$5,IF($C$36="Summer",K14*$E$6,IF($C$36="Staff",K14*$G$5,IF($C$36="Student",K14*$G$6,0)))),0)</f>
        <v>0</v>
      </c>
      <c r="L36" s="7">
        <f>ROUND(IF($C$36="Academic",L14*$E$5,IF($C$36="Summer",L14*$E$6,IF($C$36="Staff",L14*$G$5,IF($C$36="Student",L14*$G$6,0)))),0)</f>
        <v>876</v>
      </c>
      <c r="M36" s="7">
        <f>ROUND(IF($C$36="Academic",M14*$E$5,IF($C$36="Summer",M14*$E$6,IF($C$36="Staff",M14*$G$5,IF($C$36="Student",M14*$G$6,0)))),0)</f>
        <v>911</v>
      </c>
      <c r="N36" s="7">
        <f>ROUND(IF($C$36="Academic",N14*$E$5,IF($C$36="Summer",N14*$E$6,IF($C$36="Staff",N14*$G$5,IF($C$36="Student",N14*$G$6,0)))),0)</f>
        <v>0</v>
      </c>
      <c r="O36" s="7">
        <f>ROUND(IF($C$36="Academic",O14*$E$5,IF($C$36="Summer",O14*$E$6,IF($C$36="Staff",O14*$G$5,IF($C$36="Student",O14*$G$6,0)))),0)</f>
        <v>0</v>
      </c>
      <c r="P36" s="8">
        <f t="shared" si="22"/>
        <v>1787</v>
      </c>
      <c r="Q36" s="11"/>
    </row>
    <row r="37" spans="1:17" x14ac:dyDescent="0.2">
      <c r="A37" s="65" t="str">
        <f t="shared" si="21"/>
        <v>David Minh</v>
      </c>
      <c r="B37" s="65" t="str">
        <f t="shared" si="21"/>
        <v>Co-PI 2</v>
      </c>
      <c r="C37" s="65" t="str">
        <f t="shared" si="21"/>
        <v>Academic</v>
      </c>
      <c r="K37" s="7">
        <f>ROUND(IF($C$37="Academic",K15*$E$5,IF($C$37="Summer",K15*$E$6,IF($C$37="Staff",K15*$G$5,IF($C$37="Student",K15*$G$6,0)))),0)</f>
        <v>0</v>
      </c>
      <c r="L37" s="7">
        <f>ROUND(IF($C$37="Academic",L15*$E$5,IF($C$37="Summer",L15*$E$6,IF($C$37="Staff",L15*$G$5,IF($C$37="Student",L15*$G$6,0)))),0)</f>
        <v>0</v>
      </c>
      <c r="M37" s="7">
        <f>ROUND(IF($C$37="Academic",M15*$E$5,IF($C$37="Summer",M15*$E$6,IF($C$37="Staff",M15*$G$5,IF($C$37="Student",M15*$G$6,0)))),0)</f>
        <v>0</v>
      </c>
      <c r="N37" s="7">
        <f>ROUND(IF($C$37="Academic",N15*$E$5,IF($C$37="Summer",N15*$E$6,IF($C$37="Staff",N15*$G$5,IF($C$37="Student",N15*$G$6,0)))),0)</f>
        <v>0</v>
      </c>
      <c r="O37" s="7">
        <f>ROUND(IF($C$37="Academic",O15*$E$5,IF($C$37="Summer",O15*$E$6,IF($C$37="Staff",O15*$G$5,IF($C$37="Student",O15*$G$6,0)))),0)</f>
        <v>0</v>
      </c>
      <c r="P37" s="8">
        <f t="shared" si="22"/>
        <v>0</v>
      </c>
      <c r="Q37" s="11"/>
    </row>
    <row r="38" spans="1:17" x14ac:dyDescent="0.2">
      <c r="A38" s="65" t="str">
        <f t="shared" si="21"/>
        <v>David Minh</v>
      </c>
      <c r="B38" s="65" t="str">
        <f t="shared" si="21"/>
        <v>Co-PI 2</v>
      </c>
      <c r="C38" s="65" t="str">
        <f t="shared" si="21"/>
        <v>Summer</v>
      </c>
      <c r="K38" s="18">
        <f>ROUND(IF($C$38="Academic",K16*$E$5,IF($C$38="Summer",K16*$E$6,IF($C$38="Staff",K16*$G$5,IF($C$38="Student",K16*$G$6,0)))),0)</f>
        <v>392</v>
      </c>
      <c r="L38" s="18">
        <f>ROUND(IF($C$38="Academic",L16*$E$5,IF($C$38="Summer",L16*$E$6,IF($C$38="Staff",L16*$G$5,IF($C$38="Student",L16*$G$6,0)))),0)</f>
        <v>408</v>
      </c>
      <c r="M38" s="18">
        <f>ROUND(IF($C$38="Academic",M16*$E$5,IF($C$38="Summer",M16*$E$6,IF($C$38="Staff",M16*$G$5,IF($C$38="Student",M16*$G$6,0)))),0)</f>
        <v>424</v>
      </c>
      <c r="N38" s="18">
        <f>ROUND(IF($C$38="Academic",N16*$E$5,IF($C$38="Summer",N16*$E$6,IF($C$38="Staff",N16*$G$5,IF($C$38="Student",N16*$G$6,0)))),0)</f>
        <v>0</v>
      </c>
      <c r="O38" s="18">
        <f>ROUND(IF($C$38="Academic",O16*$E$5,IF($C$38="Summer",O16*$E$6,IF($C$38="Staff",O16*$G$5,IF($C$38="Student",O16*$G$6,0)))),0)</f>
        <v>0</v>
      </c>
      <c r="P38" s="8">
        <f t="shared" si="22"/>
        <v>1224</v>
      </c>
      <c r="Q38" s="11"/>
    </row>
    <row r="39" spans="1:17" x14ac:dyDescent="0.2">
      <c r="A39" s="65" t="str">
        <f t="shared" si="21"/>
        <v>Jeffery Wereszczynski</v>
      </c>
      <c r="B39" s="65" t="str">
        <f t="shared" si="21"/>
        <v>Co-PI 3</v>
      </c>
      <c r="C39" s="65" t="str">
        <f t="shared" si="21"/>
        <v>Academic</v>
      </c>
      <c r="K39" s="18">
        <f>ROUND(IF($C$39="Academic",K17*$E$5,IF($C$39="Summer",K17*$E$6,IF($C$39="Staff",K17*$G$5,IF($C$39="Student",K17*$G$6,0)))),0)</f>
        <v>0</v>
      </c>
      <c r="L39" s="18">
        <f>ROUND(IF($C$39="Academic",L17*$E$5,IF($C$39="Summer",L17*$E$6,IF($C$39="Staff",L17*$G$5,IF($C$39="Student",L17*$G$6,0)))),0)</f>
        <v>0</v>
      </c>
      <c r="M39" s="18">
        <f>ROUND(IF($C$39="Academic",M17*$E$5,IF($C$39="Summer",M17*$E$6,IF($C$39="Staff",M17*$G$5,IF($C$39="Student",M17*$G$6,0)))),0)</f>
        <v>0</v>
      </c>
      <c r="N39" s="18">
        <f>ROUND(IF($C$39="Academic",N17*$E$5,IF($C$39="Summer",N17*$E$6,IF($C$39="Staff",N17*$G$5,IF($C$39="Student",N17*$G$6,0)))),0)</f>
        <v>0</v>
      </c>
      <c r="O39" s="18">
        <f>ROUND(IF($C$39="Academic",O17*$E$5,IF($C$39="Summer",O17*$E$6,IF($C$39="Staff",O17*$G$5,IF($C$39="Student",O17*$G$6,0)))),0)</f>
        <v>0</v>
      </c>
      <c r="P39" s="8">
        <f t="shared" si="22"/>
        <v>0</v>
      </c>
      <c r="Q39" s="11"/>
    </row>
    <row r="40" spans="1:17" x14ac:dyDescent="0.2">
      <c r="A40" s="65" t="str">
        <f t="shared" si="21"/>
        <v>Jeffery Wereszczynski</v>
      </c>
      <c r="B40" s="65" t="str">
        <f t="shared" si="21"/>
        <v>Co-PI 3</v>
      </c>
      <c r="C40" s="65" t="str">
        <f t="shared" si="21"/>
        <v>Summer</v>
      </c>
      <c r="K40" s="18">
        <f>ROUND(IF($C$40="Academic",K18*$E$5,IF($C$40="Summer",K18*$E$6,IF($C$40="Staff",K18*$G$5,IF($C$40="Student",K18*$G$6,0)))),0)</f>
        <v>416</v>
      </c>
      <c r="L40" s="18">
        <f>ROUND(IF($C$40="Academic",L18*$E$5,IF($C$40="Summer",L18*$E$6,IF($C$40="Staff",L18*$G$5,IF($C$40="Student",L18*$G$6,0)))),0)</f>
        <v>433</v>
      </c>
      <c r="M40" s="18">
        <f>ROUND(IF($C$40="Academic",M18*$E$5,IF($C$40="Summer",M18*$E$6,IF($C$40="Staff",M18*$G$5,IF($C$40="Student",M18*$G$6,0)))),0)</f>
        <v>450</v>
      </c>
      <c r="N40" s="18">
        <f>ROUND(IF($C$40="Academic",N18*$E$5,IF($C$40="Summer",N18*$E$6,IF($C$40="Staff",N18*$G$5,IF($C$40="Student",N18*$G$6,0)))),0)</f>
        <v>0</v>
      </c>
      <c r="O40" s="18">
        <f>ROUND(IF($C$40="Academic",O18*$E$5,IF($C$40="Summer",O18*$E$6,IF($C$40="Staff",O18*$G$5,IF($C$40="Student",O18*$G$6,0)))),0)</f>
        <v>0</v>
      </c>
      <c r="P40" s="8">
        <f t="shared" si="22"/>
        <v>1299</v>
      </c>
      <c r="Q40" s="11"/>
    </row>
    <row r="41" spans="1:17" x14ac:dyDescent="0.2">
      <c r="A41" s="65" t="str">
        <f t="shared" si="21"/>
        <v>Sou-Cheng Choi</v>
      </c>
      <c r="B41" s="65" t="str">
        <f t="shared" si="21"/>
        <v>Co-PI 4</v>
      </c>
      <c r="C41" s="65" t="str">
        <f t="shared" si="21"/>
        <v>Academic</v>
      </c>
      <c r="K41" s="18">
        <f>ROUND(IF($C$41="Academic",K19*$E$5,IF($C$41="Summer",K19*$E$6,IF($C$41="Staff",K19*$G$5,IF($C$41="Student",K19*$G$6,0)))),0)</f>
        <v>0</v>
      </c>
      <c r="L41" s="18">
        <f>ROUND(IF($C$41="Academic",L19*$E$5,IF($C$41="Summer",L19*$E$6,IF($C$41="Staff",L19*$G$5,IF($C$41="Student",L19*$G$6,0)))),0)</f>
        <v>0</v>
      </c>
      <c r="M41" s="18">
        <f>ROUND(IF($C$41="Academic",M19*$E$5,IF($C$41="Summer",M19*$E$6,IF($C$41="Staff",M19*$G$5,IF($C$41="Student",M19*$G$6,0)))),0)</f>
        <v>0</v>
      </c>
      <c r="N41" s="18">
        <f>ROUND(IF($C$41="Academic",N19*$E$5,IF($C$41="Summer",N19*$E$6,IF($C$41="Staff",N19*$G$5,IF($C$41="Student",N19*$G$6,0)))),0)</f>
        <v>0</v>
      </c>
      <c r="O41" s="18">
        <f>ROUND(IF($C$41="Academic",O19*$E$5,IF($C$41="Summer",O19*$E$6,IF($C$41="Staff",O19*$G$5,IF($C$41="Student",O19*$G$6,0)))),0)</f>
        <v>0</v>
      </c>
      <c r="P41" s="8">
        <f t="shared" si="22"/>
        <v>0</v>
      </c>
      <c r="Q41" s="11"/>
    </row>
    <row r="42" spans="1:17" x14ac:dyDescent="0.2">
      <c r="A42" s="65" t="str">
        <f t="shared" si="21"/>
        <v>Sou-Cheng Choi</v>
      </c>
      <c r="B42" s="65" t="str">
        <f t="shared" si="21"/>
        <v>Co-PI 4</v>
      </c>
      <c r="C42" s="65" t="str">
        <f t="shared" si="21"/>
        <v>Summer</v>
      </c>
      <c r="K42" s="18">
        <f>ROUND(IF($C$42="Academic",K20*$E$5,IF($C$42="Summer",K20*$E$6,IF($C$42="Staff",K20*$G$5,IF($C$42="Student",K20*$G$6,0)))),0)</f>
        <v>0</v>
      </c>
      <c r="L42" s="18">
        <f>ROUND(IF($C$42="Academic",L20*$E$5,IF($C$42="Summer",L20*$E$6,IF($C$42="Staff",L20*$G$5,IF($C$42="Student",L20*$G$6,0)))),0)</f>
        <v>0</v>
      </c>
      <c r="M42" s="18">
        <f>ROUND(IF($C$42="Academic",M20*$E$5,IF($C$42="Summer",M20*$E$6,IF($C$42="Staff",M20*$G$5,IF($C$42="Student",M20*$G$6,0)))),0)</f>
        <v>0</v>
      </c>
      <c r="N42" s="18">
        <f>ROUND(IF($C$42="Academic",N20*$E$5,IF($C$42="Summer",N20*$E$6,IF($C$42="Staff",N20*$G$5,IF($C$42="Student",N20*$G$6,0)))),0)</f>
        <v>0</v>
      </c>
      <c r="O42" s="18">
        <f>ROUND(IF($C$42="Academic",O20*$E$5,IF($C$42="Summer",O20*$E$6,IF($C$42="Staff",O20*$G$5,IF($C$42="Student",O20*$G$6,0)))),0)</f>
        <v>0</v>
      </c>
      <c r="P42" s="8">
        <f t="shared" si="22"/>
        <v>0</v>
      </c>
      <c r="Q42" s="11"/>
    </row>
    <row r="43" spans="1:17" x14ac:dyDescent="0.2">
      <c r="A43" s="65" t="str">
        <f t="shared" ref="A43:B46" si="23">A21</f>
        <v>Norman Lederman</v>
      </c>
      <c r="B43" s="65" t="str">
        <f t="shared" si="23"/>
        <v>Senior Personnel</v>
      </c>
      <c r="C43" s="65" t="s">
        <v>3</v>
      </c>
      <c r="K43" s="18">
        <f>ROUND(IF($C$43="Academic",K21*$E$5,IF($C$43="Summer",K21*$E$6,IF($C$43="Staff",K21*$G$5,IF($C$43="Student",K21*$G$6,0)))),0)</f>
        <v>0</v>
      </c>
      <c r="L43" s="18">
        <f>ROUND(IF($C$43="Academic",L21*$E$5,IF($C$43="Summer",L21*$E$6,IF($C$43="Staff",L21*$G$5,IF($C$43="Student",L21*$G$6,0)))),0)</f>
        <v>0</v>
      </c>
      <c r="M43" s="18">
        <f>ROUND(IF($C$43="Academic",M21*$E$5,IF($C$43="Summer",M21*$E$6,IF($C$43="Staff",M21*$G$5,IF($C$43="Student",M21*$G$6,0)))),0)</f>
        <v>0</v>
      </c>
      <c r="N43" s="18">
        <f>ROUND(IF($C$43="Academic",N21*$E$5,IF($C$43="Summer",N21*$E$6,IF($C$43="Staff",N21*$G$5,IF($C$43="Student",N21*$G$6,0)))),0)</f>
        <v>0</v>
      </c>
      <c r="O43" s="18">
        <f>ROUND(IF($C$43="Academic",O21*$E$5,IF($C$43="Summer",O21*$E$6,IF($C$43="Staff",O21*$G$5,IF($C$43="Student",O21*$G$6,0)))),0)</f>
        <v>0</v>
      </c>
      <c r="P43" s="8">
        <f t="shared" ref="P43:P44" si="24">SUM(K43:O43)</f>
        <v>0</v>
      </c>
      <c r="Q43" s="11"/>
    </row>
    <row r="44" spans="1:17" x14ac:dyDescent="0.2">
      <c r="A44" s="65" t="str">
        <f t="shared" si="23"/>
        <v>Norman Lederman</v>
      </c>
      <c r="B44" s="65" t="str">
        <f t="shared" si="23"/>
        <v>Senior Personnel</v>
      </c>
      <c r="C44" s="65" t="s">
        <v>4</v>
      </c>
      <c r="K44" s="18">
        <f>ROUND(IF($C$44="Academic",K22*$E$5,IF($C$44="Summer",K22*$E$6,IF($C$44="Staff",K22*$G$5,IF($C$44="Student",K22*$G$6,0)))),0)</f>
        <v>790</v>
      </c>
      <c r="L44" s="18">
        <f>ROUND(IF($C$44="Academic",L22*$E$5,IF($C$44="Summer",L22*$E$6,IF($C$44="Staff",L22*$G$5,IF($C$44="Student",L22*$G$6,0)))),0)</f>
        <v>790</v>
      </c>
      <c r="M44" s="18">
        <f>ROUND(IF($C$44="Academic",M22*$E$5,IF($C$44="Summer",M22*$E$6,IF($C$44="Staff",M22*$G$5,IF($C$44="Student",M22*$G$6,0)))),0)</f>
        <v>790</v>
      </c>
      <c r="N44" s="18">
        <f>ROUND(IF($C$44="Academic",N22*$E$5,IF($C$44="Summer",N22*$E$6,IF($C$44="Staff",N22*$G$5,IF($C$44="Student",N22*$G$6,0)))),0)</f>
        <v>0</v>
      </c>
      <c r="O44" s="18">
        <f>ROUND(IF($C$44="Academic",O22*$E$5,IF($C$44="Summer",O22*$E$6,IF($C$44="Staff",O22*$G$5,IF($C$44="Student",O22*$G$6,0)))),0)</f>
        <v>0</v>
      </c>
      <c r="P44" s="8">
        <f t="shared" si="24"/>
        <v>2370</v>
      </c>
      <c r="Q44" s="11"/>
    </row>
    <row r="45" spans="1:17" x14ac:dyDescent="0.2">
      <c r="A45" s="65" t="str">
        <f t="shared" si="23"/>
        <v>Kiah Wah Ong</v>
      </c>
      <c r="B45" s="65" t="str">
        <f t="shared" si="23"/>
        <v>Senior Personnel</v>
      </c>
      <c r="C45" s="65" t="s">
        <v>3</v>
      </c>
      <c r="K45" s="18">
        <f>ROUND(IF($C$45="Academic",K23*$E$5,IF($C$45="Summer",K23*$E$6,IF($C$45="Staff",K23*$G$5,IF($C$45="Student",K23*$G$6,0)))),0)</f>
        <v>0</v>
      </c>
      <c r="L45" s="18">
        <f>ROUND(IF($C$45="Academic",L23*$E$5,IF($C$45="Summer",L23*$E$6,IF($C$45="Staff",L23*$G$5,IF($C$45="Student",L23*$G$6,0)))),0)</f>
        <v>0</v>
      </c>
      <c r="M45" s="18">
        <f>ROUND(IF($C$45="Academic",M23*$E$5,IF($C$45="Summer",M23*$E$6,IF($C$45="Staff",M23*$G$5,IF($C$45="Student",M23*$G$6,0)))),0)</f>
        <v>0</v>
      </c>
      <c r="N45" s="18">
        <f>ROUND(IF($C$45="Academic",N23*$E$5,IF($C$45="Summer",N23*$E$6,IF($C$45="Staff",N23*$G$5,IF($C$45="Student",N23*$G$6,0)))),0)</f>
        <v>0</v>
      </c>
      <c r="O45" s="18">
        <f>ROUND(IF($C$45="Academic",O23*$E$5,IF($C$45="Summer",O23*$E$6,IF($C$45="Staff",O23*$G$5,IF($C$45="Student",O23*$G$6,0)))),0)</f>
        <v>0</v>
      </c>
      <c r="P45" s="8">
        <f t="shared" ref="P45" si="25">SUM(K45:O45)</f>
        <v>0</v>
      </c>
      <c r="Q45" s="11"/>
    </row>
    <row r="46" spans="1:17" x14ac:dyDescent="0.2">
      <c r="A46" s="65" t="str">
        <f t="shared" si="23"/>
        <v>Kiah Wah Ong</v>
      </c>
      <c r="B46" s="65" t="str">
        <f t="shared" si="23"/>
        <v>Senior Personnel</v>
      </c>
      <c r="C46" s="65" t="s">
        <v>4</v>
      </c>
      <c r="K46" s="18">
        <f>ROUND(IF($C$46="Academic",K24*$E$5,IF($C$46="Summer",K24*$E$6,IF($C$46="Staff",K24*$G$5,IF($C$46="Student",K24*$G$6,0)))),0)</f>
        <v>0</v>
      </c>
      <c r="L46" s="18">
        <f>ROUND(IF($C$46="Academic",L24*$E$5,IF($C$46="Summer",L24*$E$6,IF($C$46="Staff",L24*$G$5,IF($C$46="Student",L24*$G$6,0)))),0)</f>
        <v>0</v>
      </c>
      <c r="M46" s="18">
        <f>ROUND(IF($C$46="Academic",M24*$E$5,IF($C$46="Summer",M24*$E$6,IF($C$46="Staff",M24*$G$5,IF($C$46="Student",M24*$G$6,0)))),0)</f>
        <v>0</v>
      </c>
      <c r="N46" s="18">
        <f>ROUND(IF($C$46="Academic",N24*$E$5,IF($C$46="Summer",N24*$E$6,IF($C$46="Staff",N24*$G$5,IF($C$46="Student",N24*$G$6,0)))),0)</f>
        <v>0</v>
      </c>
      <c r="O46" s="18">
        <f>ROUND(IF($C$46="Academic",O24*$E$5,IF($C$46="Summer",O24*$E$6,IF($C$46="Staff",O24*$G$5,IF($C$46="Student",O24*$G$6,0)))),0)</f>
        <v>0</v>
      </c>
      <c r="P46" s="8">
        <f>SUM(K46:O46)</f>
        <v>0</v>
      </c>
      <c r="Q46" s="11"/>
    </row>
    <row r="47" spans="1:17" x14ac:dyDescent="0.2">
      <c r="A47" s="65">
        <f t="shared" ref="A47:C47" si="26">A25</f>
        <v>0</v>
      </c>
      <c r="B47" s="65" t="str">
        <f t="shared" si="26"/>
        <v>Post-doc</v>
      </c>
      <c r="C47" s="65" t="str">
        <f t="shared" si="26"/>
        <v>Academic</v>
      </c>
      <c r="K47" s="18">
        <f>ROUND(IF($C$47="Academic",K25*$E$5,IF($C$47="Summer",K25*$E$6,IF($C$47="Staff",K25*$G$5,IF($C$47="Student",K25*$G$6,0)))),0)</f>
        <v>0</v>
      </c>
      <c r="L47" s="18">
        <f>ROUND(IF($C$47="Academic",L25*$E$5,IF($C$47="Summer",L25*$E$6,IF($C$47="Staff",L25*$G$5,IF($C$47="Student",L25*$G$6,0)))),0)</f>
        <v>0</v>
      </c>
      <c r="M47" s="18">
        <f>ROUND(IF($C$47="Academic",M25*$E$5,IF($C$47="Summer",M25*$E$6,IF($C$47="Staff",M25*$G$5,IF($C$47="Student",M25*$G$6,0)))),0)</f>
        <v>0</v>
      </c>
      <c r="N47" s="18">
        <f>ROUND(IF($C$47="Academic",N25*$E$5,IF($C$47="Summer",N25*$E$6,IF($C$47="Staff",N25*$G$5,IF($C$47="Student",N25*$G$6,0)))),0)</f>
        <v>0</v>
      </c>
      <c r="O47" s="18">
        <f>ROUND(IF($C$47="Academic",O25*$E$5,IF($C$47="Summer",O25*$E$6,IF($C$47="Staff",O25*$G$5,IF($C$47="Student",O25*$G$6,0)))),0)</f>
        <v>0</v>
      </c>
      <c r="P47" s="8">
        <f t="shared" si="22"/>
        <v>0</v>
      </c>
      <c r="Q47" s="11"/>
    </row>
    <row r="48" spans="1:17" x14ac:dyDescent="0.2">
      <c r="A48" s="65" t="str">
        <f t="shared" ref="A48:C51" si="27">A26</f>
        <v>-</v>
      </c>
      <c r="B48" s="65" t="str">
        <f t="shared" si="27"/>
        <v>Grad Student</v>
      </c>
      <c r="C48" s="65" t="str">
        <f t="shared" si="27"/>
        <v>Student</v>
      </c>
      <c r="K48" s="7">
        <f>ROUND(IF($C$48="Academic",K26*$E$5,IF($C$48="Summer",K26*$E$6,IF($C$48="Staff",K26*$G$5,IF($C$48="Student",K26*$G$6,0)))),0)</f>
        <v>0</v>
      </c>
      <c r="L48" s="7">
        <f>ROUND(IF($C$48="Academic",L26*$E$5,IF($C$48="Summer",L26*$E$6,IF($C$48="Staff",L26*$G$5,IF($C$48="Student",L26*$G$6,0)))),0)</f>
        <v>0</v>
      </c>
      <c r="M48" s="7">
        <f>ROUND(IF($C$48="Academic",M26*$E$5,IF($C$48="Summer",M26*$E$6,IF($C$48="Staff",M26*$G$5,IF($C$48="Student",M26*$G$6,0)))),0)</f>
        <v>0</v>
      </c>
      <c r="N48" s="7">
        <f>ROUND(IF($C$48="Academic",N26*$E$5,IF($C$48="Summer",N26*$E$6,IF($C$48="Staff",N26*$G$5,IF($C$48="Student",N26*$G$6,0)))),0)</f>
        <v>0</v>
      </c>
      <c r="O48" s="7">
        <f>ROUND(IF($C$48="Academic",O26*$E$5,IF($C$48="Summer",O26*$E$6,IF($C$48="Staff",O26*$G$5,IF($C$48="Student",O26*$G$6,0)))),0)</f>
        <v>0</v>
      </c>
      <c r="P48" s="8">
        <f t="shared" si="22"/>
        <v>0</v>
      </c>
      <c r="Q48" s="11"/>
    </row>
    <row r="49" spans="1:17" x14ac:dyDescent="0.2">
      <c r="A49" s="65">
        <f t="shared" si="27"/>
        <v>0</v>
      </c>
      <c r="B49" s="65" t="str">
        <f t="shared" si="27"/>
        <v>Grad Student</v>
      </c>
      <c r="C49" s="65" t="str">
        <f t="shared" si="27"/>
        <v>Student</v>
      </c>
      <c r="K49" s="7">
        <f>ROUND(IF($C$49="Academic",K27*$E$5,IF($C$49="Summer",K27*$E$6,IF($C$49="Staff",K27*$G$5,IF($C$49="Student",K27*$G$6,0)))),0)</f>
        <v>0</v>
      </c>
      <c r="L49" s="7">
        <f>ROUND(IF($C$49="Academic",L27*$E$5,IF($C$49="Summer",L27*$E$6,IF($C$49="Staff",L27*$G$5,IF($C$49="Student",L27*$G$6,0)))),0)</f>
        <v>0</v>
      </c>
      <c r="M49" s="7">
        <f>ROUND(IF($C$49="Academic",M27*$E$5,IF($C$49="Summer",M27*$E$6,IF($C$49="Staff",M27*$G$5,IF($C$49="Student",M27*$G$6,0)))),0)</f>
        <v>0</v>
      </c>
      <c r="N49" s="7">
        <f>ROUND(IF($C$49="Academic",N27*$E$5,IF($C$49="Summer",N27*$E$6,IF($C$49="Staff",N27*$G$5,IF($C$49="Student",N27*$G$6,0)))),0)</f>
        <v>0</v>
      </c>
      <c r="O49" s="7">
        <f>ROUND(IF($C$49="Academic",O27*$E$5,IF($C$49="Summer",O27*$E$6,IF($C$49="Staff",O27*$G$5,IF($C$49="Student",O27*$G$6,0)))),0)</f>
        <v>0</v>
      </c>
      <c r="P49" s="8">
        <f t="shared" si="22"/>
        <v>0</v>
      </c>
      <c r="Q49" s="11"/>
    </row>
    <row r="50" spans="1:17" x14ac:dyDescent="0.2">
      <c r="A50" s="65" t="str">
        <f t="shared" si="27"/>
        <v>-</v>
      </c>
      <c r="B50" s="65" t="str">
        <f t="shared" si="27"/>
        <v>UG Student</v>
      </c>
      <c r="C50" s="65" t="str">
        <f t="shared" si="27"/>
        <v>Student</v>
      </c>
      <c r="K50" s="7">
        <f>ROUND(IF($C$50="Academic",K28*$E$5,IF($C$50="Summer",K28*$E$6,IF($C$50="Staff",K28*$G$5,IF($C$50="Student",K28*$G$6,0)))),0)</f>
        <v>0</v>
      </c>
      <c r="L50" s="7">
        <f>ROUND(IF($C$50="Academic",L28*$E$5,IF($C$50="Summer",L28*$E$6,IF($C$50="Staff",L28*$G$5,IF($C$50="Student",L28*$G$6,0)))),0)</f>
        <v>0</v>
      </c>
      <c r="M50" s="7">
        <f>ROUND(IF($C$50="Academic",M28*$E$5,IF($C$50="Summer",M28*$E$6,IF($C$50="Staff",M28*$G$5,IF($C$50="Student",M28*$G$6,0)))),0)</f>
        <v>0</v>
      </c>
      <c r="N50" s="7">
        <f>ROUND(IF($C$50="Academic",N28*$E$5,IF($C$50="Summer",N28*$E$6,IF($C$50="Staff",N28*$G$5,IF($C$50="Student",N28*$G$6,0)))),0)</f>
        <v>0</v>
      </c>
      <c r="O50" s="7">
        <f>ROUND(IF($C$50="Academic",O28*$E$5,IF($C$50="Summer",O28*$E$6,IF($C$50="Staff",O28*$G$5,IF($C$50="Student",O28*$G$6,0)))),0)</f>
        <v>0</v>
      </c>
      <c r="P50" s="8">
        <f t="shared" si="22"/>
        <v>0</v>
      </c>
      <c r="Q50" s="11"/>
    </row>
    <row r="51" spans="1:17" x14ac:dyDescent="0.2">
      <c r="A51" s="65" t="str">
        <f t="shared" si="27"/>
        <v>-</v>
      </c>
      <c r="B51" s="65" t="str">
        <f t="shared" si="27"/>
        <v>UG Student</v>
      </c>
      <c r="C51" s="65" t="str">
        <f t="shared" si="27"/>
        <v>Student</v>
      </c>
      <c r="K51" s="7">
        <f>ROUND(IF($C$51="Academic",K29*$E$5,IF($C$51="Summer",K29*$E$6,IF($C$51="Staff",K29*$G$5,IF($C$51="Student",K29*$G$6,0)))),0)</f>
        <v>0</v>
      </c>
      <c r="L51" s="7">
        <f>ROUND(IF($C$51="Academic",L29*$E$5,IF($C$51="Summer",L29*$E$6,IF($C$51="Staff",L29*$G$5,IF($C$51="Student",L29*$G$6,0)))),0)</f>
        <v>0</v>
      </c>
      <c r="M51" s="7">
        <f>ROUND(IF($C$51="Academic",M29*$E$5,IF($C$51="Summer",M29*$E$6,IF($C$51="Staff",M29*$G$5,IF($C$51="Student",M29*$G$6,0)))),0)</f>
        <v>0</v>
      </c>
      <c r="N51" s="7">
        <f>ROUND(IF($C$51="Academic",N29*$E$5,IF($C$51="Summer",N29*$E$6,IF($C$51="Staff",N29*$G$5,IF($C$51="Student",N29*$G$6,0)))),0)</f>
        <v>0</v>
      </c>
      <c r="O51" s="7">
        <f>ROUND(IF($C$51="Academic",O29*$E$5,IF($C$51="Summer",O29*$E$6,IF($C$51="Staff",O29*$G$5,IF($C$51="Student",O29*$G$6,0)))),0)</f>
        <v>0</v>
      </c>
      <c r="P51" s="8">
        <f t="shared" si="22"/>
        <v>0</v>
      </c>
      <c r="Q51" s="11"/>
    </row>
    <row r="52" spans="1:17" s="3" customFormat="1" x14ac:dyDescent="0.2">
      <c r="A52" s="29" t="s">
        <v>19</v>
      </c>
      <c r="B52" s="29"/>
      <c r="C52" s="29"/>
      <c r="D52" s="29"/>
      <c r="E52" s="29"/>
      <c r="F52" s="29"/>
      <c r="G52" s="29"/>
      <c r="H52" s="29"/>
      <c r="I52" s="29"/>
      <c r="J52" s="29"/>
      <c r="K52" s="30">
        <f t="shared" ref="K52:P52" si="28">SUM(K33:K51)</f>
        <v>2301</v>
      </c>
      <c r="L52" s="30">
        <f t="shared" si="28"/>
        <v>3239</v>
      </c>
      <c r="M52" s="30">
        <f t="shared" si="28"/>
        <v>3336</v>
      </c>
      <c r="N52" s="30">
        <f t="shared" si="28"/>
        <v>0</v>
      </c>
      <c r="O52" s="30">
        <f t="shared" si="28"/>
        <v>0</v>
      </c>
      <c r="P52" s="31">
        <f t="shared" si="28"/>
        <v>8876</v>
      </c>
      <c r="Q52" s="11">
        <f>SUM(K52:O52)</f>
        <v>8876</v>
      </c>
    </row>
    <row r="53" spans="1:17" x14ac:dyDescent="0.2">
      <c r="P53" s="8"/>
      <c r="Q53" s="11"/>
    </row>
    <row r="54" spans="1:17" s="3" customFormat="1" x14ac:dyDescent="0.2">
      <c r="A54" s="32" t="s">
        <v>28</v>
      </c>
      <c r="B54" s="32"/>
      <c r="C54" s="32"/>
      <c r="D54" s="32"/>
      <c r="E54" s="32"/>
      <c r="F54" s="32"/>
      <c r="G54" s="32"/>
      <c r="H54" s="32"/>
      <c r="I54" s="32"/>
      <c r="J54" s="32"/>
      <c r="K54" s="33">
        <f t="shared" ref="K54:P54" si="29">K52+K30</f>
        <v>31440</v>
      </c>
      <c r="L54" s="33">
        <f t="shared" si="29"/>
        <v>44227</v>
      </c>
      <c r="M54" s="33">
        <f t="shared" si="29"/>
        <v>45565</v>
      </c>
      <c r="N54" s="33">
        <f t="shared" si="29"/>
        <v>0</v>
      </c>
      <c r="O54" s="33">
        <f t="shared" si="29"/>
        <v>0</v>
      </c>
      <c r="P54" s="34">
        <f t="shared" si="29"/>
        <v>121232</v>
      </c>
      <c r="Q54" s="11">
        <f>SUM(K54:O54)</f>
        <v>121232</v>
      </c>
    </row>
    <row r="55" spans="1:17" x14ac:dyDescent="0.2">
      <c r="P55" s="8"/>
      <c r="Q55" s="11"/>
    </row>
    <row r="56" spans="1:17" x14ac:dyDescent="0.2">
      <c r="A56" s="3" t="s">
        <v>29</v>
      </c>
      <c r="B56" s="3" t="s">
        <v>93</v>
      </c>
      <c r="K56" s="1" t="s">
        <v>83</v>
      </c>
      <c r="L56" s="1" t="s">
        <v>84</v>
      </c>
      <c r="M56" s="1" t="s">
        <v>85</v>
      </c>
      <c r="N56" s="1" t="s">
        <v>86</v>
      </c>
      <c r="O56" s="1" t="s">
        <v>87</v>
      </c>
      <c r="P56" s="20" t="s">
        <v>88</v>
      </c>
      <c r="Q56" s="43"/>
    </row>
    <row r="57" spans="1:17" x14ac:dyDescent="0.2">
      <c r="A57" s="65" t="s">
        <v>30</v>
      </c>
      <c r="P57" s="8">
        <f>SUM(K57:O57)</f>
        <v>0</v>
      </c>
      <c r="Q57" s="11"/>
    </row>
    <row r="58" spans="1:17" x14ac:dyDescent="0.2">
      <c r="A58" s="65" t="s">
        <v>31</v>
      </c>
      <c r="P58" s="8">
        <f>SUM(K58:O58)</f>
        <v>0</v>
      </c>
      <c r="Q58" s="11"/>
    </row>
    <row r="59" spans="1:17" s="3" customFormat="1" x14ac:dyDescent="0.2">
      <c r="A59" s="32" t="s">
        <v>32</v>
      </c>
      <c r="B59" s="32"/>
      <c r="C59" s="32"/>
      <c r="D59" s="32"/>
      <c r="E59" s="32"/>
      <c r="F59" s="32"/>
      <c r="G59" s="32"/>
      <c r="H59" s="32"/>
      <c r="I59" s="32"/>
      <c r="J59" s="32"/>
      <c r="K59" s="33">
        <f t="shared" ref="K59:P59" si="30">SUM(K57:K58)</f>
        <v>0</v>
      </c>
      <c r="L59" s="33">
        <f t="shared" si="30"/>
        <v>0</v>
      </c>
      <c r="M59" s="33">
        <f t="shared" si="30"/>
        <v>0</v>
      </c>
      <c r="N59" s="33">
        <f t="shared" si="30"/>
        <v>0</v>
      </c>
      <c r="O59" s="33">
        <f t="shared" si="30"/>
        <v>0</v>
      </c>
      <c r="P59" s="34">
        <f t="shared" si="30"/>
        <v>0</v>
      </c>
      <c r="Q59" s="11">
        <f>SUM(K59:O59)</f>
        <v>0</v>
      </c>
    </row>
    <row r="60" spans="1:17" x14ac:dyDescent="0.2">
      <c r="P60" s="8"/>
      <c r="Q60" s="11"/>
    </row>
    <row r="61" spans="1:17" x14ac:dyDescent="0.2">
      <c r="A61" s="85" t="s">
        <v>144</v>
      </c>
      <c r="B61" s="85" t="s">
        <v>138</v>
      </c>
      <c r="C61" s="86"/>
      <c r="D61" s="86"/>
      <c r="E61" s="86"/>
      <c r="F61" s="86"/>
      <c r="G61" s="86"/>
      <c r="H61" s="86"/>
      <c r="I61" s="86"/>
      <c r="J61" s="86"/>
      <c r="K61" s="87" t="s">
        <v>83</v>
      </c>
      <c r="L61" s="87" t="s">
        <v>84</v>
      </c>
      <c r="M61" s="87" t="s">
        <v>85</v>
      </c>
      <c r="N61" s="87" t="s">
        <v>86</v>
      </c>
      <c r="O61" s="87" t="s">
        <v>87</v>
      </c>
      <c r="P61" s="78" t="s">
        <v>88</v>
      </c>
      <c r="Q61" s="43"/>
    </row>
    <row r="62" spans="1:17" x14ac:dyDescent="0.2">
      <c r="A62" s="86" t="s">
        <v>33</v>
      </c>
      <c r="B62" s="83" t="s">
        <v>64</v>
      </c>
      <c r="C62" s="86"/>
      <c r="D62" s="86"/>
      <c r="E62" s="86"/>
      <c r="F62" s="86"/>
      <c r="G62" s="86"/>
      <c r="H62" s="86"/>
      <c r="I62" s="86"/>
      <c r="J62" s="86"/>
      <c r="K62" s="87"/>
      <c r="L62" s="87"/>
      <c r="M62" s="87"/>
      <c r="N62" s="87"/>
      <c r="O62" s="87"/>
      <c r="P62" s="79">
        <f>SUM(K62:O62)</f>
        <v>0</v>
      </c>
      <c r="Q62" s="11"/>
    </row>
    <row r="63" spans="1:17" x14ac:dyDescent="0.2">
      <c r="A63" s="86" t="s">
        <v>34</v>
      </c>
      <c r="B63" s="83" t="s">
        <v>64</v>
      </c>
      <c r="C63" s="86"/>
      <c r="D63" s="86"/>
      <c r="E63" s="86"/>
      <c r="F63" s="86"/>
      <c r="G63" s="86"/>
      <c r="H63" s="86"/>
      <c r="I63" s="86"/>
      <c r="J63" s="86"/>
      <c r="K63" s="87"/>
      <c r="L63" s="87"/>
      <c r="M63" s="87"/>
      <c r="N63" s="87"/>
      <c r="O63" s="87"/>
      <c r="P63" s="79">
        <f>SUM(K63:O63)</f>
        <v>0</v>
      </c>
      <c r="Q63" s="11"/>
    </row>
    <row r="64" spans="1:17" s="3" customFormat="1" x14ac:dyDescent="0.2">
      <c r="A64" s="88" t="s">
        <v>35</v>
      </c>
      <c r="B64" s="88"/>
      <c r="C64" s="88"/>
      <c r="D64" s="88"/>
      <c r="E64" s="88"/>
      <c r="F64" s="88"/>
      <c r="G64" s="88"/>
      <c r="H64" s="88"/>
      <c r="I64" s="88"/>
      <c r="J64" s="88"/>
      <c r="K64" s="89">
        <f t="shared" ref="K64:P64" si="31">SUM(K62:K63)</f>
        <v>0</v>
      </c>
      <c r="L64" s="89">
        <f t="shared" si="31"/>
        <v>0</v>
      </c>
      <c r="M64" s="89">
        <f t="shared" si="31"/>
        <v>0</v>
      </c>
      <c r="N64" s="89">
        <f t="shared" si="31"/>
        <v>0</v>
      </c>
      <c r="O64" s="89">
        <f t="shared" si="31"/>
        <v>0</v>
      </c>
      <c r="P64" s="90">
        <f t="shared" si="31"/>
        <v>0</v>
      </c>
      <c r="Q64" s="11">
        <f>SUM(K64:O64)</f>
        <v>0</v>
      </c>
    </row>
    <row r="65" spans="1:17" s="9" customFormat="1" x14ac:dyDescent="0.2">
      <c r="K65" s="10"/>
      <c r="L65" s="10"/>
      <c r="M65" s="10"/>
      <c r="N65" s="10"/>
      <c r="O65" s="10"/>
      <c r="P65" s="11"/>
      <c r="Q65" s="11"/>
    </row>
    <row r="66" spans="1:17" s="9" customFormat="1" x14ac:dyDescent="0.2">
      <c r="A66" s="41" t="s">
        <v>102</v>
      </c>
      <c r="B66" s="69"/>
      <c r="K66" s="1" t="s">
        <v>83</v>
      </c>
      <c r="L66" s="1" t="s">
        <v>84</v>
      </c>
      <c r="M66" s="1" t="s">
        <v>85</v>
      </c>
      <c r="N66" s="1" t="s">
        <v>86</v>
      </c>
      <c r="O66" s="1" t="s">
        <v>87</v>
      </c>
      <c r="P66" s="20" t="s">
        <v>88</v>
      </c>
      <c r="Q66" s="43"/>
    </row>
    <row r="67" spans="1:17" s="12" customFormat="1" x14ac:dyDescent="0.2">
      <c r="A67" s="12" t="s">
        <v>80</v>
      </c>
      <c r="K67" s="24">
        <v>3000</v>
      </c>
      <c r="L67" s="1">
        <f>ROUND(IF($B$6&gt;=L$10,$K$67*$B$5^(L$10-1),0),0)</f>
        <v>3120</v>
      </c>
      <c r="M67" s="1">
        <f>ROUND(IF($B$6&gt;=M$10,$K$67*$B$5^(M$10-1),0),0)</f>
        <v>3245</v>
      </c>
      <c r="N67" s="1">
        <f>ROUND(IF($B$6&gt;=N$10,$K$67*$B$5^(N$10-1),0),0)</f>
        <v>0</v>
      </c>
      <c r="O67" s="1">
        <f>ROUND(IF($B$6&gt;=O$10,$K$67*$B$5^(O$10-1),0),0)</f>
        <v>0</v>
      </c>
      <c r="P67" s="11">
        <f>SUM(K67:O67)</f>
        <v>9365</v>
      </c>
      <c r="Q67" s="11"/>
    </row>
    <row r="68" spans="1:17" s="12" customFormat="1" x14ac:dyDescent="0.2">
      <c r="A68" s="12" t="s">
        <v>81</v>
      </c>
      <c r="B68" s="21" t="s">
        <v>103</v>
      </c>
      <c r="K68" s="24"/>
      <c r="L68" s="1">
        <f>ROUND(IF($B$6&gt;=L$10,$K$68*$B$5^(L$10-1),0),0)</f>
        <v>0</v>
      </c>
      <c r="M68" s="1">
        <f>ROUND(IF($B$6&gt;=M$10,$K$68*$B$5^(M$10-1),0),0)</f>
        <v>0</v>
      </c>
      <c r="N68" s="1">
        <f>ROUND(IF($B$6&gt;=N$10,$K$68*$B$5^(N$10-1),0),0)</f>
        <v>0</v>
      </c>
      <c r="O68" s="1">
        <f>ROUND(IF($B$6&gt;=O$10,$K$68*$B$5^(O$10-1),0),0)</f>
        <v>0</v>
      </c>
      <c r="P68" s="11">
        <f>SUM(K68:O68)</f>
        <v>0</v>
      </c>
      <c r="Q68" s="11"/>
    </row>
    <row r="69" spans="1:17" s="3" customFormat="1" x14ac:dyDescent="0.2">
      <c r="A69" s="32" t="s">
        <v>82</v>
      </c>
      <c r="B69" s="32"/>
      <c r="C69" s="32"/>
      <c r="D69" s="32"/>
      <c r="E69" s="32"/>
      <c r="F69" s="32"/>
      <c r="G69" s="32"/>
      <c r="H69" s="32"/>
      <c r="I69" s="32"/>
      <c r="J69" s="32"/>
      <c r="K69" s="33">
        <f t="shared" ref="K69:P69" si="32">SUM(K67:K68)</f>
        <v>3000</v>
      </c>
      <c r="L69" s="33">
        <f t="shared" si="32"/>
        <v>3120</v>
      </c>
      <c r="M69" s="33">
        <f t="shared" si="32"/>
        <v>3245</v>
      </c>
      <c r="N69" s="33">
        <f t="shared" si="32"/>
        <v>0</v>
      </c>
      <c r="O69" s="33">
        <f t="shared" si="32"/>
        <v>0</v>
      </c>
      <c r="P69" s="34">
        <f t="shared" si="32"/>
        <v>9365</v>
      </c>
      <c r="Q69" s="11">
        <f>SUM(K69:O69)</f>
        <v>9365</v>
      </c>
    </row>
    <row r="70" spans="1:17" s="12" customFormat="1" x14ac:dyDescent="0.2">
      <c r="K70" s="13"/>
      <c r="L70" s="13"/>
      <c r="M70" s="13"/>
      <c r="N70" s="13"/>
      <c r="O70" s="13"/>
      <c r="P70" s="14"/>
      <c r="Q70" s="14"/>
    </row>
    <row r="71" spans="1:17" s="15" customFormat="1" x14ac:dyDescent="0.2">
      <c r="K71" s="16"/>
      <c r="L71" s="16"/>
      <c r="M71" s="16"/>
      <c r="N71" s="16"/>
      <c r="O71" s="16"/>
      <c r="P71" s="17"/>
      <c r="Q71" s="14"/>
    </row>
    <row r="72" spans="1:17" x14ac:dyDescent="0.2">
      <c r="A72" s="75" t="s">
        <v>145</v>
      </c>
      <c r="B72" s="75" t="s">
        <v>139</v>
      </c>
      <c r="C72" s="76"/>
      <c r="D72" s="76"/>
      <c r="E72" s="76"/>
      <c r="F72" s="76"/>
      <c r="G72" s="76"/>
      <c r="H72" s="76"/>
      <c r="I72" s="76"/>
      <c r="J72" s="76"/>
      <c r="K72" s="77" t="s">
        <v>83</v>
      </c>
      <c r="L72" s="77" t="s">
        <v>84</v>
      </c>
      <c r="M72" s="77" t="s">
        <v>85</v>
      </c>
      <c r="N72" s="77" t="s">
        <v>86</v>
      </c>
      <c r="O72" s="77" t="s">
        <v>87</v>
      </c>
      <c r="P72" s="78" t="s">
        <v>88</v>
      </c>
      <c r="Q72" s="44"/>
    </row>
    <row r="73" spans="1:17" x14ac:dyDescent="0.2">
      <c r="A73" s="76" t="s">
        <v>37</v>
      </c>
      <c r="B73" s="76"/>
      <c r="C73" s="76"/>
      <c r="D73" s="76"/>
      <c r="E73" s="76"/>
      <c r="F73" s="76"/>
      <c r="G73" s="76"/>
      <c r="H73" s="76"/>
      <c r="I73" s="76"/>
      <c r="J73" s="76"/>
      <c r="K73" s="77"/>
      <c r="L73" s="77"/>
      <c r="M73" s="77"/>
      <c r="N73" s="77"/>
      <c r="O73" s="77"/>
      <c r="P73" s="79">
        <f>SUM(K73:O73)</f>
        <v>0</v>
      </c>
      <c r="Q73" s="45"/>
    </row>
    <row r="74" spans="1:17" x14ac:dyDescent="0.2">
      <c r="A74" s="76" t="s">
        <v>164</v>
      </c>
      <c r="B74" s="76"/>
      <c r="C74" s="76"/>
      <c r="D74" s="76"/>
      <c r="E74" s="76">
        <v>5000</v>
      </c>
      <c r="F74" s="76">
        <v>4</v>
      </c>
      <c r="G74" s="76">
        <v>6</v>
      </c>
      <c r="H74" s="76">
        <v>6</v>
      </c>
      <c r="I74" s="76"/>
      <c r="J74" s="76"/>
      <c r="K74" s="77">
        <f>F74*$E74</f>
        <v>20000</v>
      </c>
      <c r="L74" s="77">
        <f>G74*$E74</f>
        <v>30000</v>
      </c>
      <c r="M74" s="77">
        <f>H74*$E74</f>
        <v>30000</v>
      </c>
      <c r="N74" s="77"/>
      <c r="O74" s="77"/>
      <c r="P74" s="79">
        <f>SUM(K74:O74)</f>
        <v>80000</v>
      </c>
      <c r="Q74" s="45"/>
    </row>
    <row r="75" spans="1:17" x14ac:dyDescent="0.2">
      <c r="A75" s="76" t="s">
        <v>165</v>
      </c>
      <c r="B75" s="76"/>
      <c r="C75" s="76"/>
      <c r="D75" s="76"/>
      <c r="E75" s="76">
        <v>5000</v>
      </c>
      <c r="F75" s="76">
        <v>3</v>
      </c>
      <c r="G75" s="76">
        <v>3</v>
      </c>
      <c r="H75" s="76">
        <v>3</v>
      </c>
      <c r="I75" s="76"/>
      <c r="J75" s="76"/>
      <c r="K75" s="77">
        <f>F75*$E75</f>
        <v>15000</v>
      </c>
      <c r="L75" s="77">
        <f>G75*$E75</f>
        <v>15000</v>
      </c>
      <c r="M75" s="77">
        <f>H75*$E75</f>
        <v>15000</v>
      </c>
      <c r="N75" s="77"/>
      <c r="O75" s="77"/>
      <c r="P75" s="79">
        <f>SUM(K75:O75)</f>
        <v>45000</v>
      </c>
      <c r="Q75" s="45"/>
    </row>
    <row r="76" spans="1:17" x14ac:dyDescent="0.2">
      <c r="A76" s="76" t="s">
        <v>166</v>
      </c>
      <c r="B76" s="76"/>
      <c r="C76" s="76"/>
      <c r="D76" s="76"/>
      <c r="E76" s="76">
        <v>7000</v>
      </c>
      <c r="F76" s="76">
        <v>7</v>
      </c>
      <c r="G76" s="76">
        <v>7</v>
      </c>
      <c r="H76" s="76">
        <v>7</v>
      </c>
      <c r="I76" s="76"/>
      <c r="J76" s="76"/>
      <c r="K76" s="77">
        <f>F76*$E76</f>
        <v>49000</v>
      </c>
      <c r="L76" s="77">
        <f>G76*$E76</f>
        <v>49000</v>
      </c>
      <c r="M76" s="77">
        <f>H76*$E76</f>
        <v>49000</v>
      </c>
      <c r="N76" s="77"/>
      <c r="O76" s="77"/>
      <c r="P76" s="79">
        <f>SUM(K76:O76)</f>
        <v>147000</v>
      </c>
      <c r="Q76" s="45"/>
    </row>
    <row r="77" spans="1:17" x14ac:dyDescent="0.2">
      <c r="A77" s="76" t="s">
        <v>39</v>
      </c>
      <c r="B77" s="76"/>
      <c r="C77" s="76"/>
      <c r="D77" s="76"/>
      <c r="E77" s="76"/>
      <c r="F77" s="76"/>
      <c r="G77" s="76"/>
      <c r="H77" s="76"/>
      <c r="I77" s="76"/>
      <c r="J77" s="76"/>
      <c r="K77" s="77">
        <v>7000</v>
      </c>
      <c r="L77" s="77">
        <v>7000</v>
      </c>
      <c r="M77" s="77">
        <v>7000</v>
      </c>
      <c r="N77" s="77"/>
      <c r="O77" s="77"/>
      <c r="P77" s="79">
        <f>SUM(K77:O77)</f>
        <v>21000</v>
      </c>
      <c r="Q77" s="45"/>
    </row>
    <row r="78" spans="1:17" x14ac:dyDescent="0.2">
      <c r="A78" s="76" t="s">
        <v>40</v>
      </c>
      <c r="B78" s="76"/>
      <c r="C78" s="76"/>
      <c r="D78" s="76"/>
      <c r="E78" s="76"/>
      <c r="F78" s="76"/>
      <c r="G78" s="76"/>
      <c r="H78" s="76"/>
      <c r="I78" s="76"/>
      <c r="J78" s="76"/>
      <c r="K78" s="77"/>
      <c r="L78" s="77"/>
      <c r="M78" s="77"/>
      <c r="N78" s="77"/>
      <c r="O78" s="77"/>
      <c r="P78" s="79">
        <f>SUM(K78:O78)</f>
        <v>0</v>
      </c>
      <c r="Q78" s="45"/>
    </row>
    <row r="79" spans="1:17" x14ac:dyDescent="0.2">
      <c r="A79" s="76" t="s">
        <v>41</v>
      </c>
      <c r="B79" s="76"/>
      <c r="C79" s="76"/>
      <c r="D79" s="76"/>
      <c r="E79" s="76"/>
      <c r="F79" s="76"/>
      <c r="G79" s="76"/>
      <c r="H79" s="76"/>
      <c r="I79" s="76"/>
      <c r="J79" s="76"/>
      <c r="K79" s="77"/>
      <c r="L79" s="77"/>
      <c r="M79" s="77"/>
      <c r="N79" s="77"/>
      <c r="O79" s="77"/>
      <c r="P79" s="79">
        <f>SUM(K79:O79)</f>
        <v>0</v>
      </c>
      <c r="Q79" s="45"/>
    </row>
    <row r="80" spans="1:17" s="3" customFormat="1" x14ac:dyDescent="0.2">
      <c r="A80" s="80" t="s">
        <v>42</v>
      </c>
      <c r="B80" s="80"/>
      <c r="C80" s="80"/>
      <c r="D80" s="80"/>
      <c r="E80" s="80"/>
      <c r="F80" s="80"/>
      <c r="G80" s="80"/>
      <c r="H80" s="80"/>
      <c r="I80" s="80"/>
      <c r="J80" s="80"/>
      <c r="K80" s="81">
        <f t="shared" ref="K80:P80" si="33">SUM(K73:K79)</f>
        <v>91000</v>
      </c>
      <c r="L80" s="81">
        <f t="shared" si="33"/>
        <v>101000</v>
      </c>
      <c r="M80" s="81">
        <f t="shared" si="33"/>
        <v>101000</v>
      </c>
      <c r="N80" s="81">
        <f t="shared" si="33"/>
        <v>0</v>
      </c>
      <c r="O80" s="81">
        <f t="shared" si="33"/>
        <v>0</v>
      </c>
      <c r="P80" s="82">
        <f t="shared" si="33"/>
        <v>293000</v>
      </c>
      <c r="Q80" s="11">
        <f>SUM(K80:O80)</f>
        <v>293000</v>
      </c>
    </row>
    <row r="81" spans="1:17" x14ac:dyDescent="0.2">
      <c r="A81" s="83" t="s">
        <v>43</v>
      </c>
      <c r="B81" s="84">
        <v>13</v>
      </c>
      <c r="C81" s="76"/>
      <c r="D81" s="76"/>
      <c r="E81" s="76"/>
      <c r="F81" s="76"/>
      <c r="G81" s="76"/>
      <c r="H81" s="76"/>
      <c r="I81" s="76"/>
      <c r="J81" s="76"/>
      <c r="K81" s="77"/>
      <c r="L81" s="77"/>
      <c r="M81" s="77"/>
      <c r="N81" s="77"/>
      <c r="O81" s="77"/>
      <c r="P81" s="79"/>
      <c r="Q81" s="45"/>
    </row>
    <row r="82" spans="1:17" x14ac:dyDescent="0.2">
      <c r="P82" s="8"/>
      <c r="Q82" s="11"/>
    </row>
    <row r="83" spans="1:17" x14ac:dyDescent="0.2">
      <c r="A83" s="3" t="s">
        <v>44</v>
      </c>
      <c r="K83" s="1" t="s">
        <v>83</v>
      </c>
      <c r="L83" s="1" t="s">
        <v>84</v>
      </c>
      <c r="M83" s="1" t="s">
        <v>85</v>
      </c>
      <c r="N83" s="1" t="s">
        <v>86</v>
      </c>
      <c r="O83" s="1" t="s">
        <v>87</v>
      </c>
      <c r="P83" s="20" t="s">
        <v>88</v>
      </c>
      <c r="Q83" s="43"/>
    </row>
    <row r="84" spans="1:17" x14ac:dyDescent="0.2">
      <c r="A84" s="65" t="s">
        <v>45</v>
      </c>
      <c r="B84" s="65" t="s">
        <v>140</v>
      </c>
      <c r="K84" s="1">
        <v>2000</v>
      </c>
      <c r="L84" s="1">
        <f>ROUND(IF($B$6&gt;=L$10,$K$84*$B$5^(L$10-1),0),0)</f>
        <v>2080</v>
      </c>
      <c r="N84" s="1">
        <f>ROUND(IF($B$6&gt;=N$10,$K$84*$B$5^(N$10-1),0),0)</f>
        <v>0</v>
      </c>
      <c r="O84" s="1">
        <f>ROUND(IF($B$6&gt;=O$10,$K$84*$B$5^(O$10-1),0),0)</f>
        <v>0</v>
      </c>
      <c r="P84" s="8">
        <f t="shared" ref="P84:P92" si="34">SUM(K84:O84)</f>
        <v>4080</v>
      </c>
      <c r="Q84" s="11"/>
    </row>
    <row r="85" spans="1:17" x14ac:dyDescent="0.2">
      <c r="A85" s="65" t="s">
        <v>46</v>
      </c>
      <c r="L85" s="1">
        <f>ROUND(IF($B$6&gt;=L$10,$K$85*$B$5^(L$10-1),0),0)</f>
        <v>0</v>
      </c>
      <c r="M85" s="1">
        <f>ROUND(IF($B$6&gt;=M$10,$K$85*$B$5^(M$10-1),0),0)</f>
        <v>0</v>
      </c>
      <c r="N85" s="1">
        <f>ROUND(IF($B$6&gt;=N$10,$K$85*$B$5^(N$10-1),0),0)</f>
        <v>0</v>
      </c>
      <c r="O85" s="1">
        <f>ROUND(IF($B$6&gt;=O$10,$K$85*$B$5^(O$10-1),0),0)</f>
        <v>0</v>
      </c>
      <c r="P85" s="8">
        <f t="shared" si="34"/>
        <v>0</v>
      </c>
      <c r="Q85" s="11"/>
    </row>
    <row r="86" spans="1:17" x14ac:dyDescent="0.2">
      <c r="A86" s="65" t="s">
        <v>47</v>
      </c>
      <c r="L86" s="1">
        <f>ROUND(IF($B$6&gt;=L$10,$K$86*$B$5^(L$10-1),0),0)</f>
        <v>0</v>
      </c>
      <c r="M86" s="1">
        <f>ROUND(IF($B$6&gt;=M$10,$K$86*$B$5^(M$10-1),0),0)</f>
        <v>0</v>
      </c>
      <c r="N86" s="1">
        <f>ROUND(IF($B$6&gt;=N$10,$K$86*$B$5^(N$10-1),0),0)</f>
        <v>0</v>
      </c>
      <c r="O86" s="1">
        <f>ROUND(IF($B$6&gt;=O$10,$K$86*$B$5^(O$10-1),0),0)</f>
        <v>0</v>
      </c>
      <c r="P86" s="8">
        <f t="shared" si="34"/>
        <v>0</v>
      </c>
      <c r="Q86" s="11"/>
    </row>
    <row r="87" spans="1:17" x14ac:dyDescent="0.2">
      <c r="A87" s="65" t="s">
        <v>48</v>
      </c>
      <c r="B87" s="70" t="s">
        <v>99</v>
      </c>
      <c r="L87" s="1">
        <f>ROUND(IF($B$6&gt;=L$10,$K$87*$B$5^(L$10-1),0),0)</f>
        <v>0</v>
      </c>
      <c r="M87" s="1">
        <f>ROUND(IF($B$6&gt;=M$10,$K$87*$B$5^(M$10-1),0),0)</f>
        <v>0</v>
      </c>
      <c r="N87" s="1">
        <f>ROUND(IF($B$6&gt;=N$10,$K$87*$B$5^(N$10-1),0),0)</f>
        <v>0</v>
      </c>
      <c r="O87" s="1">
        <f>ROUND(IF($B$6&gt;=O$10,$K$87*$B$5^(O$10-1),0),0)</f>
        <v>0</v>
      </c>
      <c r="P87" s="8">
        <f t="shared" si="34"/>
        <v>0</v>
      </c>
      <c r="Q87" s="11"/>
    </row>
    <row r="88" spans="1:17" x14ac:dyDescent="0.2">
      <c r="A88" s="65" t="s">
        <v>49</v>
      </c>
      <c r="L88" s="1">
        <f>ROUND(IF($B$6&gt;=L$10,$K$88*$B$5^(L$10-1),0),0)</f>
        <v>0</v>
      </c>
      <c r="M88" s="1">
        <f>ROUND(IF($B$6&gt;=M$10,$K$88*$B$5^(M$10-1),0),0)</f>
        <v>0</v>
      </c>
      <c r="N88" s="1">
        <f>ROUND(IF($B$6&gt;=N$10,$K$88*$B$5^(N$10-1),0),0)</f>
        <v>0</v>
      </c>
      <c r="O88" s="1">
        <f>ROUND(IF($B$6&gt;=O$10,$K$88*$B$5^(O$10-1),0),0)</f>
        <v>0</v>
      </c>
      <c r="P88" s="8">
        <f t="shared" si="34"/>
        <v>0</v>
      </c>
      <c r="Q88" s="11"/>
    </row>
    <row r="89" spans="1:17" x14ac:dyDescent="0.2">
      <c r="A89" s="122" t="s">
        <v>135</v>
      </c>
      <c r="B89" s="122"/>
      <c r="C89" s="122"/>
      <c r="D89" s="122"/>
      <c r="E89" s="122"/>
      <c r="F89" s="122"/>
      <c r="G89" s="122"/>
      <c r="H89" s="122"/>
      <c r="I89" s="122"/>
      <c r="J89" s="122"/>
      <c r="K89" s="123"/>
      <c r="L89" s="123">
        <f>ROUND(IF($B$6&gt;=L$10,$K$89*$B$5^(L$10-1),0),0)</f>
        <v>0</v>
      </c>
      <c r="M89" s="123">
        <f>ROUND(IF($B$6&gt;=M$10,$K$89*$B$5^(M$10-1),0),0)</f>
        <v>0</v>
      </c>
      <c r="N89" s="123">
        <f>ROUND(IF($B$6&gt;=N$10,$K$89*$B$5^(N$10-1),0),0)</f>
        <v>0</v>
      </c>
      <c r="O89" s="123">
        <f>ROUND(IF($B$6&gt;=O$10,$K$89*$B$5^(O$10-1),0),0)</f>
        <v>0</v>
      </c>
      <c r="P89" s="124">
        <f t="shared" si="34"/>
        <v>0</v>
      </c>
      <c r="Q89" s="11"/>
    </row>
    <row r="90" spans="1:17" x14ac:dyDescent="0.2">
      <c r="A90" s="86" t="s">
        <v>136</v>
      </c>
      <c r="B90" s="86"/>
      <c r="C90" s="86"/>
      <c r="D90" s="86"/>
      <c r="E90" s="86"/>
      <c r="F90" s="86"/>
      <c r="G90" s="86"/>
      <c r="H90" s="86"/>
      <c r="I90" s="86"/>
      <c r="J90" s="86"/>
      <c r="K90" s="87"/>
      <c r="L90" s="87">
        <f>ROUND(IF($B$6&gt;=L$10,$K$90*$B$5^(L$10-1),0),0)</f>
        <v>0</v>
      </c>
      <c r="M90" s="87">
        <f>ROUND(IF($B$6&gt;=M$10,$K$90*$B$5^(M$10-1),0),0)</f>
        <v>0</v>
      </c>
      <c r="N90" s="87">
        <f>ROUND(IF($B$6&gt;=N$10,$K$90*$B$5^(N$10-1),0),0)</f>
        <v>0</v>
      </c>
      <c r="O90" s="87">
        <f>ROUND(IF($B$6&gt;=O$10,$K$90*$B$5^(O$10-1),0),0)</f>
        <v>0</v>
      </c>
      <c r="P90" s="79">
        <f t="shared" si="34"/>
        <v>0</v>
      </c>
      <c r="Q90" s="11"/>
    </row>
    <row r="91" spans="1:17" x14ac:dyDescent="0.2">
      <c r="A91" s="65" t="s">
        <v>78</v>
      </c>
      <c r="L91" s="1">
        <f>ROUND(IF($B$6&gt;=L$10,$K$91*$B$5^(L$10-1),0),0)</f>
        <v>0</v>
      </c>
      <c r="M91" s="1">
        <f>ROUND(IF($B$6&gt;=M$10,$K$91*$B$5^(M$10-1),0),0)</f>
        <v>0</v>
      </c>
      <c r="N91" s="1">
        <f>ROUND(IF($B$6&gt;=N$10,$K$91*$B$5^(N$10-1),0),0)</f>
        <v>0</v>
      </c>
      <c r="O91" s="1">
        <f>ROUND(IF($B$6&gt;=O$10,$K$91*$B$5^(O$10-1),0),0)</f>
        <v>0</v>
      </c>
      <c r="P91" s="8">
        <f t="shared" si="34"/>
        <v>0</v>
      </c>
      <c r="Q91" s="11"/>
    </row>
    <row r="92" spans="1:17" x14ac:dyDescent="0.2">
      <c r="A92" s="86" t="s">
        <v>146</v>
      </c>
      <c r="B92" s="83"/>
      <c r="C92" s="86" t="s">
        <v>142</v>
      </c>
      <c r="D92" s="91">
        <v>1470</v>
      </c>
      <c r="E92" s="86" t="s">
        <v>61</v>
      </c>
      <c r="F92" s="108"/>
      <c r="G92" s="105"/>
      <c r="H92" s="106"/>
      <c r="I92" s="105"/>
      <c r="J92" s="106"/>
      <c r="K92" s="92">
        <f>ROUND(F92*D92,0)</f>
        <v>0</v>
      </c>
      <c r="L92" s="92">
        <f>ROUND(IF($B$6&gt;=L$10,G92*$D$92*$B$5^(L$10-1),0),0)</f>
        <v>0</v>
      </c>
      <c r="M92" s="92">
        <f>ROUND(IF($B$6&gt;=M$10,H92*$D$92*$B$5^(M$10-1),0),0)</f>
        <v>0</v>
      </c>
      <c r="N92" s="92">
        <f>ROUND(IF($B$6&gt;=N$10,I92*$D$92*$B$5^(N$10-1),0),0)</f>
        <v>0</v>
      </c>
      <c r="O92" s="92">
        <f>ROUND(IF($B$6&gt;=O$10,J92*$D$92*$B$5^(O$10-1),0),0)</f>
        <v>0</v>
      </c>
      <c r="P92" s="79">
        <f t="shared" si="34"/>
        <v>0</v>
      </c>
      <c r="Q92" s="11"/>
    </row>
    <row r="93" spans="1:17" s="3" customFormat="1" x14ac:dyDescent="0.2">
      <c r="A93" s="32" t="s">
        <v>50</v>
      </c>
      <c r="B93" s="32"/>
      <c r="C93" s="35"/>
      <c r="D93" s="32"/>
      <c r="E93" s="32"/>
      <c r="F93" s="32"/>
      <c r="G93" s="32"/>
      <c r="H93" s="32"/>
      <c r="I93" s="32"/>
      <c r="J93" s="32"/>
      <c r="K93" s="33">
        <f t="shared" ref="K93:P93" si="35">SUM(K84:K92)</f>
        <v>2000</v>
      </c>
      <c r="L93" s="33">
        <f t="shared" si="35"/>
        <v>2080</v>
      </c>
      <c r="M93" s="33">
        <f t="shared" si="35"/>
        <v>0</v>
      </c>
      <c r="N93" s="33">
        <f t="shared" si="35"/>
        <v>0</v>
      </c>
      <c r="O93" s="33">
        <f t="shared" si="35"/>
        <v>0</v>
      </c>
      <c r="P93" s="34">
        <f t="shared" si="35"/>
        <v>4080</v>
      </c>
      <c r="Q93" s="11">
        <f>SUM(K93:O93)</f>
        <v>4080</v>
      </c>
    </row>
    <row r="94" spans="1:17" x14ac:dyDescent="0.2">
      <c r="P94" s="8"/>
      <c r="Q94" s="11"/>
    </row>
    <row r="95" spans="1:17" x14ac:dyDescent="0.2">
      <c r="A95" s="75" t="s">
        <v>94</v>
      </c>
      <c r="B95" s="75" t="s">
        <v>65</v>
      </c>
      <c r="C95" s="86"/>
      <c r="D95" s="86"/>
      <c r="E95" s="86"/>
      <c r="F95" s="86"/>
      <c r="G95" s="86"/>
      <c r="H95" s="86"/>
      <c r="I95" s="86"/>
      <c r="J95" s="86"/>
      <c r="K95" s="87" t="s">
        <v>83</v>
      </c>
      <c r="L95" s="87" t="s">
        <v>84</v>
      </c>
      <c r="M95" s="87" t="s">
        <v>85</v>
      </c>
      <c r="N95" s="87" t="s">
        <v>86</v>
      </c>
      <c r="O95" s="87" t="s">
        <v>87</v>
      </c>
      <c r="P95" s="78" t="s">
        <v>88</v>
      </c>
      <c r="Q95" s="43"/>
    </row>
    <row r="96" spans="1:17" x14ac:dyDescent="0.2">
      <c r="A96" s="86" t="s">
        <v>51</v>
      </c>
      <c r="B96" s="86"/>
      <c r="C96" s="86"/>
      <c r="D96" s="86"/>
      <c r="E96" s="86"/>
      <c r="F96" s="86"/>
      <c r="G96" s="86"/>
      <c r="H96" s="86"/>
      <c r="I96" s="86"/>
      <c r="J96" s="86"/>
      <c r="K96" s="87"/>
      <c r="L96" s="87"/>
      <c r="M96" s="87"/>
      <c r="N96" s="87"/>
      <c r="O96" s="87"/>
      <c r="P96" s="79">
        <f>SUM(K96:O96)</f>
        <v>0</v>
      </c>
      <c r="Q96" s="11"/>
    </row>
    <row r="97" spans="1:17" x14ac:dyDescent="0.2">
      <c r="A97" s="86" t="s">
        <v>52</v>
      </c>
      <c r="B97" s="86"/>
      <c r="C97" s="86"/>
      <c r="D97" s="86"/>
      <c r="E97" s="86"/>
      <c r="F97" s="86"/>
      <c r="G97" s="86"/>
      <c r="H97" s="86"/>
      <c r="I97" s="86"/>
      <c r="J97" s="86"/>
      <c r="K97" s="87"/>
      <c r="L97" s="87"/>
      <c r="M97" s="87"/>
      <c r="N97" s="87"/>
      <c r="O97" s="87"/>
      <c r="P97" s="79">
        <f>SUM(K97:O97)</f>
        <v>0</v>
      </c>
      <c r="Q97" s="11"/>
    </row>
    <row r="98" spans="1:17" x14ac:dyDescent="0.2">
      <c r="A98" s="86" t="s">
        <v>53</v>
      </c>
      <c r="B98" s="86"/>
      <c r="C98" s="86"/>
      <c r="D98" s="86"/>
      <c r="E98" s="86"/>
      <c r="F98" s="86"/>
      <c r="G98" s="86"/>
      <c r="H98" s="86"/>
      <c r="I98" s="86"/>
      <c r="J98" s="86"/>
      <c r="K98" s="87"/>
      <c r="L98" s="87"/>
      <c r="M98" s="87"/>
      <c r="N98" s="87"/>
      <c r="O98" s="87"/>
      <c r="P98" s="79">
        <f>SUM(K98:O98)</f>
        <v>0</v>
      </c>
      <c r="Q98" s="11"/>
    </row>
    <row r="99" spans="1:17" s="3" customFormat="1" x14ac:dyDescent="0.2">
      <c r="A99" s="88" t="s">
        <v>54</v>
      </c>
      <c r="B99" s="88" t="s">
        <v>137</v>
      </c>
      <c r="C99" s="88"/>
      <c r="D99" s="88"/>
      <c r="E99" s="88"/>
      <c r="F99" s="88"/>
      <c r="G99" s="88"/>
      <c r="H99" s="88"/>
      <c r="I99" s="88"/>
      <c r="J99" s="88"/>
      <c r="K99" s="89">
        <f t="shared" ref="K99:P99" si="36">SUM(K96:K98)</f>
        <v>0</v>
      </c>
      <c r="L99" s="89">
        <f t="shared" si="36"/>
        <v>0</v>
      </c>
      <c r="M99" s="89">
        <f t="shared" si="36"/>
        <v>0</v>
      </c>
      <c r="N99" s="89">
        <f t="shared" si="36"/>
        <v>0</v>
      </c>
      <c r="O99" s="89">
        <f t="shared" si="36"/>
        <v>0</v>
      </c>
      <c r="P99" s="90">
        <f t="shared" si="36"/>
        <v>0</v>
      </c>
      <c r="Q99" s="11">
        <f>SUM(K99:O99)</f>
        <v>0</v>
      </c>
    </row>
    <row r="100" spans="1:17" x14ac:dyDescent="0.2">
      <c r="B100" s="3"/>
      <c r="P100" s="8"/>
      <c r="Q100" s="11"/>
    </row>
    <row r="101" spans="1:17" x14ac:dyDescent="0.2">
      <c r="A101" s="3" t="s">
        <v>141</v>
      </c>
      <c r="B101" s="125"/>
      <c r="K101" s="1" t="s">
        <v>83</v>
      </c>
      <c r="L101" s="1" t="s">
        <v>84</v>
      </c>
      <c r="M101" s="1" t="s">
        <v>85</v>
      </c>
      <c r="N101" s="1" t="s">
        <v>86</v>
      </c>
      <c r="O101" s="1" t="s">
        <v>87</v>
      </c>
      <c r="P101" s="20" t="s">
        <v>88</v>
      </c>
      <c r="Q101" s="43"/>
    </row>
    <row r="102" spans="1:17" x14ac:dyDescent="0.2">
      <c r="A102" s="65" t="str">
        <f>A96</f>
        <v>Subcontractor 1</v>
      </c>
      <c r="K102" s="7">
        <f>IF(K96&gt;=25000,25000,K96)</f>
        <v>0</v>
      </c>
      <c r="L102" s="7">
        <f>IF(IF(SUM(K96:L96)&gt;=25000,25000-K96,L96)&lt;=0,0,MIN(L96,25000-K96))</f>
        <v>0</v>
      </c>
      <c r="M102" s="7">
        <f>IF(IF(SUM(K96:M96)&gt;=25000,25000-SUM(K96:L96),M96)&lt;=0,0,MIN(M96,25000-SUM(K96:L96)))</f>
        <v>0</v>
      </c>
      <c r="N102" s="7">
        <f>IF(IF(SUM(K96:N96)&gt;=25000,25000-SUM(K96:M96),N96)&lt;=0,0,MIN(N96,25000-SUM(K96:M96)))</f>
        <v>0</v>
      </c>
      <c r="O102" s="7">
        <f>IF(IF(SUM(K96:O96)&gt;=25000,25000-SUM(K96:N96),O96)&lt;=0,0,MIN(O96,25000-SUM(K96:N96)))</f>
        <v>0</v>
      </c>
      <c r="P102" s="8">
        <f>SUM(K102:O102)</f>
        <v>0</v>
      </c>
      <c r="Q102" s="11"/>
    </row>
    <row r="103" spans="1:17" x14ac:dyDescent="0.2">
      <c r="A103" s="65" t="str">
        <f>A97</f>
        <v>Subcontractor 2</v>
      </c>
      <c r="K103" s="7">
        <f>IF(K97&gt;=25000,25000,K97)</f>
        <v>0</v>
      </c>
      <c r="L103" s="7">
        <f>IF(IF(SUM(K97:L97)&gt;=25000,25000-K97,L97)&lt;=0,0,MIN(L97,25000-K97))</f>
        <v>0</v>
      </c>
      <c r="M103" s="7">
        <f>IF(IF(SUM(K97:M97)&gt;=25000,25000-SUM(K97:L97),M97)&lt;=0,0,MIN(M97,25000-SUM(K97:L97)))</f>
        <v>0</v>
      </c>
      <c r="N103" s="7">
        <f>IF(IF(SUM(K97:N97)&gt;=25000,25000-SUM(K97:M97),N97)&lt;=0,0,MIN(N97,25000-SUM(K97:M97)))</f>
        <v>0</v>
      </c>
      <c r="O103" s="7">
        <f>IF(IF(SUM(K97:O97)&gt;=25000,25000-SUM(K97:N97),O97)&lt;=0,0,MIN(O97,25000-SUM(K97:N97)))</f>
        <v>0</v>
      </c>
      <c r="P103" s="8">
        <f>SUM(K103:O103)</f>
        <v>0</v>
      </c>
      <c r="Q103" s="11"/>
    </row>
    <row r="104" spans="1:17" x14ac:dyDescent="0.2">
      <c r="A104" s="65" t="str">
        <f>A98</f>
        <v>Subcontractor 3</v>
      </c>
      <c r="K104" s="7">
        <f>IF(K98&gt;=25000,25000,K98)</f>
        <v>0</v>
      </c>
      <c r="L104" s="7">
        <f>IF(IF(SUM(K98:L98)&gt;=25000,25000-K98,L98)&lt;=0,0,MIN(L98,25000-K98))</f>
        <v>0</v>
      </c>
      <c r="M104" s="7">
        <f>IF(IF(SUM(K98:M98)&gt;=25000,25000-SUM(K98:L98),M98)&lt;=0,0,MIN(M98,25000-SUM(K98:L98)))</f>
        <v>0</v>
      </c>
      <c r="N104" s="7">
        <f>IF(IF(SUM(K98:N98)&gt;=25000,25000-SUM(K98:M98),N98)&lt;=0,0,MIN(N98,25000-SUM(K98:M98)))</f>
        <v>0</v>
      </c>
      <c r="O104" s="7">
        <f>IF(IF(SUM(K98:O98)&gt;=25000,25000-SUM(K98:N98),O98)&lt;=0,0,MIN(O98,25000-SUM(K98:N98)))</f>
        <v>0</v>
      </c>
      <c r="P104" s="8">
        <f>SUM(K104:O104)</f>
        <v>0</v>
      </c>
      <c r="Q104" s="11"/>
    </row>
    <row r="105" spans="1:17" s="3" customFormat="1" x14ac:dyDescent="0.2">
      <c r="A105" s="32" t="s">
        <v>60</v>
      </c>
      <c r="B105" s="32"/>
      <c r="C105" s="32"/>
      <c r="D105" s="32"/>
      <c r="E105" s="32"/>
      <c r="F105" s="32"/>
      <c r="G105" s="32"/>
      <c r="H105" s="32"/>
      <c r="I105" s="32"/>
      <c r="J105" s="32"/>
      <c r="K105" s="33">
        <f t="shared" ref="K105:O105" si="37">SUM(K102:K104)</f>
        <v>0</v>
      </c>
      <c r="L105" s="33">
        <f t="shared" si="37"/>
        <v>0</v>
      </c>
      <c r="M105" s="33">
        <f t="shared" si="37"/>
        <v>0</v>
      </c>
      <c r="N105" s="33">
        <f t="shared" si="37"/>
        <v>0</v>
      </c>
      <c r="O105" s="33">
        <f t="shared" si="37"/>
        <v>0</v>
      </c>
      <c r="P105" s="34">
        <f>SUM(P102:P104)</f>
        <v>0</v>
      </c>
      <c r="Q105" s="11">
        <f>SUM(K105:O105)</f>
        <v>0</v>
      </c>
    </row>
    <row r="106" spans="1:17" x14ac:dyDescent="0.2">
      <c r="P106" s="8"/>
      <c r="Q106" s="11"/>
    </row>
    <row r="107" spans="1:17" x14ac:dyDescent="0.2">
      <c r="K107" s="1" t="s">
        <v>83</v>
      </c>
      <c r="L107" s="1" t="s">
        <v>84</v>
      </c>
      <c r="M107" s="1" t="s">
        <v>85</v>
      </c>
      <c r="N107" s="1" t="s">
        <v>86</v>
      </c>
      <c r="O107" s="1" t="s">
        <v>87</v>
      </c>
      <c r="P107" s="20" t="s">
        <v>88</v>
      </c>
      <c r="Q107" s="43"/>
    </row>
    <row r="108" spans="1:17" x14ac:dyDescent="0.2">
      <c r="P108" s="8"/>
      <c r="Q108" s="11"/>
    </row>
    <row r="109" spans="1:17" s="3" customFormat="1" x14ac:dyDescent="0.2">
      <c r="A109" s="29" t="s">
        <v>55</v>
      </c>
      <c r="B109" s="29"/>
      <c r="C109" s="29"/>
      <c r="D109" s="29"/>
      <c r="E109" s="29"/>
      <c r="F109" s="29"/>
      <c r="G109" s="29"/>
      <c r="H109" s="29"/>
      <c r="I109" s="29"/>
      <c r="J109" s="29"/>
      <c r="K109" s="30">
        <f>K54+K59+K64+K80+K93+K99+K69</f>
        <v>127440</v>
      </c>
      <c r="L109" s="30">
        <f>L54+L59+L64+L80+L93+L99+L69</f>
        <v>150427</v>
      </c>
      <c r="M109" s="30">
        <f>M54+M59+M64+M80+M93+M99+M69</f>
        <v>149810</v>
      </c>
      <c r="N109" s="30">
        <f>N54+N59+N64+N80+N93+N99+N69</f>
        <v>0</v>
      </c>
      <c r="O109" s="30">
        <f>O54+O59+O64+O80+O93+O99+O69</f>
        <v>0</v>
      </c>
      <c r="P109" s="31">
        <f>SUM(K109:O109)</f>
        <v>427677</v>
      </c>
      <c r="Q109" s="11">
        <f>P54+P59+P64+P80+P93+P99+P69</f>
        <v>427677</v>
      </c>
    </row>
    <row r="110" spans="1:17" x14ac:dyDescent="0.2">
      <c r="P110" s="8"/>
      <c r="Q110" s="11"/>
    </row>
    <row r="111" spans="1:17" s="3" customFormat="1" x14ac:dyDescent="0.2">
      <c r="A111" s="32" t="s">
        <v>56</v>
      </c>
      <c r="B111" s="36">
        <f>B4</f>
        <v>0.53</v>
      </c>
      <c r="C111" s="32"/>
      <c r="D111" s="32"/>
      <c r="E111" s="32"/>
      <c r="F111" s="32"/>
      <c r="G111" s="32"/>
      <c r="H111" s="32"/>
      <c r="I111" s="32"/>
      <c r="J111" s="32"/>
      <c r="K111" s="33">
        <f>ROUND(K115*$B$111,0)</f>
        <v>19313</v>
      </c>
      <c r="L111" s="33">
        <f>ROUND(L115*$B$111,0)</f>
        <v>26196</v>
      </c>
      <c r="M111" s="33">
        <f>ROUND(M115*$B$111,0)</f>
        <v>25869</v>
      </c>
      <c r="N111" s="33">
        <f>ROUND(N115*$B$111,0)</f>
        <v>0</v>
      </c>
      <c r="O111" s="33">
        <f>ROUND(O115*$B$111,0)</f>
        <v>0</v>
      </c>
      <c r="P111" s="34">
        <f>SUM(K111:O111)</f>
        <v>71378</v>
      </c>
      <c r="Q111" s="11">
        <f>ROUND(P115*$B$111,0)</f>
        <v>71379</v>
      </c>
    </row>
    <row r="112" spans="1:17" x14ac:dyDescent="0.2">
      <c r="P112" s="8"/>
      <c r="Q112" s="11"/>
    </row>
    <row r="113" spans="1:17" s="3" customFormat="1" ht="16" thickBot="1" x14ac:dyDescent="0.25">
      <c r="A113" s="25" t="s">
        <v>57</v>
      </c>
      <c r="B113" s="25"/>
      <c r="C113" s="25"/>
      <c r="D113" s="25"/>
      <c r="E113" s="25"/>
      <c r="F113" s="25"/>
      <c r="G113" s="25"/>
      <c r="H113" s="25"/>
      <c r="I113" s="25"/>
      <c r="J113" s="25"/>
      <c r="K113" s="26">
        <f>K109+K111</f>
        <v>146753</v>
      </c>
      <c r="L113" s="26">
        <f>L109+L111</f>
        <v>176623</v>
      </c>
      <c r="M113" s="26">
        <f>M109+M111</f>
        <v>175679</v>
      </c>
      <c r="N113" s="26">
        <f>N109+N111</f>
        <v>0</v>
      </c>
      <c r="O113" s="26">
        <f>O109+O111</f>
        <v>0</v>
      </c>
      <c r="P113" s="27">
        <f>SUM(K113:O113)</f>
        <v>499055</v>
      </c>
      <c r="Q113" s="11">
        <f>P109+P111</f>
        <v>499055</v>
      </c>
    </row>
    <row r="114" spans="1:17" ht="16" thickTop="1" x14ac:dyDescent="0.2">
      <c r="P114" s="8"/>
      <c r="Q114" s="11"/>
    </row>
    <row r="115" spans="1:17" s="3" customFormat="1" x14ac:dyDescent="0.2">
      <c r="A115" s="29" t="s">
        <v>58</v>
      </c>
      <c r="B115" s="29"/>
      <c r="C115" s="29"/>
      <c r="D115" s="29"/>
      <c r="E115" s="29"/>
      <c r="F115" s="29"/>
      <c r="G115" s="29"/>
      <c r="H115" s="29"/>
      <c r="I115" s="29"/>
      <c r="J115" s="29"/>
      <c r="K115" s="30">
        <f>K109-K64-K80-K90-K92-K99+K105</f>
        <v>36440</v>
      </c>
      <c r="L115" s="30">
        <f>L109-L64-L80-L90-L92-L99+L105</f>
        <v>49427</v>
      </c>
      <c r="M115" s="30">
        <f>M109-M64-M80-M90-M92-M99+M105</f>
        <v>48810</v>
      </c>
      <c r="N115" s="30">
        <f>N109-N64-N80-N90-N92-N99+N105</f>
        <v>0</v>
      </c>
      <c r="O115" s="30">
        <f>O109-O64-O80-O90-O92-O99+O105</f>
        <v>0</v>
      </c>
      <c r="P115" s="31">
        <f>SUM(K115:O115)</f>
        <v>134677</v>
      </c>
      <c r="Q115" s="10">
        <f>P109-P64-P80-P90-P92-P99+P105</f>
        <v>134677</v>
      </c>
    </row>
    <row r="116" spans="1:17" x14ac:dyDescent="0.2">
      <c r="P116" s="8"/>
      <c r="Q116" s="11"/>
    </row>
    <row r="117" spans="1:17" x14ac:dyDescent="0.2">
      <c r="A117" s="3" t="s">
        <v>107</v>
      </c>
      <c r="P117" s="8"/>
      <c r="Q117" s="11"/>
    </row>
    <row r="118" spans="1:17" x14ac:dyDescent="0.2">
      <c r="A118" s="65" t="s">
        <v>104</v>
      </c>
      <c r="C118" s="65" t="s">
        <v>120</v>
      </c>
      <c r="D118" s="107">
        <f>D92</f>
        <v>1470</v>
      </c>
      <c r="E118" s="65" t="s">
        <v>61</v>
      </c>
      <c r="F118" s="112"/>
      <c r="G118" s="116"/>
      <c r="H118" s="116"/>
      <c r="I118" s="116"/>
      <c r="J118" s="116"/>
      <c r="K118" s="117">
        <f>ROUND(F118*D118,0)</f>
        <v>0</v>
      </c>
      <c r="L118" s="117">
        <f>ROUND(IF($B$6&gt;=L$10,G118*$D$92*$B$5^(L$10-1),0),0)</f>
        <v>0</v>
      </c>
      <c r="M118" s="117">
        <f>ROUND(IF($B$6&gt;=M$10,H118*$D$92*$B$5^(M$10-1),0),0)</f>
        <v>0</v>
      </c>
      <c r="N118" s="117">
        <f>ROUND(IF($B$6&gt;=N$10,I118*$D$92*$B$5^(N$10-1),0),0)</f>
        <v>0</v>
      </c>
      <c r="O118" s="117">
        <f>ROUND(IF($B$6&gt;=O$10,J118*$D$92*$B$5^(O$10-1),0),0)</f>
        <v>0</v>
      </c>
      <c r="P118" s="8">
        <f>SUM(K118:O118)</f>
        <v>0</v>
      </c>
      <c r="Q118" s="11"/>
    </row>
    <row r="119" spans="1:17" x14ac:dyDescent="0.2">
      <c r="A119" s="65" t="s">
        <v>71</v>
      </c>
      <c r="K119" s="7">
        <f>'Cost Share'!K82</f>
        <v>0</v>
      </c>
      <c r="L119" s="7">
        <f>'Cost Share'!L82</f>
        <v>0</v>
      </c>
      <c r="M119" s="7">
        <f>'Cost Share'!M82</f>
        <v>0</v>
      </c>
      <c r="N119" s="7">
        <f>'Cost Share'!N82</f>
        <v>0</v>
      </c>
      <c r="O119" s="7">
        <f>'Cost Share'!O82</f>
        <v>0</v>
      </c>
      <c r="P119" s="8">
        <f>SUM(K119:O119)</f>
        <v>0</v>
      </c>
      <c r="Q119" s="11"/>
    </row>
    <row r="120" spans="1:17" x14ac:dyDescent="0.2">
      <c r="A120" s="71" t="s">
        <v>72</v>
      </c>
      <c r="B120" s="71"/>
      <c r="C120" s="71"/>
      <c r="D120" s="71"/>
      <c r="E120" s="71"/>
      <c r="F120" s="71"/>
      <c r="G120" s="71"/>
      <c r="H120" s="71"/>
      <c r="I120" s="71"/>
      <c r="J120" s="71"/>
      <c r="K120" s="22">
        <f>SUM(K118:K119)</f>
        <v>0</v>
      </c>
      <c r="L120" s="22">
        <f t="shared" ref="L120:O120" si="38">SUM(L118:L119)</f>
        <v>0</v>
      </c>
      <c r="M120" s="22">
        <f t="shared" si="38"/>
        <v>0</v>
      </c>
      <c r="N120" s="22">
        <f t="shared" si="38"/>
        <v>0</v>
      </c>
      <c r="O120" s="22">
        <f t="shared" si="38"/>
        <v>0</v>
      </c>
      <c r="P120" s="23">
        <f>SUM(K120:O120)</f>
        <v>0</v>
      </c>
      <c r="Q120" s="11">
        <f>P118+P119</f>
        <v>0</v>
      </c>
    </row>
    <row r="121" spans="1:17" x14ac:dyDescent="0.2">
      <c r="K121" s="7"/>
      <c r="L121" s="7"/>
      <c r="M121" s="7"/>
      <c r="N121" s="7"/>
      <c r="O121" s="7"/>
      <c r="P121" s="8"/>
      <c r="Q121" s="11"/>
    </row>
    <row r="122" spans="1:17" s="3" customFormat="1" x14ac:dyDescent="0.2">
      <c r="A122" s="37" t="s">
        <v>96</v>
      </c>
      <c r="B122" s="37"/>
      <c r="C122" s="37"/>
      <c r="D122" s="37"/>
      <c r="E122" s="37"/>
      <c r="F122" s="37"/>
      <c r="G122" s="37"/>
      <c r="H122" s="37"/>
      <c r="I122" s="37"/>
      <c r="J122" s="37"/>
      <c r="K122" s="38">
        <f>K113+K120</f>
        <v>146753</v>
      </c>
      <c r="L122" s="38">
        <f t="shared" ref="L122:O122" si="39">L113+L120</f>
        <v>176623</v>
      </c>
      <c r="M122" s="38">
        <f t="shared" si="39"/>
        <v>175679</v>
      </c>
      <c r="N122" s="38">
        <f t="shared" si="39"/>
        <v>0</v>
      </c>
      <c r="O122" s="38">
        <f t="shared" si="39"/>
        <v>0</v>
      </c>
      <c r="P122" s="39">
        <f>SUM(K122:O122)</f>
        <v>499055</v>
      </c>
      <c r="Q122" s="11">
        <f>P113+P120</f>
        <v>499055</v>
      </c>
    </row>
    <row r="123" spans="1:17" x14ac:dyDescent="0.2">
      <c r="O123" s="1" t="s">
        <v>101</v>
      </c>
      <c r="P123" s="40">
        <f>P120/P122</f>
        <v>0</v>
      </c>
      <c r="Q123" s="46"/>
    </row>
    <row r="124" spans="1:17" x14ac:dyDescent="0.2">
      <c r="A124" s="65" t="s">
        <v>105</v>
      </c>
    </row>
    <row r="125" spans="1:17" s="73" customFormat="1" ht="32.25" customHeight="1" x14ac:dyDescent="0.2">
      <c r="A125" s="130" t="s">
        <v>149</v>
      </c>
      <c r="B125" s="130"/>
      <c r="C125" s="130"/>
      <c r="D125" s="130"/>
      <c r="E125" s="130"/>
      <c r="F125" s="130"/>
      <c r="G125" s="130"/>
      <c r="H125" s="130"/>
      <c r="I125" s="130"/>
      <c r="J125" s="130"/>
      <c r="K125" s="130"/>
      <c r="L125" s="130"/>
      <c r="M125" s="130"/>
      <c r="N125" s="130"/>
      <c r="O125" s="130"/>
      <c r="P125" s="130"/>
      <c r="Q125" s="72"/>
    </row>
    <row r="126" spans="1:17" x14ac:dyDescent="0.2">
      <c r="A126" s="65" t="s">
        <v>112</v>
      </c>
    </row>
    <row r="127" spans="1:17" ht="33" customHeight="1" x14ac:dyDescent="0.2">
      <c r="A127" s="130" t="s">
        <v>143</v>
      </c>
      <c r="B127" s="130"/>
      <c r="C127" s="130"/>
      <c r="D127" s="130"/>
      <c r="E127" s="130"/>
      <c r="F127" s="130"/>
      <c r="G127" s="130"/>
      <c r="H127" s="130"/>
      <c r="I127" s="130"/>
      <c r="J127" s="130"/>
      <c r="K127" s="130"/>
      <c r="L127" s="130"/>
      <c r="M127" s="130"/>
      <c r="N127" s="130"/>
      <c r="O127" s="130"/>
      <c r="P127" s="130"/>
    </row>
    <row r="129" spans="1:15" x14ac:dyDescent="0.2">
      <c r="A129" s="86" t="s">
        <v>150</v>
      </c>
    </row>
    <row r="130" spans="1:15" x14ac:dyDescent="0.2">
      <c r="A130" s="65" t="s">
        <v>147</v>
      </c>
    </row>
    <row r="132" spans="1:15" x14ac:dyDescent="0.2">
      <c r="A132" s="65" t="s">
        <v>110</v>
      </c>
    </row>
    <row r="133" spans="1:15" x14ac:dyDescent="0.2">
      <c r="A133" s="65" t="s">
        <v>74</v>
      </c>
    </row>
    <row r="135" spans="1:15" x14ac:dyDescent="0.2">
      <c r="A135" s="127" t="s">
        <v>151</v>
      </c>
      <c r="B135" s="127"/>
      <c r="C135" s="127"/>
      <c r="D135" s="127"/>
      <c r="E135" s="127"/>
      <c r="F135" s="127"/>
      <c r="G135" s="127"/>
      <c r="H135" s="127"/>
      <c r="I135" s="127"/>
      <c r="J135" s="127"/>
    </row>
    <row r="136" spans="1:15" x14ac:dyDescent="0.2">
      <c r="A136" s="129" t="s">
        <v>152</v>
      </c>
      <c r="B136" s="129"/>
      <c r="C136" s="129"/>
      <c r="D136" s="129"/>
      <c r="E136" s="129"/>
      <c r="F136" s="129"/>
      <c r="G136" s="129"/>
      <c r="H136" s="129"/>
      <c r="I136" s="129"/>
      <c r="J136" s="129"/>
      <c r="K136" s="129"/>
      <c r="L136" s="129"/>
      <c r="M136" s="129"/>
      <c r="N136" s="129"/>
      <c r="O136" s="129"/>
    </row>
    <row r="137" spans="1:15" x14ac:dyDescent="0.2">
      <c r="A137" s="129"/>
      <c r="B137" s="129"/>
      <c r="C137" s="129"/>
      <c r="D137" s="129"/>
      <c r="E137" s="129"/>
      <c r="F137" s="129"/>
      <c r="G137" s="129"/>
      <c r="H137" s="129"/>
      <c r="I137" s="129"/>
      <c r="J137" s="129"/>
      <c r="K137" s="129"/>
      <c r="L137" s="129"/>
      <c r="M137" s="129"/>
      <c r="N137" s="129"/>
      <c r="O137" s="129"/>
    </row>
  </sheetData>
  <sheetProtection formatCells="0" formatColumns="0" formatRows="0" insertColumns="0" insertRows="0" deleteColumns="0" deleteRows="0" sort="0"/>
  <mergeCells count="14">
    <mergeCell ref="A136:O137"/>
    <mergeCell ref="A127:P127"/>
    <mergeCell ref="A125:P125"/>
    <mergeCell ref="B1:F1"/>
    <mergeCell ref="P9:P10"/>
    <mergeCell ref="B2:P2"/>
    <mergeCell ref="D4:G4"/>
    <mergeCell ref="D8:D10"/>
    <mergeCell ref="F8:F10"/>
    <mergeCell ref="G8:G10"/>
    <mergeCell ref="H8:H10"/>
    <mergeCell ref="I8:I10"/>
    <mergeCell ref="J8:J10"/>
    <mergeCell ref="I4:L4"/>
  </mergeCells>
  <phoneticPr fontId="0" type="noConversion"/>
  <hyperlinks>
    <hyperlink ref="B87" r:id="rId1" xr:uid="{00000000-0004-0000-0000-000000000000}"/>
    <hyperlink ref="A66" r:id="rId2" xr:uid="{00000000-0004-0000-0000-000001000000}"/>
  </hyperlinks>
  <pageMargins left="0.5" right="0.5" top="0.5" bottom="0.5" header="0.3" footer="0.3"/>
  <pageSetup scale="56" fitToHeight="2" orientation="landscape" r:id="rId3"/>
  <headerFooter>
    <oddHeader>&amp;L&amp;"-,Bold"&amp;14Internal &amp;A &amp;C&amp;"-,Bold"&amp;14Office of Sponsored Research &amp; Programs&amp;11
(312) 567-3035 • osrp@iit.edu&amp;R&amp;G</oddHeader>
    <oddFooter>&amp;L&amp;"-,Bold"&amp;KFF0000Budget Template Rev July 2018&amp;"-,Regular" (all other versions obsolete)&amp;C&amp;K000000&amp;F • &amp;D • &amp;T&amp;R&amp;P of &amp;N</oddFooter>
  </headerFooter>
  <rowBreaks count="2" manualBreakCount="2">
    <brk id="54" max="15" man="1"/>
    <brk id="93" max="15" man="1"/>
  </rowBreaks>
  <legacyDrawing r:id="rId4"/>
  <legacyDrawingHF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2"/>
    <pageSetUpPr fitToPage="1"/>
  </sheetPr>
  <dimension ref="A1:Q86"/>
  <sheetViews>
    <sheetView topLeftCell="A49" zoomScale="88" zoomScaleNormal="88" workbookViewId="0">
      <selection activeCell="K84" sqref="K84"/>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10" width="9.1640625" style="52"/>
    <col min="11" max="15" width="12.6640625" style="54" bestFit="1" customWidth="1"/>
    <col min="16" max="16" width="14.5" style="42" bestFit="1" customWidth="1"/>
    <col min="17" max="17" width="12.5" style="52" customWidth="1"/>
    <col min="18" max="16384" width="9.1640625" style="52"/>
  </cols>
  <sheetData>
    <row r="1" spans="1:17" x14ac:dyDescent="0.2">
      <c r="A1" s="52" t="s">
        <v>75</v>
      </c>
      <c r="B1" s="136" t="str">
        <f>Budget!B1</f>
        <v>Fred Hickernell</v>
      </c>
      <c r="C1" s="136"/>
      <c r="D1" s="136"/>
      <c r="E1" s="136"/>
      <c r="F1" s="136"/>
      <c r="G1" s="52" t="s">
        <v>76</v>
      </c>
      <c r="H1" s="53" t="str">
        <f>Budget!H1</f>
        <v>18-0266</v>
      </c>
    </row>
    <row r="2" spans="1:17" x14ac:dyDescent="0.2">
      <c r="A2" s="9" t="s">
        <v>77</v>
      </c>
      <c r="B2" s="136" t="str">
        <f>Budget!B2</f>
        <v>NSF 18-516</v>
      </c>
      <c r="C2" s="136"/>
      <c r="D2" s="136"/>
      <c r="E2" s="136"/>
      <c r="F2" s="136"/>
      <c r="G2" s="136"/>
      <c r="H2" s="136"/>
      <c r="I2" s="136"/>
      <c r="J2" s="136"/>
      <c r="K2" s="136"/>
      <c r="L2" s="136"/>
      <c r="M2" s="136"/>
      <c r="N2" s="136"/>
      <c r="O2" s="136"/>
      <c r="P2" s="136"/>
    </row>
    <row r="4" spans="1:17" x14ac:dyDescent="0.2">
      <c r="A4" s="52" t="s">
        <v>27</v>
      </c>
      <c r="B4" s="55">
        <f>Budget!B4</f>
        <v>0.53</v>
      </c>
      <c r="D4" s="137" t="s">
        <v>2</v>
      </c>
      <c r="E4" s="137"/>
      <c r="F4" s="137"/>
      <c r="G4" s="137"/>
    </row>
    <row r="5" spans="1:17" x14ac:dyDescent="0.2">
      <c r="A5" s="52" t="s">
        <v>1</v>
      </c>
      <c r="B5" s="56">
        <f>Budget!B5</f>
        <v>1.04</v>
      </c>
      <c r="D5" s="52" t="s">
        <v>3</v>
      </c>
      <c r="E5" s="55">
        <f>Budget!E5</f>
        <v>0.23799999999999999</v>
      </c>
      <c r="F5" s="52" t="s">
        <v>5</v>
      </c>
      <c r="G5" s="55">
        <f>Budget!G5</f>
        <v>0.245</v>
      </c>
    </row>
    <row r="6" spans="1:17" ht="16" thickBot="1" x14ac:dyDescent="0.25">
      <c r="A6" s="9" t="s">
        <v>0</v>
      </c>
      <c r="B6" s="114">
        <f>Budget!B6</f>
        <v>3</v>
      </c>
      <c r="D6" s="52" t="s">
        <v>4</v>
      </c>
      <c r="E6" s="55">
        <f>Budget!E6</f>
        <v>7.9000000000000001E-2</v>
      </c>
      <c r="F6" s="52" t="s">
        <v>6</v>
      </c>
      <c r="G6" s="55">
        <f>Budget!G6</f>
        <v>0</v>
      </c>
    </row>
    <row r="7" spans="1:17" ht="16" thickBot="1" x14ac:dyDescent="0.25">
      <c r="A7" s="115" t="s">
        <v>100</v>
      </c>
      <c r="B7" s="140"/>
      <c r="C7" s="141"/>
      <c r="D7" s="57"/>
      <c r="E7" s="57"/>
      <c r="F7" s="57"/>
    </row>
    <row r="8" spans="1:17" ht="15" customHeight="1" x14ac:dyDescent="0.2">
      <c r="D8" s="138" t="s">
        <v>98</v>
      </c>
      <c r="F8" s="138" t="s">
        <v>20</v>
      </c>
      <c r="G8" s="138" t="s">
        <v>21</v>
      </c>
      <c r="H8" s="138" t="s">
        <v>22</v>
      </c>
      <c r="I8" s="138" t="s">
        <v>23</v>
      </c>
      <c r="J8" s="138" t="s">
        <v>24</v>
      </c>
    </row>
    <row r="9" spans="1:17" x14ac:dyDescent="0.2">
      <c r="A9" s="9" t="s">
        <v>7</v>
      </c>
      <c r="D9" s="138"/>
      <c r="F9" s="138"/>
      <c r="G9" s="138"/>
      <c r="H9" s="138"/>
      <c r="I9" s="138"/>
      <c r="J9" s="138"/>
      <c r="K9" s="54" t="s">
        <v>25</v>
      </c>
      <c r="L9" s="54" t="s">
        <v>25</v>
      </c>
      <c r="M9" s="54" t="s">
        <v>25</v>
      </c>
      <c r="N9" s="54" t="s">
        <v>25</v>
      </c>
      <c r="O9" s="54" t="s">
        <v>25</v>
      </c>
      <c r="P9" s="139" t="s">
        <v>26</v>
      </c>
    </row>
    <row r="10" spans="1:17" x14ac:dyDescent="0.2">
      <c r="A10" s="52" t="s">
        <v>8</v>
      </c>
      <c r="B10" s="52" t="s">
        <v>9</v>
      </c>
      <c r="C10" s="52" t="s">
        <v>10</v>
      </c>
      <c r="D10" s="138"/>
      <c r="E10" s="52" t="s">
        <v>11</v>
      </c>
      <c r="F10" s="138"/>
      <c r="G10" s="138"/>
      <c r="H10" s="138"/>
      <c r="I10" s="138"/>
      <c r="J10" s="138"/>
      <c r="K10" s="54">
        <v>1</v>
      </c>
      <c r="L10" s="54">
        <v>2</v>
      </c>
      <c r="M10" s="54">
        <v>3</v>
      </c>
      <c r="N10" s="54">
        <v>4</v>
      </c>
      <c r="O10" s="54">
        <v>5</v>
      </c>
      <c r="P10" s="139"/>
      <c r="Q10" s="52" t="s">
        <v>116</v>
      </c>
    </row>
    <row r="11" spans="1:17" x14ac:dyDescent="0.2">
      <c r="A11" s="52" t="str">
        <f>Budget!A11</f>
        <v>Fred Hickernell</v>
      </c>
      <c r="B11" s="52" t="str">
        <f>Budget!B11</f>
        <v>PI</v>
      </c>
      <c r="C11" s="52" t="str">
        <f>Budget!C11</f>
        <v>Academic</v>
      </c>
      <c r="D11" s="59">
        <f>Budget!D11</f>
        <v>10</v>
      </c>
      <c r="E11" s="59">
        <f>Budget!E11</f>
        <v>178103</v>
      </c>
      <c r="F11" s="121"/>
      <c r="G11" s="121"/>
      <c r="H11" s="121"/>
      <c r="I11" s="121"/>
      <c r="J11" s="121"/>
      <c r="K11" s="18">
        <f t="shared" ref="K11:K24" si="0">IF(D11&gt;0,ROUND(($F11*$E11)/D11,0),0)</f>
        <v>0</v>
      </c>
      <c r="L11" s="18">
        <f>IF($D$11&gt;0,ROUND((G11*$E11*$B$5^(L10-1))/$D$11,0),0)</f>
        <v>0</v>
      </c>
      <c r="M11" s="18">
        <f>IF($D$11&gt;0,ROUND((H11*$E11*$B$5^(M10-1))/$D$11,0),0)</f>
        <v>0</v>
      </c>
      <c r="N11" s="18">
        <f>IF($D$11&gt;0,ROUND((I11*$E11*$B$5^(N10-1))/$D$11,0),0)</f>
        <v>0</v>
      </c>
      <c r="O11" s="18">
        <f>IF($D$11&gt;0,ROUND((J11*$E11*$B$5^(O10-1))/$D$11,0),0)</f>
        <v>0</v>
      </c>
      <c r="P11" s="11">
        <f>SUM(K11:O11)</f>
        <v>0</v>
      </c>
    </row>
    <row r="12" spans="1:17" x14ac:dyDescent="0.2">
      <c r="A12" s="52" t="str">
        <f>Budget!A12</f>
        <v>Fred Hickernell</v>
      </c>
      <c r="B12" s="52" t="str">
        <f>Budget!B12</f>
        <v>PI</v>
      </c>
      <c r="C12" s="52" t="str">
        <f>Budget!C12</f>
        <v>Summer</v>
      </c>
      <c r="D12" s="59">
        <f>Budget!D12</f>
        <v>10</v>
      </c>
      <c r="E12" s="59">
        <f>Budget!E12</f>
        <v>178103</v>
      </c>
      <c r="F12" s="121"/>
      <c r="G12" s="121"/>
      <c r="H12" s="121"/>
      <c r="I12" s="121"/>
      <c r="J12" s="121"/>
      <c r="K12" s="18">
        <f t="shared" si="0"/>
        <v>0</v>
      </c>
      <c r="L12" s="18">
        <f>IF($D$12&gt;0,ROUND((G12*$E12*$B$5^(L$10-1))/$D$12,0),0)</f>
        <v>0</v>
      </c>
      <c r="M12" s="18">
        <f>IF($D$12&gt;0,ROUND((H12*$E12*$B$5^(M$10-1))/$D$12,0),0)</f>
        <v>0</v>
      </c>
      <c r="N12" s="18">
        <f>IF($D$12&gt;0,ROUND((I12*$E12*$B$5^(N$10-1))/$D$12,0),0)</f>
        <v>0</v>
      </c>
      <c r="O12" s="18">
        <f>IF($D$12&gt;0,ROUND((J12*$E12*$B$5^(O$10-1))/$D$12,0),0)</f>
        <v>0</v>
      </c>
      <c r="P12" s="11">
        <f t="shared" ref="P12:P25" si="1">SUM(K12:O12)</f>
        <v>0</v>
      </c>
    </row>
    <row r="13" spans="1:17" x14ac:dyDescent="0.2">
      <c r="A13" s="52" t="str">
        <f>Budget!A13</f>
        <v>Xian-He Sun</v>
      </c>
      <c r="B13" s="52" t="str">
        <f>Budget!B13</f>
        <v>Co-PI 1</v>
      </c>
      <c r="C13" s="52" t="str">
        <f>Budget!C13</f>
        <v>Academic</v>
      </c>
      <c r="D13" s="59">
        <f>Budget!D13</f>
        <v>9</v>
      </c>
      <c r="E13" s="59">
        <f>Budget!E13</f>
        <v>191834</v>
      </c>
      <c r="F13" s="121"/>
      <c r="G13" s="121"/>
      <c r="H13" s="121"/>
      <c r="I13" s="121"/>
      <c r="J13" s="121"/>
      <c r="K13" s="18">
        <f t="shared" si="0"/>
        <v>0</v>
      </c>
      <c r="L13" s="18">
        <f>IF($D$13&gt;0,ROUND((G13*$E13*$B$5^(L$10-1))/$D$13,0),0)</f>
        <v>0</v>
      </c>
      <c r="M13" s="18">
        <f>IF($D$13&gt;0,ROUND((H13*$E13*$B$5^(M$10-1))/$D$13,0),0)</f>
        <v>0</v>
      </c>
      <c r="N13" s="18">
        <f>IF($D$13&gt;0,ROUND((I13*$E13*$B$5^(N$10-1))/$D$13,0),0)</f>
        <v>0</v>
      </c>
      <c r="O13" s="18">
        <f>IF($D$13&gt;0,ROUND((J13*$E13*$B$5^(O$10-1))/$D$13,0),0)</f>
        <v>0</v>
      </c>
      <c r="P13" s="11">
        <f t="shared" si="1"/>
        <v>0</v>
      </c>
    </row>
    <row r="14" spans="1:17" x14ac:dyDescent="0.2">
      <c r="A14" s="52" t="str">
        <f>Budget!A14</f>
        <v>Xian-He Sun</v>
      </c>
      <c r="B14" s="52" t="str">
        <f>Budget!B14</f>
        <v>Co-PI 1</v>
      </c>
      <c r="C14" s="52" t="str">
        <f>Budget!C14</f>
        <v>Summer</v>
      </c>
      <c r="D14" s="59">
        <f>Budget!D14</f>
        <v>9</v>
      </c>
      <c r="E14" s="59">
        <f>Budget!E14</f>
        <v>191834</v>
      </c>
      <c r="F14" s="121"/>
      <c r="G14" s="121"/>
      <c r="H14" s="121"/>
      <c r="I14" s="121"/>
      <c r="J14" s="121"/>
      <c r="K14" s="18">
        <f t="shared" si="0"/>
        <v>0</v>
      </c>
      <c r="L14" s="18">
        <f>IF($D$14&gt;0,ROUND((G14*$E14*$B$5^(L$10-1))/$D$14,0),0)</f>
        <v>0</v>
      </c>
      <c r="M14" s="18">
        <f>IF($D$14&gt;0,ROUND((H14*$E14*$B$5^(M$10-1))/$D$14,0),0)</f>
        <v>0</v>
      </c>
      <c r="N14" s="18">
        <f>IF($D$14&gt;0,ROUND((I14*$E14*$B$5^(N$10-1))/$D$14,0),0)</f>
        <v>0</v>
      </c>
      <c r="O14" s="18">
        <f>IF($D$14&gt;0,ROUND((J14*$E14*$B$5^(O$10-1))/$D$14,0),0)</f>
        <v>0</v>
      </c>
      <c r="P14" s="11">
        <f t="shared" si="1"/>
        <v>0</v>
      </c>
    </row>
    <row r="15" spans="1:17" x14ac:dyDescent="0.2">
      <c r="A15" s="52" t="str">
        <f>Budget!A15</f>
        <v>David Minh</v>
      </c>
      <c r="B15" s="52" t="str">
        <f>Budget!B15</f>
        <v>Co-PI 2</v>
      </c>
      <c r="C15" s="52" t="str">
        <f>Budget!C15</f>
        <v>Academic</v>
      </c>
      <c r="D15" s="59">
        <f>Budget!D15</f>
        <v>9</v>
      </c>
      <c r="E15" s="59">
        <f>Budget!E15</f>
        <v>89394</v>
      </c>
      <c r="F15" s="121"/>
      <c r="G15" s="121"/>
      <c r="H15" s="121"/>
      <c r="I15" s="121"/>
      <c r="J15" s="121"/>
      <c r="K15" s="18">
        <f t="shared" si="0"/>
        <v>0</v>
      </c>
      <c r="L15" s="18">
        <f>IF($D$15&gt;0,ROUND((G15*$E15*$B$5^(L$10-1))/$D$15,0),0)</f>
        <v>0</v>
      </c>
      <c r="M15" s="18">
        <f>IF($D$15&gt;0,ROUND((H15*$E15*$B$5^(M$10-1))/$D$15,0),0)</f>
        <v>0</v>
      </c>
      <c r="N15" s="18">
        <f>IF($D$15&gt;0,ROUND((I15*$E15*$B$5^(N$10-1))/$D$15,0),0)</f>
        <v>0</v>
      </c>
      <c r="O15" s="18">
        <f>IF($D$15&gt;0,ROUND((J15*$E15*$B$5^(O$10-1))/$D$15,0),0)</f>
        <v>0</v>
      </c>
      <c r="P15" s="11">
        <f t="shared" si="1"/>
        <v>0</v>
      </c>
    </row>
    <row r="16" spans="1:17" x14ac:dyDescent="0.2">
      <c r="A16" s="52" t="str">
        <f>Budget!A16</f>
        <v>David Minh</v>
      </c>
      <c r="B16" s="52" t="str">
        <f>Budget!B16</f>
        <v>Co-PI 2</v>
      </c>
      <c r="C16" s="52" t="str">
        <f>Budget!C16</f>
        <v>Summer</v>
      </c>
      <c r="D16" s="59">
        <f>Budget!D16</f>
        <v>9</v>
      </c>
      <c r="E16" s="59">
        <f>Budget!E16</f>
        <v>89394</v>
      </c>
      <c r="F16" s="121"/>
      <c r="G16" s="121"/>
      <c r="H16" s="121"/>
      <c r="I16" s="121"/>
      <c r="J16" s="121"/>
      <c r="K16" s="18">
        <f t="shared" si="0"/>
        <v>0</v>
      </c>
      <c r="L16" s="18">
        <f>IF($D$16&gt;0,ROUND((G16*$E16*$B$5^(L$10-1))/$D$16,0),0)</f>
        <v>0</v>
      </c>
      <c r="M16" s="18">
        <f>IF($D$16&gt;0,ROUND((H16*$E16*$B$5^(M$10-1))/$D$16,0),0)</f>
        <v>0</v>
      </c>
      <c r="N16" s="18">
        <f>IF($D$16&gt;0,ROUND((I16*$E16*$B$5^(N$10-1))/$D$16,0),0)</f>
        <v>0</v>
      </c>
      <c r="O16" s="18">
        <f>IF($D$16&gt;0,ROUND((J16*$E16*$B$5^(O$10-1))/$D$16,0),0)</f>
        <v>0</v>
      </c>
      <c r="P16" s="11">
        <f t="shared" si="1"/>
        <v>0</v>
      </c>
    </row>
    <row r="17" spans="1:17" x14ac:dyDescent="0.2">
      <c r="A17" s="52" t="str">
        <f>Budget!A17</f>
        <v>Jeffery Wereszczynski</v>
      </c>
      <c r="B17" s="52" t="str">
        <f>Budget!B17</f>
        <v>Co-PI 3</v>
      </c>
      <c r="C17" s="52" t="str">
        <f>Budget!C17</f>
        <v>Academic</v>
      </c>
      <c r="D17" s="59">
        <f>Budget!D17</f>
        <v>9</v>
      </c>
      <c r="E17" s="59">
        <f>Budget!E17</f>
        <v>94819</v>
      </c>
      <c r="F17" s="121"/>
      <c r="G17" s="121"/>
      <c r="H17" s="121"/>
      <c r="I17" s="121"/>
      <c r="J17" s="121"/>
      <c r="K17" s="18">
        <f t="shared" si="0"/>
        <v>0</v>
      </c>
      <c r="L17" s="18">
        <f>IF($D$17&gt;0,ROUND((G17*$E17*$B$5^(L$10-1))/$D$17,0),0)</f>
        <v>0</v>
      </c>
      <c r="M17" s="18">
        <f>IF($D$17&gt;0,ROUND((H17*$E17*$B$5^(M$10-1))/$D$17,0),0)</f>
        <v>0</v>
      </c>
      <c r="N17" s="18">
        <f>IF($D$17&gt;0,ROUND((I17*$E17*$B$5^(N$10-1))/$D$17,0),0)</f>
        <v>0</v>
      </c>
      <c r="O17" s="18">
        <f>IF($D$17&gt;0,ROUND((J17*$E17*$B$5^(O$10-1))/$D$17,0),0)</f>
        <v>0</v>
      </c>
      <c r="P17" s="11">
        <f t="shared" si="1"/>
        <v>0</v>
      </c>
    </row>
    <row r="18" spans="1:17" x14ac:dyDescent="0.2">
      <c r="A18" s="52" t="str">
        <f>Budget!A18</f>
        <v>Jeffery Wereszczynski</v>
      </c>
      <c r="B18" s="52" t="str">
        <f>Budget!B18</f>
        <v>Co-PI 3</v>
      </c>
      <c r="C18" s="52" t="str">
        <f>Budget!C18</f>
        <v>Summer</v>
      </c>
      <c r="D18" s="59">
        <f>Budget!D18</f>
        <v>9</v>
      </c>
      <c r="E18" s="59">
        <f>Budget!E18</f>
        <v>94819</v>
      </c>
      <c r="F18" s="121"/>
      <c r="G18" s="121"/>
      <c r="H18" s="121"/>
      <c r="I18" s="121"/>
      <c r="J18" s="121"/>
      <c r="K18" s="18">
        <f t="shared" si="0"/>
        <v>0</v>
      </c>
      <c r="L18" s="18">
        <f>IF($D$18&gt;0,ROUND((G18*$E18*$B$5^(L$10-1))/$D$18,0),0)</f>
        <v>0</v>
      </c>
      <c r="M18" s="18">
        <f>IF($D$18&gt;0,ROUND((H18*$E18*$B$5^(M$10-1))/$D$18,0),0)</f>
        <v>0</v>
      </c>
      <c r="N18" s="18">
        <f>IF($D$18&gt;0,ROUND((I18*$E18*$B$5^(N$10-1))/$D$18,0),0)</f>
        <v>0</v>
      </c>
      <c r="O18" s="18">
        <f>IF($D$18&gt;0,ROUND((J18*$E18*$B$5^(O$10-1))/$D$18,0),0)</f>
        <v>0</v>
      </c>
      <c r="P18" s="11">
        <f t="shared" si="1"/>
        <v>0</v>
      </c>
    </row>
    <row r="19" spans="1:17" x14ac:dyDescent="0.2">
      <c r="A19" s="52" t="str">
        <f>Budget!A19</f>
        <v>Sou-Cheng Choi</v>
      </c>
      <c r="B19" s="52" t="str">
        <f>Budget!B19</f>
        <v>Co-PI 4</v>
      </c>
      <c r="C19" s="52" t="str">
        <f>Budget!C19</f>
        <v>Academic</v>
      </c>
      <c r="D19" s="59">
        <f>Budget!D19</f>
        <v>0</v>
      </c>
      <c r="E19" s="59">
        <f>Budget!E19</f>
        <v>0</v>
      </c>
      <c r="F19" s="121"/>
      <c r="G19" s="121"/>
      <c r="H19" s="121"/>
      <c r="I19" s="121"/>
      <c r="J19" s="121"/>
      <c r="K19" s="18">
        <f t="shared" si="0"/>
        <v>0</v>
      </c>
      <c r="L19" s="18">
        <f>IF($D$19&gt;0,ROUND((G19*$E19*$B$5^(L$10-1))/$D$19,0),0)</f>
        <v>0</v>
      </c>
      <c r="M19" s="18">
        <f>IF($D$19&gt;0,ROUND((H19*$E19*$B$5^(M$10-1))/$D$19,0),0)</f>
        <v>0</v>
      </c>
      <c r="N19" s="18">
        <f>IF($D$19&gt;0,ROUND((I19*$E19*$B$5^(N$10-1))/$D$19,0),0)</f>
        <v>0</v>
      </c>
      <c r="O19" s="18">
        <f>IF($D$19&gt;0,ROUND((J19*$E19*$B$5^(O$10-1))/$D$19,0),0)</f>
        <v>0</v>
      </c>
      <c r="P19" s="11">
        <f t="shared" si="1"/>
        <v>0</v>
      </c>
    </row>
    <row r="20" spans="1:17" x14ac:dyDescent="0.2">
      <c r="A20" s="52" t="str">
        <f>Budget!A20</f>
        <v>Sou-Cheng Choi</v>
      </c>
      <c r="B20" s="52" t="str">
        <f>Budget!B20</f>
        <v>Co-PI 4</v>
      </c>
      <c r="C20" s="52" t="str">
        <f>Budget!C20</f>
        <v>Summer</v>
      </c>
      <c r="D20" s="59">
        <f>Budget!D20</f>
        <v>0</v>
      </c>
      <c r="E20" s="59">
        <f>Budget!E20</f>
        <v>0</v>
      </c>
      <c r="F20" s="121"/>
      <c r="G20" s="121"/>
      <c r="H20" s="121"/>
      <c r="I20" s="121"/>
      <c r="J20" s="121"/>
      <c r="K20" s="18">
        <f t="shared" si="0"/>
        <v>0</v>
      </c>
      <c r="L20" s="18">
        <f>IF($D$20&gt;0,ROUND((G20*$E20*$B$5^(L$10-1))/$D$20,0),0)</f>
        <v>0</v>
      </c>
      <c r="M20" s="18">
        <f>IF($D$20&gt;0,ROUND((H20*$E20*$B$5^(M$10-1))/$D$20,0),0)</f>
        <v>0</v>
      </c>
      <c r="N20" s="18">
        <f>IF($D$20&gt;0,ROUND((I20*$E20*$B$5^(N$10-1))/$D$20,0),0)</f>
        <v>0</v>
      </c>
      <c r="O20" s="18">
        <f>IF($D$20&gt;0,ROUND((J20*$E20*$B$5^(O$10-1))/$D$20,0),0)</f>
        <v>0</v>
      </c>
      <c r="P20" s="11">
        <f t="shared" si="1"/>
        <v>0</v>
      </c>
    </row>
    <row r="21" spans="1:17" x14ac:dyDescent="0.2">
      <c r="A21" s="52">
        <f>Budget!A25</f>
        <v>0</v>
      </c>
      <c r="B21" s="52" t="str">
        <f>Budget!B25</f>
        <v>Post-doc</v>
      </c>
      <c r="C21" s="52" t="str">
        <f>Budget!C25</f>
        <v>Academic</v>
      </c>
      <c r="D21" s="59">
        <f>Budget!D25</f>
        <v>0</v>
      </c>
      <c r="E21" s="59">
        <f>Budget!E25</f>
        <v>0</v>
      </c>
      <c r="F21" s="121"/>
      <c r="G21" s="121"/>
      <c r="H21" s="121"/>
      <c r="I21" s="121"/>
      <c r="J21" s="121"/>
      <c r="K21" s="18">
        <f t="shared" si="0"/>
        <v>0</v>
      </c>
      <c r="L21" s="18">
        <f>IF($D$21&gt;0,ROUND((G21*$E21*$B$5^(L$10-1))/$D$21,0),0)</f>
        <v>0</v>
      </c>
      <c r="M21" s="18">
        <f>IF($D$21&gt;0,ROUND((H21*$E21*$B$5^(M$10-1))/$D$21,0),0)</f>
        <v>0</v>
      </c>
      <c r="N21" s="18">
        <f>IF($D$21&gt;0,ROUND((I21*$E21*$B$5^(N$10-1))/$D$21,0),0)</f>
        <v>0</v>
      </c>
      <c r="O21" s="18">
        <f>IF($D$21&gt;0,ROUND((J21*$E21*$B$5^(O$10-1))/$D$21,0),0)</f>
        <v>0</v>
      </c>
      <c r="P21" s="11">
        <f t="shared" si="1"/>
        <v>0</v>
      </c>
    </row>
    <row r="22" spans="1:17" x14ac:dyDescent="0.2">
      <c r="A22" s="52" t="str">
        <f>Budget!A26</f>
        <v>-</v>
      </c>
      <c r="B22" s="52" t="str">
        <f>Budget!B26</f>
        <v>Grad Student</v>
      </c>
      <c r="C22" s="52" t="str">
        <f>Budget!C26</f>
        <v>Student</v>
      </c>
      <c r="D22" s="59">
        <f>Budget!D26</f>
        <v>12</v>
      </c>
      <c r="E22" s="59">
        <f>Budget!E26</f>
        <v>28000</v>
      </c>
      <c r="F22" s="121"/>
      <c r="G22" s="121"/>
      <c r="H22" s="121"/>
      <c r="I22" s="121"/>
      <c r="J22" s="121"/>
      <c r="K22" s="18">
        <f t="shared" si="0"/>
        <v>0</v>
      </c>
      <c r="L22" s="18">
        <f>IF($D$22&gt;0,ROUND((G22*$E22*$B$5^(L$10-1))/$D$22,0),0)</f>
        <v>0</v>
      </c>
      <c r="M22" s="18">
        <f>IF($D$22&gt;0,ROUND((H22*$E22*$B$5^(M$10-1))/$D$22,0),0)</f>
        <v>0</v>
      </c>
      <c r="N22" s="18">
        <f>IF($D$22&gt;0,ROUND((I22*$E22*$B$5^(N$10-1))/$D$22,0),0)</f>
        <v>0</v>
      </c>
      <c r="O22" s="18">
        <f>IF($D$22&gt;0,ROUND((J22*$E22*$B$5^(O$10-1))/$D$22,0),0)</f>
        <v>0</v>
      </c>
      <c r="P22" s="11">
        <f t="shared" si="1"/>
        <v>0</v>
      </c>
    </row>
    <row r="23" spans="1:17" x14ac:dyDescent="0.2">
      <c r="A23" s="52">
        <f>Budget!A27</f>
        <v>0</v>
      </c>
      <c r="B23" s="52" t="str">
        <f>Budget!B27</f>
        <v>Grad Student</v>
      </c>
      <c r="C23" s="52" t="str">
        <f>Budget!C27</f>
        <v>Student</v>
      </c>
      <c r="D23" s="59">
        <f>Budget!D27</f>
        <v>0</v>
      </c>
      <c r="E23" s="59">
        <f>Budget!E27</f>
        <v>0</v>
      </c>
      <c r="F23" s="121"/>
      <c r="G23" s="121"/>
      <c r="H23" s="121"/>
      <c r="I23" s="121"/>
      <c r="J23" s="121"/>
      <c r="K23" s="18">
        <f t="shared" si="0"/>
        <v>0</v>
      </c>
      <c r="L23" s="18">
        <f>IF($D$23&gt;0,ROUND((G23*$E23*$B$5^(L$10-1))/$D$23,0),0)</f>
        <v>0</v>
      </c>
      <c r="M23" s="18">
        <f>IF($D$23&gt;0,ROUND((H23*$E23*$B$5^(M$10-1))/$D$23,0),0)</f>
        <v>0</v>
      </c>
      <c r="N23" s="18">
        <f>IF($D$23&gt;0,ROUND((I23*$E23*$B$5^(N$10-1))/$D$23,0),0)</f>
        <v>0</v>
      </c>
      <c r="O23" s="18">
        <f>IF($D$23&gt;0,ROUND((J23*$E23*$B$5^(O$10-1))/$D$23,0),0)</f>
        <v>0</v>
      </c>
      <c r="P23" s="11">
        <f t="shared" si="1"/>
        <v>0</v>
      </c>
    </row>
    <row r="24" spans="1:17" x14ac:dyDescent="0.2">
      <c r="A24" s="52" t="str">
        <f>Budget!A28</f>
        <v>-</v>
      </c>
      <c r="B24" s="52" t="str">
        <f>Budget!B28</f>
        <v>UG Student</v>
      </c>
      <c r="C24" s="52" t="str">
        <f>Budget!C28</f>
        <v>Student</v>
      </c>
      <c r="D24" s="59">
        <f>Budget!D28</f>
        <v>12</v>
      </c>
      <c r="E24" s="59">
        <f>Budget!E28</f>
        <v>20000</v>
      </c>
      <c r="F24" s="121"/>
      <c r="G24" s="121"/>
      <c r="H24" s="121"/>
      <c r="I24" s="121"/>
      <c r="J24" s="121"/>
      <c r="K24" s="18">
        <f t="shared" si="0"/>
        <v>0</v>
      </c>
      <c r="L24" s="18">
        <f>IF($D$24&gt;0,ROUND((G24*$E24*$B$5^(L$10-1))/$D$24,0),0)</f>
        <v>0</v>
      </c>
      <c r="M24" s="18">
        <f>IF($D$24&gt;0,ROUND((H24*$E24*$B$5^(M$10-1))/$D$24,0),0)</f>
        <v>0</v>
      </c>
      <c r="N24" s="18">
        <f>IF($D$24&gt;0,ROUND((I24*$E24*$B$5^(N$10-1))/$D$24,0),0)</f>
        <v>0</v>
      </c>
      <c r="O24" s="18">
        <f>IF($D$24&gt;0,ROUND((J24*$E24*$B$5^(O$10-1))/$D$24,0),0)</f>
        <v>0</v>
      </c>
      <c r="P24" s="11">
        <f t="shared" si="1"/>
        <v>0</v>
      </c>
    </row>
    <row r="25" spans="1:17" x14ac:dyDescent="0.2">
      <c r="A25" s="52" t="str">
        <f>Budget!A29</f>
        <v>-</v>
      </c>
      <c r="B25" s="52" t="str">
        <f>Budget!B29</f>
        <v>UG Student</v>
      </c>
      <c r="C25" s="52" t="str">
        <f>Budget!C29</f>
        <v>Student</v>
      </c>
      <c r="D25" s="59">
        <f>Budget!D29</f>
        <v>12</v>
      </c>
      <c r="E25" s="59">
        <f>Budget!E29</f>
        <v>20000</v>
      </c>
      <c r="F25" s="121"/>
      <c r="G25" s="121"/>
      <c r="H25" s="121"/>
      <c r="I25" s="121"/>
      <c r="J25" s="121"/>
      <c r="K25" s="18">
        <f>IF(D25&gt;0,ROUND(($F25*$E25)/D25,0),)</f>
        <v>0</v>
      </c>
      <c r="L25" s="18">
        <f>IF($D$25&gt;0,ROUND((G25*$E25*$B$5^(L$10-1))/$D$25,0),0)</f>
        <v>0</v>
      </c>
      <c r="M25" s="18">
        <f>IF($D$25&gt;0,ROUND((H25*$E25*$B$5^(M$10-1))/$D$25,0),0)</f>
        <v>0</v>
      </c>
      <c r="N25" s="18">
        <f>IF($D$25&gt;0,ROUND((I25*$E25*$B$5^(N$10-1))/$D$25,0),0)</f>
        <v>0</v>
      </c>
      <c r="O25" s="18">
        <f>IF($D$25&gt;0,ROUND((J25*$E25*$B$5^(O$10-1))/$D$25,0),0)</f>
        <v>0</v>
      </c>
      <c r="P25" s="11">
        <f t="shared" si="1"/>
        <v>0</v>
      </c>
    </row>
    <row r="26" spans="1:17" s="9" customFormat="1" x14ac:dyDescent="0.2">
      <c r="A26" s="37" t="s">
        <v>13</v>
      </c>
      <c r="B26" s="37"/>
      <c r="C26" s="37"/>
      <c r="D26" s="37"/>
      <c r="E26" s="37"/>
      <c r="F26" s="37"/>
      <c r="G26" s="37"/>
      <c r="H26" s="37"/>
      <c r="I26" s="37"/>
      <c r="J26" s="37"/>
      <c r="K26" s="38">
        <f t="shared" ref="K26:O26" si="2">SUM(K11:K25)</f>
        <v>0</v>
      </c>
      <c r="L26" s="38">
        <f t="shared" si="2"/>
        <v>0</v>
      </c>
      <c r="M26" s="38">
        <f t="shared" si="2"/>
        <v>0</v>
      </c>
      <c r="N26" s="38">
        <f t="shared" si="2"/>
        <v>0</v>
      </c>
      <c r="O26" s="38">
        <f t="shared" si="2"/>
        <v>0</v>
      </c>
      <c r="P26" s="39">
        <f>SUM(P11:P25)</f>
        <v>0</v>
      </c>
      <c r="Q26" s="109">
        <f>SUM(K26:O26)</f>
        <v>0</v>
      </c>
    </row>
    <row r="28" spans="1:17" x14ac:dyDescent="0.2">
      <c r="A28" s="9" t="s">
        <v>18</v>
      </c>
      <c r="K28" s="54" t="s">
        <v>83</v>
      </c>
      <c r="L28" s="54" t="s">
        <v>84</v>
      </c>
      <c r="M28" s="54" t="s">
        <v>85</v>
      </c>
      <c r="N28" s="54" t="s">
        <v>86</v>
      </c>
      <c r="O28" s="54" t="s">
        <v>87</v>
      </c>
      <c r="P28" s="43" t="s">
        <v>88</v>
      </c>
    </row>
    <row r="29" spans="1:17" x14ac:dyDescent="0.2">
      <c r="A29" s="52" t="str">
        <f>A11</f>
        <v>Fred Hickernell</v>
      </c>
      <c r="B29" s="52" t="str">
        <f>B11</f>
        <v>PI</v>
      </c>
      <c r="C29" s="52" t="str">
        <f>C11</f>
        <v>Academic</v>
      </c>
      <c r="K29" s="18">
        <f>ROUND(IF($C$29="Academic",K11*$E$5,IF($C$29="Summer",K11*$E$6,IF($C$29="Staff",K11*$G$5,IF($C$29="Student",K11*$G$6,0)))),0)</f>
        <v>0</v>
      </c>
      <c r="L29" s="18">
        <f>ROUND(IF($C$29="Academic",L11*$E$5,IF($C$29="Summer",L11*$E$6,IF($C$29="Staff",L11*$G$5,IF($C$29="Student",L11*$G$6,0)))),0)</f>
        <v>0</v>
      </c>
      <c r="M29" s="18">
        <f>ROUND(IF($C$29="Academic",M11*$E$5,IF($C$29="Summer",M11*$E$6,IF($C$29="Staff",M11*$G$5,IF($C$29="Student",M11*$G$6,0)))),0)</f>
        <v>0</v>
      </c>
      <c r="N29" s="18">
        <f>ROUND(IF($C$29="Academic",N11*$E$5,IF($C$29="Summer",N11*$E$6,IF($C$29="Staff",N11*$G$5,IF($C$29="Student",N11*$G$6,0)))),0)</f>
        <v>0</v>
      </c>
      <c r="O29" s="18">
        <f>ROUND(IF($C$29="Academic",O11*$E$5,IF($C$29="Summer",O11*$E$6,IF($C$29="Staff",O11*$G$5,IF($C$29="Student",O11*$G$6,0)))),0)</f>
        <v>0</v>
      </c>
      <c r="P29" s="11">
        <f>SUM(K29:O29)</f>
        <v>0</v>
      </c>
    </row>
    <row r="30" spans="1:17" x14ac:dyDescent="0.2">
      <c r="A30" s="52" t="str">
        <f t="shared" ref="A30:C43" si="3">A12</f>
        <v>Fred Hickernell</v>
      </c>
      <c r="B30" s="52" t="str">
        <f t="shared" si="3"/>
        <v>PI</v>
      </c>
      <c r="C30" s="52" t="str">
        <f t="shared" si="3"/>
        <v>Summer</v>
      </c>
      <c r="K30" s="18">
        <f>ROUND(IF($C$30="Academic",K12*$E$5,IF($C$30="Summer",K12*$E$6,IF($C$30="Staff",K12*$G$5,IF($C$30="Student",K12*$G$6,0)))),0)</f>
        <v>0</v>
      </c>
      <c r="L30" s="18">
        <f>ROUND(IF($C$30="Academic",L12*$E$5,IF($C$30="Summer",L12*$E$6,IF($C$30="Staff",L12*$G$5,IF($C$30="Student",L12*$G$6,0)))),0)</f>
        <v>0</v>
      </c>
      <c r="M30" s="18">
        <f>ROUND(IF($C$30="Academic",M12*$E$5,IF($C$30="Summer",M12*$E$6,IF($C$30="Staff",M12*$G$5,IF($C$30="Student",M12*$G$6,0)))),0)</f>
        <v>0</v>
      </c>
      <c r="N30" s="18">
        <f>ROUND(IF($C$30="Academic",N12*$E$5,IF($C$30="Summer",N12*$E$6,IF($C$30="Staff",N12*$G$5,IF($C$30="Student",N12*$G$6,0)))),0)</f>
        <v>0</v>
      </c>
      <c r="O30" s="18">
        <f>ROUND(IF($C$30="Academic",O12*$E$5,IF($C$30="Summer",O12*$E$6,IF($C$30="Staff",O12*$G$5,IF($C$30="Student",O12*$G$6,0)))),0)</f>
        <v>0</v>
      </c>
      <c r="P30" s="11">
        <f t="shared" ref="P30:P43" si="4">SUM(K30:O30)</f>
        <v>0</v>
      </c>
    </row>
    <row r="31" spans="1:17" x14ac:dyDescent="0.2">
      <c r="A31" s="52" t="str">
        <f t="shared" si="3"/>
        <v>Xian-He Sun</v>
      </c>
      <c r="B31" s="52" t="str">
        <f t="shared" si="3"/>
        <v>Co-PI 1</v>
      </c>
      <c r="C31" s="52" t="str">
        <f t="shared" si="3"/>
        <v>Academic</v>
      </c>
      <c r="K31" s="18">
        <f>ROUND(IF($C$31="Academic",K13*$E$5,IF($C$31="Summer",K13*$E$6,IF($C$31="Staff",K13*$G$5,IF($C$31="Student",K13*$G$6,0)))),0)</f>
        <v>0</v>
      </c>
      <c r="L31" s="18">
        <f>ROUND(IF($C$31="Academic",L13*$E$5,IF($C$31="Summer",L13*$E$6,IF($C$31="Staff",L13*$G$5,IF($C$31="Student",L13*$G$6,0)))),0)</f>
        <v>0</v>
      </c>
      <c r="M31" s="18">
        <f>ROUND(IF($C$31="Academic",M13*$E$5,IF($C$31="Summer",M13*$E$6,IF($C$31="Staff",M13*$G$5,IF($C$31="Student",M13*$G$6,0)))),0)</f>
        <v>0</v>
      </c>
      <c r="N31" s="18">
        <f>ROUND(IF($C$31="Academic",N13*$E$5,IF($C$31="Summer",N13*$E$6,IF($C$31="Staff",N13*$G$5,IF($C$31="Student",N13*$G$6,0)))),0)</f>
        <v>0</v>
      </c>
      <c r="O31" s="18">
        <f>ROUND(IF($C$31="Academic",O13*$E$5,IF($C$31="Summer",O13*$E$6,IF($C$31="Staff",O13*$G$5,IF($C$31="Student",O13*$G$6,0)))),0)</f>
        <v>0</v>
      </c>
      <c r="P31" s="11">
        <f t="shared" si="4"/>
        <v>0</v>
      </c>
    </row>
    <row r="32" spans="1:17" x14ac:dyDescent="0.2">
      <c r="A32" s="52" t="str">
        <f t="shared" si="3"/>
        <v>Xian-He Sun</v>
      </c>
      <c r="B32" s="52" t="str">
        <f t="shared" si="3"/>
        <v>Co-PI 1</v>
      </c>
      <c r="C32" s="52" t="str">
        <f t="shared" si="3"/>
        <v>Summer</v>
      </c>
      <c r="K32" s="18">
        <f>ROUND(IF($C$32="Academic",K14*$E$5,IF($C$32="Summer",K14*$E$6,IF($C$32="Staff",K14*$G$5,IF($C$32="Student",K14*$G$6,0)))),0)</f>
        <v>0</v>
      </c>
      <c r="L32" s="18">
        <f>ROUND(IF($C$32="Academic",L14*$E$5,IF($C$32="Summer",L14*$E$6,IF($C$32="Staff",L14*$G$5,IF($C$32="Student",L14*$G$6,0)))),0)</f>
        <v>0</v>
      </c>
      <c r="M32" s="18">
        <f>ROUND(IF($C$32="Academic",M14*$E$5,IF($C$32="Summer",M14*$E$6,IF($C$32="Staff",M14*$G$5,IF($C$32="Student",M14*$G$6,0)))),0)</f>
        <v>0</v>
      </c>
      <c r="N32" s="18">
        <f>ROUND(IF($C$32="Academic",N14*$E$5,IF($C$32="Summer",N14*$E$6,IF($C$32="Staff",N14*$G$5,IF($C$32="Student",N14*$G$6,0)))),0)</f>
        <v>0</v>
      </c>
      <c r="O32" s="18">
        <f>ROUND(IF($C$32="Academic",O14*$E$5,IF($C$32="Summer",O14*$E$6,IF($C$32="Staff",O14*$G$5,IF($C$32="Student",O14*$G$6,0)))),0)</f>
        <v>0</v>
      </c>
      <c r="P32" s="11">
        <f t="shared" si="4"/>
        <v>0</v>
      </c>
    </row>
    <row r="33" spans="1:17" x14ac:dyDescent="0.2">
      <c r="A33" s="52" t="str">
        <f t="shared" si="3"/>
        <v>David Minh</v>
      </c>
      <c r="B33" s="52" t="str">
        <f t="shared" si="3"/>
        <v>Co-PI 2</v>
      </c>
      <c r="C33" s="52" t="str">
        <f t="shared" si="3"/>
        <v>Academic</v>
      </c>
      <c r="K33" s="18">
        <f>ROUND(IF($C$33="Academic",K15*$E$5,IF($C$33="Summer",K15*$E$6,IF($C$33="Staff",K15*$G$5,IF($C$33="Student",K15*$G$6,0)))),0)</f>
        <v>0</v>
      </c>
      <c r="L33" s="18">
        <f>ROUND(IF($C$33="Academic",L15*$E$5,IF($C$33="Summer",L15*$E$6,IF($C$33="Staff",L15*$G$5,IF($C$33="Student",L15*$G$6,0)))),0)</f>
        <v>0</v>
      </c>
      <c r="M33" s="18">
        <f>ROUND(IF($C$33="Academic",M15*$E$5,IF($C$33="Summer",M15*$E$6,IF($C$33="Staff",M15*$G$5,IF($C$33="Student",M15*$G$6,0)))),0)</f>
        <v>0</v>
      </c>
      <c r="N33" s="18">
        <f>ROUND(IF($C$33="Academic",N15*$E$5,IF($C$33="Summer",N15*$E$6,IF($C$33="Staff",N15*$G$5,IF($C$33="Student",N15*$G$6,0)))),0)</f>
        <v>0</v>
      </c>
      <c r="O33" s="18">
        <f>ROUND(IF($C$33="Academic",O15*$E$5,IF($C$33="Summer",O15*$E$6,IF($C$33="Staff",O15*$G$5,IF($C$33="Student",O15*$G$6,0)))),0)</f>
        <v>0</v>
      </c>
      <c r="P33" s="11">
        <f t="shared" si="4"/>
        <v>0</v>
      </c>
    </row>
    <row r="34" spans="1:17" x14ac:dyDescent="0.2">
      <c r="A34" s="52" t="str">
        <f t="shared" si="3"/>
        <v>David Minh</v>
      </c>
      <c r="B34" s="52" t="str">
        <f t="shared" si="3"/>
        <v>Co-PI 2</v>
      </c>
      <c r="C34" s="52" t="str">
        <f t="shared" si="3"/>
        <v>Summer</v>
      </c>
      <c r="K34" s="18">
        <f>ROUND(IF($C$34="Academic",K16*$E$5,IF($C$34="Summer",K16*$E$6,IF($C$34="Staff",K16*$G$5,IF($C$34="Student",K16*$G$6,0)))),0)</f>
        <v>0</v>
      </c>
      <c r="L34" s="18">
        <f>ROUND(IF($C$34="Academic",L16*$E$5,IF($C$34="Summer",L16*$E$6,IF($C$34="Staff",L16*$G$5,IF($C$34="Student",L16*$G$6,0)))),0)</f>
        <v>0</v>
      </c>
      <c r="M34" s="18">
        <f>ROUND(IF($C$34="Academic",M16*$E$5,IF($C$34="Summer",M16*$E$6,IF($C$34="Staff",M16*$G$5,IF($C$34="Student",M16*$G$6,0)))),0)</f>
        <v>0</v>
      </c>
      <c r="N34" s="18">
        <f>ROUND(IF($C$34="Academic",N16*$E$5,IF($C$34="Summer",N16*$E$6,IF($C$34="Staff",N16*$G$5,IF($C$34="Student",N16*$G$6,0)))),0)</f>
        <v>0</v>
      </c>
      <c r="O34" s="18">
        <f>ROUND(IF($C$34="Academic",O16*$E$5,IF($C$34="Summer",O16*$E$6,IF($C$34="Staff",O16*$G$5,IF($C$34="Student",O16*$G$6,0)))),0)</f>
        <v>0</v>
      </c>
      <c r="P34" s="11">
        <f t="shared" si="4"/>
        <v>0</v>
      </c>
    </row>
    <row r="35" spans="1:17" x14ac:dyDescent="0.2">
      <c r="A35" s="52" t="str">
        <f t="shared" si="3"/>
        <v>Jeffery Wereszczynski</v>
      </c>
      <c r="B35" s="52" t="str">
        <f t="shared" si="3"/>
        <v>Co-PI 3</v>
      </c>
      <c r="C35" s="52" t="str">
        <f t="shared" si="3"/>
        <v>Academic</v>
      </c>
      <c r="K35" s="18">
        <f>ROUND(IF($C$35="Academic",K17*$E$5,IF($C$35="Summer",K17*$E$6,IF($C$35="Staff",K17*$G$5,IF($C$35="Student",K17*$G$6,0)))),0)</f>
        <v>0</v>
      </c>
      <c r="L35" s="18">
        <f>ROUND(IF($C$35="Academic",L17*$E$5,IF($C$35="Summer",L17*$E$6,IF($C$35="Staff",L17*$G$5,IF($C$35="Student",L17*$G$6,0)))),0)</f>
        <v>0</v>
      </c>
      <c r="M35" s="18">
        <f>ROUND(IF($C$35="Academic",M17*$E$5,IF($C$35="Summer",M17*$E$6,IF($C$35="Staff",M17*$G$5,IF($C$35="Student",M17*$G$6,0)))),0)</f>
        <v>0</v>
      </c>
      <c r="N35" s="18">
        <f>ROUND(IF($C$35="Academic",N17*$E$5,IF($C$35="Summer",N17*$E$6,IF($C$35="Staff",N17*$G$5,IF($C$35="Student",N17*$G$6,0)))),0)</f>
        <v>0</v>
      </c>
      <c r="O35" s="18">
        <f>ROUND(IF($C$35="Academic",O17*$E$5,IF($C$35="Summer",O17*$E$6,IF($C$35="Staff",O17*$G$5,IF($C$35="Student",O17*$G$6,0)))),0)</f>
        <v>0</v>
      </c>
      <c r="P35" s="11">
        <f t="shared" si="4"/>
        <v>0</v>
      </c>
    </row>
    <row r="36" spans="1:17" x14ac:dyDescent="0.2">
      <c r="A36" s="52" t="str">
        <f t="shared" si="3"/>
        <v>Jeffery Wereszczynski</v>
      </c>
      <c r="B36" s="52" t="str">
        <f t="shared" si="3"/>
        <v>Co-PI 3</v>
      </c>
      <c r="C36" s="52" t="str">
        <f t="shared" si="3"/>
        <v>Summer</v>
      </c>
      <c r="K36" s="18">
        <f>ROUND(IF($C$36="Academic",K18*$E$5,IF($C$36="Summer",K18*$E$6,IF($C$36="Staff",K18*$G$5,IF($C$36="Student",K18*$G$6,0)))),0)</f>
        <v>0</v>
      </c>
      <c r="L36" s="18">
        <f>ROUND(IF($C$36="Academic",L18*$E$5,IF($C$36="Summer",L18*$E$6,IF($C$36="Staff",L18*$G$5,IF($C$36="Student",L18*$G$6,0)))),0)</f>
        <v>0</v>
      </c>
      <c r="M36" s="18">
        <f>ROUND(IF($C$36="Academic",M18*$E$5,IF($C$36="Summer",M18*$E$6,IF($C$36="Staff",M18*$G$5,IF($C$36="Student",M18*$G$6,0)))),0)</f>
        <v>0</v>
      </c>
      <c r="N36" s="18">
        <f>ROUND(IF($C$36="Academic",N18*$E$5,IF($C$36="Summer",N18*$E$6,IF($C$36="Staff",N18*$G$5,IF($C$36="Student",N18*$G$6,0)))),0)</f>
        <v>0</v>
      </c>
      <c r="O36" s="18">
        <f>ROUND(IF($C$36="Academic",O18*$E$5,IF($C$36="Summer",O18*$E$6,IF($C$36="Staff",O18*$G$5,IF($C$36="Student",O18*$G$6,0)))),0)</f>
        <v>0</v>
      </c>
      <c r="P36" s="11">
        <f t="shared" si="4"/>
        <v>0</v>
      </c>
    </row>
    <row r="37" spans="1:17" x14ac:dyDescent="0.2">
      <c r="A37" s="52" t="str">
        <f t="shared" si="3"/>
        <v>Sou-Cheng Choi</v>
      </c>
      <c r="B37" s="52" t="str">
        <f t="shared" si="3"/>
        <v>Co-PI 4</v>
      </c>
      <c r="C37" s="52" t="str">
        <f t="shared" si="3"/>
        <v>Academic</v>
      </c>
      <c r="K37" s="18">
        <f>ROUND(IF($C$37="Academic",K19*$E$5,IF($C$37="Summer",K19*$E$6,IF($C$37="Staff",K19*$G$5,IF($C$37="Student",K19*$G$6,0)))),0)</f>
        <v>0</v>
      </c>
      <c r="L37" s="18">
        <f>ROUND(IF($C$37="Academic",L19*$E$5,IF($C$37="Summer",L19*$E$6,IF($C$37="Staff",L19*$G$5,IF($C$37="Student",L19*$G$6,0)))),0)</f>
        <v>0</v>
      </c>
      <c r="M37" s="18">
        <f>ROUND(IF($C$37="Academic",M19*$E$5,IF($C$37="Summer",M19*$E$6,IF($C$37="Staff",M19*$G$5,IF($C$37="Student",M19*$G$6,0)))),0)</f>
        <v>0</v>
      </c>
      <c r="N37" s="18">
        <f>ROUND(IF($C$37="Academic",N19*$E$5,IF($C$37="Summer",N19*$E$6,IF($C$37="Staff",N19*$G$5,IF($C$37="Student",N19*$G$6,0)))),0)</f>
        <v>0</v>
      </c>
      <c r="O37" s="18">
        <f>ROUND(IF($C$37="Academic",O19*$E$5,IF($C$37="Summer",O19*$E$6,IF($C$37="Staff",O19*$G$5,IF($C$37="Student",O19*$G$6,0)))),0)</f>
        <v>0</v>
      </c>
      <c r="P37" s="11">
        <f t="shared" si="4"/>
        <v>0</v>
      </c>
    </row>
    <row r="38" spans="1:17" x14ac:dyDescent="0.2">
      <c r="A38" s="52" t="str">
        <f t="shared" si="3"/>
        <v>Sou-Cheng Choi</v>
      </c>
      <c r="B38" s="52" t="str">
        <f t="shared" si="3"/>
        <v>Co-PI 4</v>
      </c>
      <c r="C38" s="52" t="str">
        <f t="shared" si="3"/>
        <v>Summer</v>
      </c>
      <c r="K38" s="18">
        <f>ROUND(IF($C$38="Academic",K20*$E$5,IF($C$38="Summer",K20*$E$6,IF($C$38="Staff",K20*$G$5,IF($C$38="Student",K20*$G$6,0)))),0)</f>
        <v>0</v>
      </c>
      <c r="L38" s="18">
        <f>ROUND(IF($C$38="Academic",L20*$E$5,IF($C$38="Summer",L20*$E$6,IF($C$38="Staff",L20*$G$5,IF($C$38="Student",L20*$G$6,0)))),0)</f>
        <v>0</v>
      </c>
      <c r="M38" s="18">
        <f>ROUND(IF($C$38="Academic",M20*$E$5,IF($C$38="Summer",M20*$E$6,IF($C$38="Staff",M20*$G$5,IF($C$38="Student",M20*$G$6,0)))),0)</f>
        <v>0</v>
      </c>
      <c r="N38" s="18">
        <f>ROUND(IF($C$38="Academic",N20*$E$5,IF($C$38="Summer",N20*$E$6,IF($C$38="Staff",N20*$G$5,IF($C$38="Student",N20*$G$6,0)))),0)</f>
        <v>0</v>
      </c>
      <c r="O38" s="18">
        <f>ROUND(IF($C$38="Academic",O20*$E$5,IF($C$38="Summer",O20*$E$6,IF($C$38="Staff",O20*$G$5,IF($C$38="Student",O20*$G$6,0)))),0)</f>
        <v>0</v>
      </c>
      <c r="P38" s="11">
        <f t="shared" si="4"/>
        <v>0</v>
      </c>
    </row>
    <row r="39" spans="1:17" x14ac:dyDescent="0.2">
      <c r="A39" s="52">
        <f t="shared" si="3"/>
        <v>0</v>
      </c>
      <c r="B39" s="52" t="str">
        <f t="shared" si="3"/>
        <v>Post-doc</v>
      </c>
      <c r="C39" s="52" t="str">
        <f t="shared" si="3"/>
        <v>Academic</v>
      </c>
      <c r="K39" s="18">
        <f>ROUND(IF($C$39="Academic",K21*$E$5,IF($C$39="Summer",K21*$E$6,IF($C$39="Staff",K21*$G$5,IF($C$39="Student",K21*$G$6,0)))),0)</f>
        <v>0</v>
      </c>
      <c r="L39" s="18">
        <f>ROUND(IF($C$39="Academic",L21*$E$5,IF($C$39="Summer",L21*$E$6,IF($C$39="Staff",L21*$G$5,IF($C$39="Student",L21*$G$6,0)))),0)</f>
        <v>0</v>
      </c>
      <c r="M39" s="18">
        <f>ROUND(IF($C$39="Academic",M21*$E$5,IF($C$39="Summer",M21*$E$6,IF($C$39="Staff",M21*$G$5,IF($C$39="Student",M21*$G$6,0)))),0)</f>
        <v>0</v>
      </c>
      <c r="N39" s="18">
        <f>ROUND(IF($C$39="Academic",N21*$E$5,IF($C$39="Summer",N21*$E$6,IF($C$39="Staff",N21*$G$5,IF($C$39="Student",N21*$G$6,0)))),0)</f>
        <v>0</v>
      </c>
      <c r="O39" s="18">
        <f>ROUND(IF($C$39="Academic",O21*$E$5,IF($C$39="Summer",O21*$E$6,IF($C$39="Staff",O21*$G$5,IF($C$39="Student",O21*$G$6,0)))),0)</f>
        <v>0</v>
      </c>
      <c r="P39" s="11">
        <f t="shared" si="4"/>
        <v>0</v>
      </c>
    </row>
    <row r="40" spans="1:17" x14ac:dyDescent="0.2">
      <c r="A40" s="52" t="str">
        <f t="shared" si="3"/>
        <v>-</v>
      </c>
      <c r="B40" s="52" t="str">
        <f t="shared" si="3"/>
        <v>Grad Student</v>
      </c>
      <c r="C40" s="52" t="str">
        <f t="shared" si="3"/>
        <v>Student</v>
      </c>
      <c r="K40" s="18">
        <f>ROUND(IF($C$40="Academic",K22*$E$5,IF($C$40="Summer",K22*$E$6,IF($C$40="Staff",K22*$G$5,IF($C$40="Student",K22*$G$6,0)))),0)</f>
        <v>0</v>
      </c>
      <c r="L40" s="18">
        <f>ROUND(IF($C$40="Academic",L22*$E$5,IF($C$40="Summer",L22*$E$6,IF($C$40="Staff",L22*$G$5,IF($C$40="Student",L22*$G$6,0)))),0)</f>
        <v>0</v>
      </c>
      <c r="M40" s="18">
        <f>ROUND(IF($C$40="Academic",M22*$E$5,IF($C$40="Summer",M22*$E$6,IF($C$40="Staff",M22*$G$5,IF($C$40="Student",M22*$G$6,0)))),0)</f>
        <v>0</v>
      </c>
      <c r="N40" s="18">
        <f>ROUND(IF($C$40="Academic",N22*$E$5,IF($C$40="Summer",N22*$E$6,IF($C$40="Staff",N22*$G$5,IF($C$40="Student",N22*$G$6,0)))),0)</f>
        <v>0</v>
      </c>
      <c r="O40" s="18">
        <f>ROUND(IF($C$40="Academic",O22*$E$5,IF($C$40="Summer",O22*$E$6,IF($C$40="Staff",O22*$G$5,IF($C$40="Student",O22*$G$6,0)))),0)</f>
        <v>0</v>
      </c>
      <c r="P40" s="11">
        <f t="shared" si="4"/>
        <v>0</v>
      </c>
    </row>
    <row r="41" spans="1:17" x14ac:dyDescent="0.2">
      <c r="A41" s="52">
        <f t="shared" si="3"/>
        <v>0</v>
      </c>
      <c r="B41" s="52" t="str">
        <f t="shared" si="3"/>
        <v>Grad Student</v>
      </c>
      <c r="C41" s="52" t="str">
        <f t="shared" si="3"/>
        <v>Student</v>
      </c>
      <c r="K41" s="18">
        <f>ROUND(IF($C$41="Academic",K23*$E$5,IF($C$41="Summer",K23*$E$6,IF($C$41="Staff",K23*$G$5,IF($C$41="Student",K23*$G$6,0)))),0)</f>
        <v>0</v>
      </c>
      <c r="L41" s="18">
        <f>ROUND(IF($C$41="Academic",L23*$E$5,IF($C$41="Summer",L23*$E$6,IF($C$41="Staff",L23*$G$5,IF($C$41="Student",L23*$G$6,0)))),0)</f>
        <v>0</v>
      </c>
      <c r="M41" s="18">
        <f>ROUND(IF($C$41="Academic",M23*$E$5,IF($C$41="Summer",M23*$E$6,IF($C$41="Staff",M23*$G$5,IF($C$41="Student",M23*$G$6,0)))),0)</f>
        <v>0</v>
      </c>
      <c r="N41" s="18">
        <f>ROUND(IF($C$41="Academic",N23*$E$5,IF($C$41="Summer",N23*$E$6,IF($C$41="Staff",N23*$G$5,IF($C$41="Student",N23*$G$6,0)))),0)</f>
        <v>0</v>
      </c>
      <c r="O41" s="18">
        <f>ROUND(IF($C$41="Academic",O23*$E$5,IF($C$41="Summer",O23*$E$6,IF($C$41="Staff",O23*$G$5,IF($C$41="Student",O23*$G$6,0)))),0)</f>
        <v>0</v>
      </c>
      <c r="P41" s="11">
        <f t="shared" si="4"/>
        <v>0</v>
      </c>
    </row>
    <row r="42" spans="1:17" x14ac:dyDescent="0.2">
      <c r="A42" s="52" t="str">
        <f t="shared" si="3"/>
        <v>-</v>
      </c>
      <c r="B42" s="52" t="str">
        <f t="shared" si="3"/>
        <v>UG Student</v>
      </c>
      <c r="C42" s="52" t="str">
        <f t="shared" si="3"/>
        <v>Student</v>
      </c>
      <c r="K42" s="18">
        <f>ROUND(IF($C$42="Academic",K24*$E$5,IF($C$42="Summer",K24*$E$6,IF($C$42="Staff",K24*$G$5,IF($C$42="Student",K24*$G$6,0)))),0)</f>
        <v>0</v>
      </c>
      <c r="L42" s="18">
        <f>ROUND(IF($C$42="Academic",L24*$E$5,IF($C$42="Summer",L24*$E$6,IF($C$42="Staff",L24*$G$5,IF($C$42="Student",L24*$G$6,0)))),0)</f>
        <v>0</v>
      </c>
      <c r="M42" s="18">
        <f>ROUND(IF($C$42="Academic",M24*$E$5,IF($C$42="Summer",M24*$E$6,IF($C$42="Staff",M24*$G$5,IF($C$42="Student",M24*$G$6,0)))),0)</f>
        <v>0</v>
      </c>
      <c r="N42" s="18">
        <f>ROUND(IF($C$42="Academic",N24*$E$5,IF($C$42="Summer",N24*$E$6,IF($C$42="Staff",N24*$G$5,IF($C$42="Student",N24*$G$6,0)))),0)</f>
        <v>0</v>
      </c>
      <c r="O42" s="18">
        <f>ROUND(IF($C$42="Academic",O24*$E$5,IF($C$42="Summer",O24*$E$6,IF($C$42="Staff",O24*$G$5,IF($C$42="Student",O24*$G$6,0)))),0)</f>
        <v>0</v>
      </c>
      <c r="P42" s="11">
        <f t="shared" si="4"/>
        <v>0</v>
      </c>
    </row>
    <row r="43" spans="1:17" x14ac:dyDescent="0.2">
      <c r="A43" s="52" t="str">
        <f t="shared" si="3"/>
        <v>-</v>
      </c>
      <c r="B43" s="52" t="str">
        <f t="shared" si="3"/>
        <v>UG Student</v>
      </c>
      <c r="C43" s="52" t="str">
        <f t="shared" si="3"/>
        <v>Student</v>
      </c>
      <c r="K43" s="18">
        <f>ROUND(IF($C$43="Academic",K25*$E$5,IF($C$43="Summer",K25*$E$6,IF($C$43="Staff",K25*$G$5,IF($C$43="Student",K25*$G$6,0)))),0)</f>
        <v>0</v>
      </c>
      <c r="L43" s="18">
        <f>ROUND(IF($C$43="Academic",L25*$E$5,IF($C$43="Summer",L25*$E$6,IF($C$43="Staff",L25*$G$5,IF($C$43="Student",L25*$G$6,0)))),0)</f>
        <v>0</v>
      </c>
      <c r="M43" s="18">
        <f>ROUND(IF($C$43="Academic",M25*$E$5,IF($C$43="Summer",M25*$E$6,IF($C$43="Staff",M25*$G$5,IF($C$43="Student",M25*$G$6,0)))),0)</f>
        <v>0</v>
      </c>
      <c r="N43" s="18">
        <f>ROUND(IF($C$43="Academic",N25*$E$5,IF($C$43="Summer",N25*$E$6,IF($C$43="Staff",N25*$G$5,IF($C$43="Student",N25*$G$6,0)))),0)</f>
        <v>0</v>
      </c>
      <c r="O43" s="18">
        <f>ROUND(IF($C$43="Academic",O25*$E$5,IF($C$43="Summer",O25*$E$6,IF($C$43="Staff",O25*$G$5,IF($C$43="Student",O25*$G$6,0)))),0)</f>
        <v>0</v>
      </c>
      <c r="P43" s="11">
        <f t="shared" si="4"/>
        <v>0</v>
      </c>
    </row>
    <row r="44" spans="1:17" s="9" customFormat="1" x14ac:dyDescent="0.2">
      <c r="A44" s="37" t="s">
        <v>19</v>
      </c>
      <c r="B44" s="37"/>
      <c r="C44" s="37"/>
      <c r="D44" s="37"/>
      <c r="E44" s="37"/>
      <c r="F44" s="37"/>
      <c r="G44" s="37"/>
      <c r="H44" s="37"/>
      <c r="I44" s="37"/>
      <c r="J44" s="37"/>
      <c r="K44" s="38">
        <f t="shared" ref="K44:P44" si="5">SUM(K29:K43)</f>
        <v>0</v>
      </c>
      <c r="L44" s="38">
        <f t="shared" si="5"/>
        <v>0</v>
      </c>
      <c r="M44" s="38">
        <f t="shared" si="5"/>
        <v>0</v>
      </c>
      <c r="N44" s="38">
        <f t="shared" si="5"/>
        <v>0</v>
      </c>
      <c r="O44" s="38">
        <f t="shared" si="5"/>
        <v>0</v>
      </c>
      <c r="P44" s="39">
        <f t="shared" si="5"/>
        <v>0</v>
      </c>
      <c r="Q44" s="109">
        <f>SUM(K44:O44)</f>
        <v>0</v>
      </c>
    </row>
    <row r="45" spans="1:17" x14ac:dyDescent="0.2">
      <c r="P45" s="11"/>
    </row>
    <row r="46" spans="1:17" s="9" customFormat="1" x14ac:dyDescent="0.2">
      <c r="A46" s="60" t="s">
        <v>28</v>
      </c>
      <c r="B46" s="60"/>
      <c r="C46" s="60"/>
      <c r="D46" s="60"/>
      <c r="E46" s="60"/>
      <c r="F46" s="60"/>
      <c r="G46" s="60"/>
      <c r="H46" s="60"/>
      <c r="I46" s="60"/>
      <c r="J46" s="60"/>
      <c r="K46" s="61">
        <f t="shared" ref="K46:P46" si="6">K44+K26</f>
        <v>0</v>
      </c>
      <c r="L46" s="61">
        <f t="shared" si="6"/>
        <v>0</v>
      </c>
      <c r="M46" s="61">
        <f t="shared" si="6"/>
        <v>0</v>
      </c>
      <c r="N46" s="61">
        <f t="shared" si="6"/>
        <v>0</v>
      </c>
      <c r="O46" s="61">
        <f t="shared" si="6"/>
        <v>0</v>
      </c>
      <c r="P46" s="62">
        <f t="shared" si="6"/>
        <v>0</v>
      </c>
      <c r="Q46" s="109">
        <f>SUM(K46:O46)</f>
        <v>0</v>
      </c>
    </row>
    <row r="47" spans="1:17" x14ac:dyDescent="0.2">
      <c r="P47" s="11"/>
    </row>
    <row r="48" spans="1:17" x14ac:dyDescent="0.2">
      <c r="A48" s="9" t="s">
        <v>29</v>
      </c>
      <c r="B48" s="9" t="s">
        <v>62</v>
      </c>
      <c r="K48" s="54" t="s">
        <v>83</v>
      </c>
      <c r="L48" s="54" t="s">
        <v>84</v>
      </c>
      <c r="M48" s="54" t="s">
        <v>85</v>
      </c>
      <c r="N48" s="54" t="s">
        <v>86</v>
      </c>
      <c r="O48" s="54" t="s">
        <v>87</v>
      </c>
      <c r="P48" s="43" t="s">
        <v>88</v>
      </c>
    </row>
    <row r="49" spans="1:17" x14ac:dyDescent="0.2">
      <c r="A49" s="52" t="s">
        <v>30</v>
      </c>
      <c r="P49" s="11">
        <f>SUM(K49:O49)</f>
        <v>0</v>
      </c>
    </row>
    <row r="50" spans="1:17" x14ac:dyDescent="0.2">
      <c r="A50" s="52" t="s">
        <v>31</v>
      </c>
      <c r="P50" s="11">
        <f>SUM(K50:O50)</f>
        <v>0</v>
      </c>
    </row>
    <row r="51" spans="1:17" s="9" customFormat="1" x14ac:dyDescent="0.2">
      <c r="A51" s="37" t="s">
        <v>32</v>
      </c>
      <c r="B51" s="37"/>
      <c r="C51" s="37"/>
      <c r="D51" s="37"/>
      <c r="E51" s="37"/>
      <c r="F51" s="37"/>
      <c r="G51" s="37"/>
      <c r="H51" s="37"/>
      <c r="I51" s="37"/>
      <c r="J51" s="37"/>
      <c r="K51" s="38">
        <f t="shared" ref="K51:O51" si="7">SUM(K49:K50)</f>
        <v>0</v>
      </c>
      <c r="L51" s="38">
        <f t="shared" si="7"/>
        <v>0</v>
      </c>
      <c r="M51" s="38">
        <f t="shared" si="7"/>
        <v>0</v>
      </c>
      <c r="N51" s="38">
        <f t="shared" si="7"/>
        <v>0</v>
      </c>
      <c r="O51" s="38">
        <f t="shared" si="7"/>
        <v>0</v>
      </c>
      <c r="P51" s="39">
        <f>SUM(P49:P50)</f>
        <v>0</v>
      </c>
      <c r="Q51" s="109">
        <f>SUM(K51:O51)</f>
        <v>0</v>
      </c>
    </row>
    <row r="52" spans="1:17" x14ac:dyDescent="0.2">
      <c r="P52" s="11"/>
    </row>
    <row r="53" spans="1:17" x14ac:dyDescent="0.2">
      <c r="A53" s="93" t="s">
        <v>68</v>
      </c>
      <c r="B53" s="93" t="s">
        <v>63</v>
      </c>
      <c r="C53" s="94"/>
      <c r="D53" s="94"/>
      <c r="E53" s="94"/>
      <c r="F53" s="94"/>
      <c r="G53" s="94"/>
      <c r="H53" s="94"/>
      <c r="I53" s="94"/>
      <c r="J53" s="94"/>
      <c r="K53" s="95" t="s">
        <v>83</v>
      </c>
      <c r="L53" s="95" t="s">
        <v>84</v>
      </c>
      <c r="M53" s="95" t="s">
        <v>85</v>
      </c>
      <c r="N53" s="95" t="s">
        <v>86</v>
      </c>
      <c r="O53" s="95" t="s">
        <v>87</v>
      </c>
      <c r="P53" s="96" t="s">
        <v>88</v>
      </c>
    </row>
    <row r="54" spans="1:17" x14ac:dyDescent="0.2">
      <c r="A54" s="94" t="s">
        <v>33</v>
      </c>
      <c r="B54" s="97" t="s">
        <v>64</v>
      </c>
      <c r="C54" s="94"/>
      <c r="D54" s="94"/>
      <c r="E54" s="94"/>
      <c r="F54" s="94"/>
      <c r="G54" s="94"/>
      <c r="H54" s="94"/>
      <c r="I54" s="94"/>
      <c r="J54" s="94"/>
      <c r="K54" s="95"/>
      <c r="L54" s="95"/>
      <c r="M54" s="95"/>
      <c r="N54" s="95"/>
      <c r="O54" s="95"/>
      <c r="P54" s="98">
        <f>SUM(K54:O54)</f>
        <v>0</v>
      </c>
    </row>
    <row r="55" spans="1:17" x14ac:dyDescent="0.2">
      <c r="A55" s="94" t="s">
        <v>34</v>
      </c>
      <c r="B55" s="97" t="s">
        <v>64</v>
      </c>
      <c r="C55" s="94"/>
      <c r="D55" s="94"/>
      <c r="E55" s="94"/>
      <c r="F55" s="94"/>
      <c r="G55" s="94"/>
      <c r="H55" s="94"/>
      <c r="I55" s="94"/>
      <c r="J55" s="94"/>
      <c r="K55" s="95"/>
      <c r="L55" s="95"/>
      <c r="M55" s="95"/>
      <c r="N55" s="95"/>
      <c r="O55" s="95"/>
      <c r="P55" s="98">
        <f>SUM(K55:O55)</f>
        <v>0</v>
      </c>
    </row>
    <row r="56" spans="1:17" s="9" customFormat="1" x14ac:dyDescent="0.2">
      <c r="A56" s="99" t="s">
        <v>35</v>
      </c>
      <c r="B56" s="99"/>
      <c r="C56" s="99"/>
      <c r="D56" s="99"/>
      <c r="E56" s="99"/>
      <c r="F56" s="99"/>
      <c r="G56" s="99"/>
      <c r="H56" s="99"/>
      <c r="I56" s="99"/>
      <c r="J56" s="99"/>
      <c r="K56" s="100">
        <f t="shared" ref="K56:O56" si="8">SUM(K54:K55)</f>
        <v>0</v>
      </c>
      <c r="L56" s="100">
        <f t="shared" si="8"/>
        <v>0</v>
      </c>
      <c r="M56" s="100">
        <f t="shared" si="8"/>
        <v>0</v>
      </c>
      <c r="N56" s="100">
        <f t="shared" si="8"/>
        <v>0</v>
      </c>
      <c r="O56" s="100">
        <f t="shared" si="8"/>
        <v>0</v>
      </c>
      <c r="P56" s="101">
        <f>SUM(P54:P55)</f>
        <v>0</v>
      </c>
      <c r="Q56" s="109">
        <f>SUM(K56:O56)</f>
        <v>0</v>
      </c>
    </row>
    <row r="57" spans="1:17" s="9" customFormat="1" x14ac:dyDescent="0.2">
      <c r="K57" s="10"/>
      <c r="L57" s="10"/>
      <c r="M57" s="10"/>
      <c r="N57" s="10"/>
      <c r="O57" s="10"/>
      <c r="P57" s="11"/>
    </row>
    <row r="58" spans="1:17" s="9" customFormat="1" x14ac:dyDescent="0.2">
      <c r="A58" s="9" t="s">
        <v>79</v>
      </c>
      <c r="K58" s="54" t="s">
        <v>83</v>
      </c>
      <c r="L58" s="54" t="s">
        <v>84</v>
      </c>
      <c r="M58" s="54" t="s">
        <v>85</v>
      </c>
      <c r="N58" s="54" t="s">
        <v>86</v>
      </c>
      <c r="O58" s="54" t="s">
        <v>87</v>
      </c>
      <c r="P58" s="43" t="s">
        <v>88</v>
      </c>
    </row>
    <row r="59" spans="1:17" s="12" customFormat="1" x14ac:dyDescent="0.2">
      <c r="A59" s="12" t="s">
        <v>80</v>
      </c>
      <c r="K59" s="24"/>
      <c r="L59" s="54">
        <f>ROUND(IF($B$6&gt;=L$10,$K$59*$B$5^(L$10-1),0),0)</f>
        <v>0</v>
      </c>
      <c r="M59" s="54">
        <f>ROUND(IF($B$6&gt;=M$10,$K$59*$B$5^(M$10-1),0),0)</f>
        <v>0</v>
      </c>
      <c r="N59" s="54">
        <f>ROUND(IF($B$6&gt;=N$10,$K$59*$B$5^(N$10-1),0),0)</f>
        <v>0</v>
      </c>
      <c r="O59" s="54">
        <f>ROUND(IF($B$6&gt;=O$10,$K$59*$B$5^(O$10-1),0),0)</f>
        <v>0</v>
      </c>
      <c r="P59" s="11">
        <f>SUM(K59:O59)</f>
        <v>0</v>
      </c>
    </row>
    <row r="60" spans="1:17" s="12" customFormat="1" x14ac:dyDescent="0.2">
      <c r="A60" s="12" t="s">
        <v>81</v>
      </c>
      <c r="K60" s="24"/>
      <c r="L60" s="54">
        <f>ROUND(IF($B$6&gt;=L$10,$K$60*$B$5^(L$10-1),0),0)</f>
        <v>0</v>
      </c>
      <c r="M60" s="54">
        <f>ROUND(IF($B$6&gt;=M$10,$K$60*$B$5^(M$10-1),0),0)</f>
        <v>0</v>
      </c>
      <c r="N60" s="54">
        <f>ROUND(IF($B$6&gt;=N$10,$K$60*$B$5^(N$10-1),0),0)</f>
        <v>0</v>
      </c>
      <c r="O60" s="54">
        <f>ROUND(IF($B$6&gt;=O$10,$K$60*$B$5^(O$10-1),0),0)</f>
        <v>0</v>
      </c>
      <c r="P60" s="11">
        <f>SUM(K60:O60)</f>
        <v>0</v>
      </c>
    </row>
    <row r="61" spans="1:17" s="9" customFormat="1" x14ac:dyDescent="0.2">
      <c r="A61" s="37" t="s">
        <v>82</v>
      </c>
      <c r="B61" s="37"/>
      <c r="C61" s="37"/>
      <c r="D61" s="37"/>
      <c r="E61" s="37"/>
      <c r="F61" s="37"/>
      <c r="G61" s="37"/>
      <c r="H61" s="37"/>
      <c r="I61" s="37"/>
      <c r="J61" s="37"/>
      <c r="K61" s="38">
        <f t="shared" ref="K61:O61" si="9">SUM(K59:K60)</f>
        <v>0</v>
      </c>
      <c r="L61" s="38">
        <f t="shared" si="9"/>
        <v>0</v>
      </c>
      <c r="M61" s="38">
        <f t="shared" si="9"/>
        <v>0</v>
      </c>
      <c r="N61" s="38">
        <f t="shared" si="9"/>
        <v>0</v>
      </c>
      <c r="O61" s="38">
        <f t="shared" si="9"/>
        <v>0</v>
      </c>
      <c r="P61" s="39">
        <f>SUM(P59:P60)</f>
        <v>0</v>
      </c>
      <c r="Q61" s="109">
        <f>SUM(K61:O61)</f>
        <v>0</v>
      </c>
    </row>
    <row r="62" spans="1:17" x14ac:dyDescent="0.2">
      <c r="P62" s="11"/>
    </row>
    <row r="63" spans="1:17" x14ac:dyDescent="0.2">
      <c r="A63" s="9" t="s">
        <v>44</v>
      </c>
      <c r="K63" s="54" t="s">
        <v>83</v>
      </c>
      <c r="L63" s="54" t="s">
        <v>84</v>
      </c>
      <c r="M63" s="54" t="s">
        <v>85</v>
      </c>
      <c r="N63" s="54" t="s">
        <v>86</v>
      </c>
      <c r="O63" s="54" t="s">
        <v>87</v>
      </c>
      <c r="P63" s="43" t="s">
        <v>88</v>
      </c>
    </row>
    <row r="64" spans="1:17" x14ac:dyDescent="0.2">
      <c r="A64" s="52" t="s">
        <v>117</v>
      </c>
      <c r="L64" s="54">
        <f>ROUND(IF($B$6&gt;=L$10,$K$64*$B$5^(L$10-1),0),0)</f>
        <v>0</v>
      </c>
      <c r="M64" s="54">
        <f>ROUND(IF($B$6&gt;=M$10,$K$64*$B$5^(M$10-1),0),0)</f>
        <v>0</v>
      </c>
      <c r="N64" s="54">
        <f>ROUND(IF($B$6&gt;=N$10,$K$64*$B$5^(N$10-1),0),0)</f>
        <v>0</v>
      </c>
      <c r="O64" s="54">
        <f>ROUND(IF($B$6&gt;=O$10,$K$64*$B$5^(O$10-1),0),0)</f>
        <v>0</v>
      </c>
      <c r="P64" s="11">
        <f>SUM(K64:O64)</f>
        <v>0</v>
      </c>
    </row>
    <row r="65" spans="1:17" x14ac:dyDescent="0.2">
      <c r="A65" s="52" t="s">
        <v>118</v>
      </c>
      <c r="L65" s="54">
        <f>ROUND(IF($B$6&gt;=L$10,$K$65*$B$5^(L$10-1),0),0)</f>
        <v>0</v>
      </c>
      <c r="M65" s="54">
        <f>ROUND(IF($B$6&gt;=M$10,$K$65*$B$5^(M$10-1),0),0)</f>
        <v>0</v>
      </c>
      <c r="N65" s="54">
        <f>ROUND(IF($B$6&gt;=N$10,$K$65*$B$5^(N$10-1),0),0)</f>
        <v>0</v>
      </c>
      <c r="O65" s="54">
        <f>ROUND(IF($B$6&gt;=O$10,$K$65*$B$5^(O$10-1),0),0)</f>
        <v>0</v>
      </c>
      <c r="P65" s="11">
        <f>SUM(K65:O65)</f>
        <v>0</v>
      </c>
    </row>
    <row r="66" spans="1:17" x14ac:dyDescent="0.2">
      <c r="A66" s="52" t="s">
        <v>119</v>
      </c>
      <c r="D66" s="21"/>
      <c r="L66" s="54">
        <f>ROUND(IF($B$6&gt;=L$10,$K$66*$B$5^(L$10-1),0),0)</f>
        <v>0</v>
      </c>
      <c r="M66" s="54">
        <f>ROUND(IF($B$6&gt;=M$10,$K$66*$B$5^(M$10-1),0),0)</f>
        <v>0</v>
      </c>
      <c r="N66" s="54">
        <f>ROUND(IF($B$6&gt;=N$10,$K$66*$B$5^(N$10-1),0),0)</f>
        <v>0</v>
      </c>
      <c r="O66" s="54">
        <f>ROUND(IF($B$6&gt;=O$10,$K$66*$B$5^(O$10-1),0),0)</f>
        <v>0</v>
      </c>
      <c r="P66" s="11">
        <f>SUM(K66:O66)</f>
        <v>0</v>
      </c>
    </row>
    <row r="67" spans="1:17" x14ac:dyDescent="0.2">
      <c r="A67" s="94" t="s">
        <v>122</v>
      </c>
      <c r="B67" s="94"/>
      <c r="C67" s="94" t="s">
        <v>120</v>
      </c>
      <c r="D67" s="102">
        <f>Budget!D92</f>
        <v>1470</v>
      </c>
      <c r="E67" s="94" t="s">
        <v>61</v>
      </c>
      <c r="F67" s="103"/>
      <c r="G67" s="103"/>
      <c r="H67" s="103"/>
      <c r="I67" s="103"/>
      <c r="J67" s="103"/>
      <c r="K67" s="104">
        <f>ROUND(F67*D67,0)</f>
        <v>0</v>
      </c>
      <c r="L67" s="104">
        <f>ROUND(IF($B$6&gt;=L$10,G67*$D$67*$B$5^(L$10-1),0),0)</f>
        <v>0</v>
      </c>
      <c r="M67" s="104">
        <f t="shared" ref="M67:O67" si="10">ROUND(IF($B$6&gt;=M$10,H67*$D$67*$B$5^(M$10-1),0),0)</f>
        <v>0</v>
      </c>
      <c r="N67" s="104">
        <f t="shared" si="10"/>
        <v>0</v>
      </c>
      <c r="O67" s="104">
        <f t="shared" si="10"/>
        <v>0</v>
      </c>
      <c r="P67" s="98">
        <f>SUM(K67:O67)</f>
        <v>0</v>
      </c>
    </row>
    <row r="68" spans="1:17" s="9" customFormat="1" x14ac:dyDescent="0.2">
      <c r="A68" s="37" t="s">
        <v>50</v>
      </c>
      <c r="B68" s="37"/>
      <c r="C68" s="63"/>
      <c r="D68" s="37"/>
      <c r="E68" s="37"/>
      <c r="F68" s="37"/>
      <c r="G68" s="37"/>
      <c r="H68" s="37"/>
      <c r="I68" s="37"/>
      <c r="J68" s="37"/>
      <c r="K68" s="38">
        <f t="shared" ref="K68:O68" si="11">SUM(K64:K67)</f>
        <v>0</v>
      </c>
      <c r="L68" s="38">
        <f t="shared" si="11"/>
        <v>0</v>
      </c>
      <c r="M68" s="38">
        <f t="shared" si="11"/>
        <v>0</v>
      </c>
      <c r="N68" s="38">
        <f t="shared" si="11"/>
        <v>0</v>
      </c>
      <c r="O68" s="38">
        <f t="shared" si="11"/>
        <v>0</v>
      </c>
      <c r="P68" s="39">
        <f>SUM(P64:P67)</f>
        <v>0</v>
      </c>
      <c r="Q68" s="109">
        <f>SUM(K68:O68)</f>
        <v>0</v>
      </c>
    </row>
    <row r="69" spans="1:17" x14ac:dyDescent="0.2">
      <c r="P69" s="11"/>
    </row>
    <row r="70" spans="1:17" x14ac:dyDescent="0.2">
      <c r="A70" s="93" t="s">
        <v>94</v>
      </c>
      <c r="B70" s="93" t="s">
        <v>65</v>
      </c>
      <c r="C70" s="94"/>
      <c r="D70" s="94"/>
      <c r="E70" s="94"/>
      <c r="F70" s="94"/>
      <c r="G70" s="94"/>
      <c r="H70" s="94"/>
      <c r="I70" s="94"/>
      <c r="J70" s="94"/>
      <c r="K70" s="95" t="s">
        <v>83</v>
      </c>
      <c r="L70" s="95" t="s">
        <v>84</v>
      </c>
      <c r="M70" s="95" t="s">
        <v>85</v>
      </c>
      <c r="N70" s="95" t="s">
        <v>86</v>
      </c>
      <c r="O70" s="95" t="s">
        <v>87</v>
      </c>
      <c r="P70" s="96" t="s">
        <v>88</v>
      </c>
    </row>
    <row r="71" spans="1:17" x14ac:dyDescent="0.2">
      <c r="A71" s="94" t="s">
        <v>51</v>
      </c>
      <c r="B71" s="94"/>
      <c r="C71" s="94"/>
      <c r="D71" s="94"/>
      <c r="E71" s="94"/>
      <c r="F71" s="94"/>
      <c r="G71" s="94"/>
      <c r="H71" s="94"/>
      <c r="I71" s="94"/>
      <c r="J71" s="94"/>
      <c r="K71" s="95"/>
      <c r="L71" s="95"/>
      <c r="M71" s="95"/>
      <c r="N71" s="95"/>
      <c r="O71" s="95"/>
      <c r="P71" s="98">
        <f>SUM(K71:O71)</f>
        <v>0</v>
      </c>
    </row>
    <row r="72" spans="1:17" x14ac:dyDescent="0.2">
      <c r="A72" s="94" t="s">
        <v>52</v>
      </c>
      <c r="B72" s="94"/>
      <c r="C72" s="94"/>
      <c r="D72" s="94"/>
      <c r="E72" s="94"/>
      <c r="F72" s="94"/>
      <c r="G72" s="94"/>
      <c r="H72" s="94"/>
      <c r="I72" s="94"/>
      <c r="J72" s="94"/>
      <c r="K72" s="95"/>
      <c r="L72" s="95"/>
      <c r="M72" s="95"/>
      <c r="N72" s="95"/>
      <c r="O72" s="95"/>
      <c r="P72" s="98">
        <f>SUM(K72:O72)</f>
        <v>0</v>
      </c>
    </row>
    <row r="73" spans="1:17" x14ac:dyDescent="0.2">
      <c r="A73" s="94" t="s">
        <v>53</v>
      </c>
      <c r="B73" s="94"/>
      <c r="C73" s="94"/>
      <c r="D73" s="94"/>
      <c r="E73" s="94"/>
      <c r="F73" s="94"/>
      <c r="G73" s="94"/>
      <c r="H73" s="94"/>
      <c r="I73" s="94"/>
      <c r="J73" s="94"/>
      <c r="K73" s="95"/>
      <c r="L73" s="95"/>
      <c r="M73" s="95"/>
      <c r="N73" s="95"/>
      <c r="O73" s="95"/>
      <c r="P73" s="98">
        <f>SUM(K73:O73)</f>
        <v>0</v>
      </c>
    </row>
    <row r="74" spans="1:17" s="9" customFormat="1" x14ac:dyDescent="0.2">
      <c r="A74" s="99" t="s">
        <v>54</v>
      </c>
      <c r="B74" s="99"/>
      <c r="C74" s="99"/>
      <c r="D74" s="99"/>
      <c r="E74" s="99"/>
      <c r="F74" s="99"/>
      <c r="G74" s="99"/>
      <c r="H74" s="99"/>
      <c r="I74" s="99"/>
      <c r="J74" s="99"/>
      <c r="K74" s="100">
        <f t="shared" ref="K74:P74" si="12">SUM(K71:K73)</f>
        <v>0</v>
      </c>
      <c r="L74" s="100">
        <f t="shared" si="12"/>
        <v>0</v>
      </c>
      <c r="M74" s="100">
        <f t="shared" si="12"/>
        <v>0</v>
      </c>
      <c r="N74" s="100">
        <f t="shared" si="12"/>
        <v>0</v>
      </c>
      <c r="O74" s="100">
        <f t="shared" si="12"/>
        <v>0</v>
      </c>
      <c r="P74" s="101">
        <f t="shared" si="12"/>
        <v>0</v>
      </c>
      <c r="Q74" s="109">
        <f>SUM(K74:O74)</f>
        <v>0</v>
      </c>
    </row>
    <row r="75" spans="1:17" x14ac:dyDescent="0.2">
      <c r="P75" s="11"/>
    </row>
    <row r="76" spans="1:17" x14ac:dyDescent="0.2">
      <c r="K76" s="54" t="s">
        <v>83</v>
      </c>
      <c r="L76" s="54" t="s">
        <v>84</v>
      </c>
      <c r="M76" s="54" t="s">
        <v>85</v>
      </c>
      <c r="N76" s="54" t="s">
        <v>86</v>
      </c>
      <c r="O76" s="54" t="s">
        <v>87</v>
      </c>
      <c r="P76" s="43" t="s">
        <v>88</v>
      </c>
    </row>
    <row r="77" spans="1:17" x14ac:dyDescent="0.2">
      <c r="P77" s="11"/>
    </row>
    <row r="78" spans="1:17" s="9" customFormat="1" x14ac:dyDescent="0.2">
      <c r="A78" s="60" t="s">
        <v>55</v>
      </c>
      <c r="B78" s="60"/>
      <c r="C78" s="60"/>
      <c r="D78" s="60"/>
      <c r="E78" s="60"/>
      <c r="F78" s="60"/>
      <c r="G78" s="60"/>
      <c r="H78" s="60"/>
      <c r="I78" s="60"/>
      <c r="J78" s="60"/>
      <c r="K78" s="61">
        <f>K46+K51+K56+K61+K68+K74</f>
        <v>0</v>
      </c>
      <c r="L78" s="61">
        <f>L46+L51+L56+L61+L68+L74</f>
        <v>0</v>
      </c>
      <c r="M78" s="61">
        <f>M46+M51+M56+M61+M68+M74</f>
        <v>0</v>
      </c>
      <c r="N78" s="61">
        <f>N46+N51+N56+N61+N68+N74</f>
        <v>0</v>
      </c>
      <c r="O78" s="61">
        <f>O46+O51+O56+O61+O68+O74</f>
        <v>0</v>
      </c>
      <c r="P78" s="62">
        <f>SUM(K78:O78)</f>
        <v>0</v>
      </c>
      <c r="Q78" s="10">
        <f>P46+P51+P56+P61+P68+P74</f>
        <v>0</v>
      </c>
    </row>
    <row r="79" spans="1:17" x14ac:dyDescent="0.2">
      <c r="K79" s="18"/>
      <c r="L79" s="18"/>
      <c r="M79" s="18"/>
      <c r="N79" s="18"/>
      <c r="O79" s="18"/>
      <c r="P79" s="11"/>
    </row>
    <row r="80" spans="1:17" s="9" customFormat="1" x14ac:dyDescent="0.2">
      <c r="A80" s="29" t="s">
        <v>56</v>
      </c>
      <c r="B80" s="64">
        <f>B4</f>
        <v>0.53</v>
      </c>
      <c r="C80" s="29"/>
      <c r="D80" s="29"/>
      <c r="E80" s="29"/>
      <c r="F80" s="29"/>
      <c r="G80" s="29"/>
      <c r="H80" s="29"/>
      <c r="I80" s="29"/>
      <c r="J80" s="29"/>
      <c r="K80" s="30">
        <f>ROUND(K84*$B$80,0)</f>
        <v>0</v>
      </c>
      <c r="L80" s="30">
        <f>ROUND(L84*$B$80,0)</f>
        <v>0</v>
      </c>
      <c r="M80" s="30">
        <f>ROUND(M84*$B$80,0)</f>
        <v>0</v>
      </c>
      <c r="N80" s="30">
        <f>ROUND(N84*$B$80,0)</f>
        <v>0</v>
      </c>
      <c r="O80" s="30">
        <f>ROUND(O84*$B$80,0)</f>
        <v>0</v>
      </c>
      <c r="P80" s="31">
        <f>SUM(K80:O80)</f>
        <v>0</v>
      </c>
      <c r="Q80" s="10">
        <f>ROUND(Q84*$B$80,0)</f>
        <v>0</v>
      </c>
    </row>
    <row r="81" spans="1:17" x14ac:dyDescent="0.2">
      <c r="K81" s="18"/>
      <c r="L81" s="18"/>
      <c r="M81" s="18"/>
      <c r="N81" s="18"/>
      <c r="O81" s="18"/>
      <c r="P81" s="11"/>
    </row>
    <row r="82" spans="1:17" s="9" customFormat="1" ht="16" thickBot="1" x14ac:dyDescent="0.25">
      <c r="A82" s="49" t="s">
        <v>111</v>
      </c>
      <c r="B82" s="49"/>
      <c r="C82" s="49"/>
      <c r="D82" s="49"/>
      <c r="E82" s="49"/>
      <c r="F82" s="49"/>
      <c r="G82" s="49"/>
      <c r="H82" s="49"/>
      <c r="I82" s="49"/>
      <c r="J82" s="49"/>
      <c r="K82" s="50">
        <f>K78+K80</f>
        <v>0</v>
      </c>
      <c r="L82" s="50">
        <f>L78+L80</f>
        <v>0</v>
      </c>
      <c r="M82" s="50">
        <f>M78+M80</f>
        <v>0</v>
      </c>
      <c r="N82" s="50">
        <f>N78+N80</f>
        <v>0</v>
      </c>
      <c r="O82" s="50">
        <f>O78+O80</f>
        <v>0</v>
      </c>
      <c r="P82" s="51">
        <f>SUM(K82:O82)</f>
        <v>0</v>
      </c>
      <c r="Q82" s="110">
        <f>Q78+Q80</f>
        <v>0</v>
      </c>
    </row>
    <row r="83" spans="1:17" ht="16" thickTop="1" x14ac:dyDescent="0.2">
      <c r="K83" s="18"/>
      <c r="L83" s="18"/>
      <c r="M83" s="18"/>
      <c r="N83" s="18"/>
      <c r="O83" s="18"/>
      <c r="P83" s="11"/>
      <c r="Q83" s="10"/>
    </row>
    <row r="84" spans="1:17" s="9" customFormat="1" x14ac:dyDescent="0.2">
      <c r="A84" s="9" t="s">
        <v>58</v>
      </c>
      <c r="K84" s="10">
        <f>K78-K56-K67-K74</f>
        <v>0</v>
      </c>
      <c r="L84" s="10">
        <f>L78-L56-L67-L74</f>
        <v>0</v>
      </c>
      <c r="M84" s="10">
        <f>M78-M56-M67-M74</f>
        <v>0</v>
      </c>
      <c r="N84" s="10">
        <f>N78-N56-N67-N74</f>
        <v>0</v>
      </c>
      <c r="O84" s="10">
        <f>O78-O56-O67-O74</f>
        <v>0</v>
      </c>
      <c r="P84" s="11">
        <f>SUM(K84:O84)</f>
        <v>0</v>
      </c>
      <c r="Q84" s="10">
        <f>P78-P56-P67-P74</f>
        <v>0</v>
      </c>
    </row>
    <row r="85" spans="1:17" x14ac:dyDescent="0.2">
      <c r="P85" s="11"/>
    </row>
    <row r="86" spans="1:17" x14ac:dyDescent="0.2">
      <c r="A86" s="52" t="s">
        <v>95</v>
      </c>
    </row>
  </sheetData>
  <sheetProtection formatCells="0" formatColumns="0" formatRows="0" insertColumns="0" insertRows="0" sort="0" autoFilter="0"/>
  <mergeCells count="11">
    <mergeCell ref="B1:F1"/>
    <mergeCell ref="B2:P2"/>
    <mergeCell ref="D4:G4"/>
    <mergeCell ref="D8:D10"/>
    <mergeCell ref="F8:F10"/>
    <mergeCell ref="G8:G10"/>
    <mergeCell ref="H8:H10"/>
    <mergeCell ref="I8:I10"/>
    <mergeCell ref="J8:J10"/>
    <mergeCell ref="P9:P10"/>
    <mergeCell ref="B7:C7"/>
  </mergeCells>
  <phoneticPr fontId="8" type="noConversion"/>
  <pageMargins left="0.75" right="0.75" top="1" bottom="1" header="0.5" footer="0.5"/>
  <pageSetup scale="56" fitToHeight="2" orientation="landscape" r:id="rId1"/>
  <headerFooter alignWithMargins="0">
    <oddHeader>&amp;L&amp;"-,Bold"&amp;14&amp;KFF0000Internal &amp;A&amp;COffice of Sponsored Research &amp; Programs
(312) 567-3035 • osrp@iit.edu&amp;R&amp;G</oddHeader>
    <oddFooter>&amp;L&amp;"-,Bold"&amp;KFF0000Budget Template Rev Jan. 2016 (all other versions obsolete)&amp;C&amp;F • &amp;D • &amp;T&amp;R&amp;P of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Q124"/>
  <sheetViews>
    <sheetView zoomScaleNormal="100" workbookViewId="0">
      <selection activeCell="C5" sqref="C5"/>
    </sheetView>
  </sheetViews>
  <sheetFormatPr baseColWidth="10" defaultColWidth="9.1640625" defaultRowHeight="15" x14ac:dyDescent="0.2"/>
  <cols>
    <col min="1" max="1" width="26.83203125" style="65" customWidth="1"/>
    <col min="2" max="2" width="13.6640625" style="65" customWidth="1"/>
    <col min="3" max="3" width="12" style="65" customWidth="1"/>
    <col min="4" max="4" width="10.1640625" style="65" customWidth="1"/>
    <col min="5" max="5" width="10.83203125" style="65" customWidth="1"/>
    <col min="6" max="6" width="9.1640625" style="65"/>
    <col min="7" max="8" width="11.5" style="65" customWidth="1"/>
    <col min="9" max="9" width="11.83203125" style="65" customWidth="1"/>
    <col min="10" max="10" width="12.33203125" style="65" customWidth="1"/>
    <col min="11" max="15" width="12.83203125" style="1" bestFit="1" customWidth="1"/>
    <col min="16" max="16" width="14.5" style="2" bestFit="1" customWidth="1"/>
    <col min="17" max="17" width="11.5" style="42" customWidth="1"/>
    <col min="18" max="16384" width="9.1640625" style="65"/>
  </cols>
  <sheetData>
    <row r="1" spans="1:17" x14ac:dyDescent="0.2">
      <c r="A1" s="65" t="s">
        <v>75</v>
      </c>
      <c r="B1" s="131" t="str">
        <f>Budget!B1</f>
        <v>Fred Hickernell</v>
      </c>
      <c r="C1" s="131"/>
      <c r="D1" s="131"/>
      <c r="E1" s="131"/>
      <c r="F1" s="131"/>
      <c r="G1" s="65" t="s">
        <v>108</v>
      </c>
      <c r="H1" s="66" t="str">
        <f>Budget!H1</f>
        <v>18-0266</v>
      </c>
    </row>
    <row r="2" spans="1:17" x14ac:dyDescent="0.2">
      <c r="A2" s="3" t="s">
        <v>77</v>
      </c>
      <c r="B2" s="131" t="str">
        <f>Budget!B2</f>
        <v>NSF 18-516</v>
      </c>
      <c r="C2" s="131"/>
      <c r="D2" s="131"/>
      <c r="E2" s="131"/>
      <c r="F2" s="131"/>
      <c r="G2" s="131"/>
      <c r="H2" s="131"/>
      <c r="I2" s="131"/>
      <c r="J2" s="131"/>
      <c r="K2" s="131"/>
      <c r="L2" s="131"/>
      <c r="M2" s="131"/>
      <c r="N2" s="131"/>
      <c r="O2" s="131"/>
      <c r="P2" s="131"/>
      <c r="Q2" s="67"/>
    </row>
    <row r="4" spans="1:17" x14ac:dyDescent="0.2">
      <c r="A4" s="65" t="s">
        <v>27</v>
      </c>
      <c r="B4" s="4">
        <f>Budget!B4</f>
        <v>0.53</v>
      </c>
      <c r="D4" s="133" t="s">
        <v>132</v>
      </c>
      <c r="E4" s="133"/>
      <c r="F4" s="133"/>
      <c r="G4" s="133"/>
      <c r="I4" s="135"/>
      <c r="J4" s="135"/>
      <c r="K4" s="135"/>
      <c r="L4" s="135"/>
    </row>
    <row r="5" spans="1:17" x14ac:dyDescent="0.2">
      <c r="A5" s="65" t="s">
        <v>1</v>
      </c>
      <c r="B5" s="68">
        <v>1.04</v>
      </c>
      <c r="D5" s="65" t="s">
        <v>3</v>
      </c>
      <c r="E5" s="4"/>
      <c r="F5" s="65" t="s">
        <v>5</v>
      </c>
      <c r="G5" s="4"/>
      <c r="I5" s="47"/>
      <c r="J5" s="48"/>
      <c r="K5" s="47"/>
      <c r="L5" s="48"/>
    </row>
    <row r="6" spans="1:17" x14ac:dyDescent="0.2">
      <c r="A6" s="3" t="s">
        <v>0</v>
      </c>
      <c r="B6" s="5">
        <f>Budget!B6</f>
        <v>3</v>
      </c>
      <c r="D6" s="65" t="s">
        <v>4</v>
      </c>
      <c r="E6" s="4"/>
      <c r="F6" s="65" t="s">
        <v>6</v>
      </c>
      <c r="G6" s="4"/>
      <c r="I6" s="47"/>
      <c r="J6" s="48"/>
      <c r="K6" s="47"/>
      <c r="L6" s="48"/>
    </row>
    <row r="8" spans="1:17" ht="15" customHeight="1" x14ac:dyDescent="0.2">
      <c r="D8" s="134" t="s">
        <v>97</v>
      </c>
      <c r="F8" s="144" t="s">
        <v>125</v>
      </c>
      <c r="G8" s="1"/>
      <c r="H8" s="1"/>
      <c r="I8" s="1"/>
      <c r="J8" s="1"/>
      <c r="L8" s="2"/>
      <c r="M8" s="42"/>
      <c r="N8" s="65"/>
      <c r="O8" s="65"/>
      <c r="P8" s="65"/>
      <c r="Q8" s="65"/>
    </row>
    <row r="9" spans="1:17" x14ac:dyDescent="0.2">
      <c r="A9" s="3" t="s">
        <v>7</v>
      </c>
      <c r="D9" s="134"/>
      <c r="F9" s="144"/>
      <c r="G9" s="142" t="s">
        <v>124</v>
      </c>
      <c r="H9" s="142" t="s">
        <v>126</v>
      </c>
      <c r="I9" s="143" t="s">
        <v>130</v>
      </c>
      <c r="J9" s="145" t="s">
        <v>123</v>
      </c>
      <c r="K9" s="74"/>
      <c r="L9" s="65"/>
      <c r="M9" s="65"/>
      <c r="N9" s="65"/>
      <c r="O9" s="65"/>
      <c r="P9" s="65"/>
      <c r="Q9" s="65"/>
    </row>
    <row r="10" spans="1:17" x14ac:dyDescent="0.2">
      <c r="A10" s="65" t="s">
        <v>8</v>
      </c>
      <c r="B10" s="65" t="s">
        <v>9</v>
      </c>
      <c r="C10" s="65" t="s">
        <v>10</v>
      </c>
      <c r="D10" s="134"/>
      <c r="E10" s="65" t="s">
        <v>11</v>
      </c>
      <c r="F10" s="144"/>
      <c r="G10" s="142"/>
      <c r="H10" s="142"/>
      <c r="I10" s="143"/>
      <c r="J10" s="145"/>
      <c r="K10" s="74" t="s">
        <v>116</v>
      </c>
      <c r="L10" s="65"/>
      <c r="M10" s="65"/>
      <c r="N10" s="65"/>
      <c r="O10" s="65"/>
      <c r="P10" s="65"/>
      <c r="Q10" s="65"/>
    </row>
    <row r="11" spans="1:17" x14ac:dyDescent="0.2">
      <c r="A11" s="65" t="str">
        <f>Budget!A11</f>
        <v>Fred Hickernell</v>
      </c>
      <c r="B11" s="65" t="s">
        <v>14</v>
      </c>
      <c r="C11" s="65" t="s">
        <v>3</v>
      </c>
      <c r="D11" s="19"/>
      <c r="E11" s="6"/>
      <c r="F11" s="28"/>
      <c r="G11" s="7">
        <f>Budget!P11</f>
        <v>0</v>
      </c>
      <c r="H11" s="7"/>
      <c r="I11" s="7">
        <f>ROUND(IF(F11&gt;0,F11*E11/D11,0),0)</f>
        <v>0</v>
      </c>
      <c r="J11" s="8">
        <f>SUM(H11:I11)</f>
        <v>0</v>
      </c>
      <c r="K11" s="11"/>
      <c r="L11" s="65"/>
      <c r="M11" s="65"/>
      <c r="N11" s="65"/>
      <c r="O11" s="65"/>
      <c r="P11" s="65"/>
      <c r="Q11" s="65"/>
    </row>
    <row r="12" spans="1:17" x14ac:dyDescent="0.2">
      <c r="A12" s="65" t="str">
        <f>Budget!A12</f>
        <v>Fred Hickernell</v>
      </c>
      <c r="B12" s="65" t="str">
        <f>B11</f>
        <v>PI</v>
      </c>
      <c r="C12" s="65" t="s">
        <v>4</v>
      </c>
      <c r="D12" s="19">
        <f>D11</f>
        <v>0</v>
      </c>
      <c r="E12" s="6">
        <f>E11</f>
        <v>0</v>
      </c>
      <c r="F12" s="28"/>
      <c r="G12" s="7">
        <f>Budget!P12</f>
        <v>27798</v>
      </c>
      <c r="H12" s="7"/>
      <c r="I12" s="7">
        <f t="shared" ref="I12:I25" si="0">ROUND(IF(F12&gt;0,F12*E12/D12,0),0)</f>
        <v>0</v>
      </c>
      <c r="J12" s="8">
        <f t="shared" ref="J12:J25" si="1">SUM(H12:I12)</f>
        <v>0</v>
      </c>
      <c r="K12" s="11"/>
      <c r="L12" s="65"/>
      <c r="M12" s="65"/>
      <c r="N12" s="65"/>
      <c r="O12" s="65"/>
      <c r="P12" s="65"/>
      <c r="Q12" s="65"/>
    </row>
    <row r="13" spans="1:17" x14ac:dyDescent="0.2">
      <c r="A13" s="65" t="str">
        <f>Budget!A13</f>
        <v>Xian-He Sun</v>
      </c>
      <c r="B13" s="65" t="s">
        <v>89</v>
      </c>
      <c r="C13" s="65" t="s">
        <v>3</v>
      </c>
      <c r="D13" s="19"/>
      <c r="E13" s="6"/>
      <c r="F13" s="28"/>
      <c r="G13" s="7">
        <f>Budget!P13</f>
        <v>0</v>
      </c>
      <c r="H13" s="7"/>
      <c r="I13" s="7">
        <f t="shared" si="0"/>
        <v>0</v>
      </c>
      <c r="J13" s="8">
        <f t="shared" si="1"/>
        <v>0</v>
      </c>
      <c r="K13" s="11"/>
      <c r="L13" s="65"/>
      <c r="M13" s="65"/>
      <c r="N13" s="65"/>
      <c r="O13" s="65"/>
      <c r="P13" s="65"/>
      <c r="Q13" s="65"/>
    </row>
    <row r="14" spans="1:17" x14ac:dyDescent="0.2">
      <c r="A14" s="65" t="str">
        <f>Budget!A14</f>
        <v>Xian-He Sun</v>
      </c>
      <c r="B14" s="65" t="str">
        <f>B13</f>
        <v>Co-PI 1</v>
      </c>
      <c r="C14" s="65" t="s">
        <v>4</v>
      </c>
      <c r="D14" s="19">
        <f>D13</f>
        <v>0</v>
      </c>
      <c r="E14" s="6">
        <f>E13</f>
        <v>0</v>
      </c>
      <c r="F14" s="28"/>
      <c r="G14" s="7">
        <f>Budget!P14</f>
        <v>22611</v>
      </c>
      <c r="H14" s="7"/>
      <c r="I14" s="7">
        <f t="shared" si="0"/>
        <v>0</v>
      </c>
      <c r="J14" s="8">
        <f t="shared" si="1"/>
        <v>0</v>
      </c>
      <c r="K14" s="11"/>
      <c r="L14" s="65"/>
      <c r="M14" s="65"/>
      <c r="N14" s="65"/>
      <c r="O14" s="65"/>
      <c r="P14" s="65"/>
      <c r="Q14" s="65"/>
    </row>
    <row r="15" spans="1:17" x14ac:dyDescent="0.2">
      <c r="A15" s="65" t="str">
        <f>Budget!A15</f>
        <v>David Minh</v>
      </c>
      <c r="B15" s="65" t="s">
        <v>90</v>
      </c>
      <c r="C15" s="65" t="s">
        <v>3</v>
      </c>
      <c r="D15" s="19"/>
      <c r="E15" s="6"/>
      <c r="F15" s="28"/>
      <c r="G15" s="7">
        <f>Budget!P15</f>
        <v>0</v>
      </c>
      <c r="H15" s="7"/>
      <c r="I15" s="7">
        <f t="shared" si="0"/>
        <v>0</v>
      </c>
      <c r="J15" s="8">
        <f t="shared" si="1"/>
        <v>0</v>
      </c>
      <c r="K15" s="11"/>
      <c r="L15" s="65"/>
      <c r="M15" s="65"/>
      <c r="N15" s="65"/>
      <c r="O15" s="65"/>
      <c r="P15" s="65"/>
      <c r="Q15" s="65"/>
    </row>
    <row r="16" spans="1:17" x14ac:dyDescent="0.2">
      <c r="A16" s="65" t="str">
        <f>Budget!A16</f>
        <v>David Minh</v>
      </c>
      <c r="B16" s="65" t="str">
        <f>B15</f>
        <v>Co-PI 2</v>
      </c>
      <c r="C16" s="65" t="s">
        <v>4</v>
      </c>
      <c r="D16" s="19">
        <f>D15</f>
        <v>0</v>
      </c>
      <c r="E16" s="6">
        <f>E15</f>
        <v>0</v>
      </c>
      <c r="F16" s="28"/>
      <c r="G16" s="7">
        <f>Budget!P16</f>
        <v>15503</v>
      </c>
      <c r="H16" s="7"/>
      <c r="I16" s="7">
        <f t="shared" si="0"/>
        <v>0</v>
      </c>
      <c r="J16" s="8">
        <f t="shared" si="1"/>
        <v>0</v>
      </c>
      <c r="K16" s="11"/>
      <c r="L16" s="65"/>
      <c r="M16" s="65"/>
      <c r="N16" s="65"/>
      <c r="O16" s="65"/>
      <c r="P16" s="65"/>
      <c r="Q16" s="65"/>
    </row>
    <row r="17" spans="1:17" x14ac:dyDescent="0.2">
      <c r="A17" s="65" t="str">
        <f>Budget!A17</f>
        <v>Jeffery Wereszczynski</v>
      </c>
      <c r="B17" s="65" t="s">
        <v>91</v>
      </c>
      <c r="C17" s="65" t="s">
        <v>3</v>
      </c>
      <c r="D17" s="19"/>
      <c r="E17" s="6"/>
      <c r="F17" s="28"/>
      <c r="G17" s="7">
        <f>Budget!P17</f>
        <v>0</v>
      </c>
      <c r="H17" s="7"/>
      <c r="I17" s="7">
        <f t="shared" si="0"/>
        <v>0</v>
      </c>
      <c r="J17" s="8">
        <f t="shared" si="1"/>
        <v>0</v>
      </c>
      <c r="K17" s="11"/>
      <c r="L17" s="65"/>
      <c r="M17" s="65"/>
      <c r="N17" s="65"/>
      <c r="O17" s="65"/>
      <c r="P17" s="65"/>
      <c r="Q17" s="65"/>
    </row>
    <row r="18" spans="1:17" x14ac:dyDescent="0.2">
      <c r="A18" s="65" t="str">
        <f>Budget!A18</f>
        <v>Jeffery Wereszczynski</v>
      </c>
      <c r="B18" s="65" t="str">
        <f>B17</f>
        <v>Co-PI 3</v>
      </c>
      <c r="C18" s="65" t="s">
        <v>4</v>
      </c>
      <c r="D18" s="19">
        <f>D17</f>
        <v>0</v>
      </c>
      <c r="E18" s="6">
        <f>E17</f>
        <v>0</v>
      </c>
      <c r="F18" s="28"/>
      <c r="G18" s="7">
        <f>Budget!P18</f>
        <v>16444</v>
      </c>
      <c r="H18" s="7"/>
      <c r="I18" s="7">
        <f t="shared" si="0"/>
        <v>0</v>
      </c>
      <c r="J18" s="8">
        <f t="shared" si="1"/>
        <v>0</v>
      </c>
      <c r="K18" s="11"/>
      <c r="L18" s="65"/>
      <c r="M18" s="65"/>
      <c r="N18" s="65"/>
      <c r="O18" s="65"/>
      <c r="P18" s="65"/>
      <c r="Q18" s="65"/>
    </row>
    <row r="19" spans="1:17" x14ac:dyDescent="0.2">
      <c r="A19" s="65" t="str">
        <f>Budget!A19</f>
        <v>Sou-Cheng Choi</v>
      </c>
      <c r="B19" s="65" t="s">
        <v>92</v>
      </c>
      <c r="C19" s="65" t="s">
        <v>3</v>
      </c>
      <c r="D19" s="19"/>
      <c r="E19" s="6"/>
      <c r="F19" s="28"/>
      <c r="G19" s="7">
        <f>Budget!P19</f>
        <v>0</v>
      </c>
      <c r="H19" s="7"/>
      <c r="I19" s="7">
        <f t="shared" si="0"/>
        <v>0</v>
      </c>
      <c r="J19" s="8">
        <f t="shared" si="1"/>
        <v>0</v>
      </c>
      <c r="K19" s="11"/>
      <c r="L19" s="65"/>
      <c r="M19" s="65"/>
      <c r="N19" s="65"/>
      <c r="O19" s="65"/>
      <c r="P19" s="65"/>
      <c r="Q19" s="65"/>
    </row>
    <row r="20" spans="1:17" x14ac:dyDescent="0.2">
      <c r="A20" s="65" t="str">
        <f>Budget!A20</f>
        <v>Sou-Cheng Choi</v>
      </c>
      <c r="B20" s="65" t="str">
        <f>B19</f>
        <v>Co-PI 4</v>
      </c>
      <c r="C20" s="65" t="s">
        <v>4</v>
      </c>
      <c r="D20" s="19">
        <f>D19</f>
        <v>0</v>
      </c>
      <c r="E20" s="6">
        <f>E19</f>
        <v>0</v>
      </c>
      <c r="F20" s="28"/>
      <c r="G20" s="7">
        <f>Budget!P20</f>
        <v>0</v>
      </c>
      <c r="H20" s="7"/>
      <c r="I20" s="7">
        <f t="shared" si="0"/>
        <v>0</v>
      </c>
      <c r="J20" s="8">
        <f t="shared" si="1"/>
        <v>0</v>
      </c>
      <c r="K20" s="11"/>
      <c r="L20" s="65"/>
      <c r="M20" s="65"/>
      <c r="N20" s="65"/>
      <c r="O20" s="65"/>
      <c r="P20" s="65"/>
      <c r="Q20" s="65"/>
    </row>
    <row r="21" spans="1:17" x14ac:dyDescent="0.2">
      <c r="A21" s="65">
        <f>Budget!A25</f>
        <v>0</v>
      </c>
      <c r="B21" s="65" t="s">
        <v>15</v>
      </c>
      <c r="C21" s="65" t="s">
        <v>3</v>
      </c>
      <c r="D21" s="19"/>
      <c r="E21" s="6"/>
      <c r="F21" s="28"/>
      <c r="G21" s="7">
        <f>Budget!P25</f>
        <v>0</v>
      </c>
      <c r="H21" s="7"/>
      <c r="I21" s="7">
        <f t="shared" si="0"/>
        <v>0</v>
      </c>
      <c r="J21" s="8">
        <f t="shared" si="1"/>
        <v>0</v>
      </c>
      <c r="K21" s="11"/>
      <c r="L21" s="65"/>
      <c r="M21" s="65"/>
      <c r="N21" s="65"/>
      <c r="O21" s="65"/>
      <c r="P21" s="65"/>
      <c r="Q21" s="65"/>
    </row>
    <row r="22" spans="1:17" x14ac:dyDescent="0.2">
      <c r="A22" s="65" t="str">
        <f>Budget!A26</f>
        <v>-</v>
      </c>
      <c r="B22" s="65" t="s">
        <v>16</v>
      </c>
      <c r="C22" s="65" t="s">
        <v>6</v>
      </c>
      <c r="D22" s="19"/>
      <c r="E22" s="6"/>
      <c r="F22" s="28"/>
      <c r="G22" s="7">
        <f>Budget!P26</f>
        <v>0</v>
      </c>
      <c r="H22" s="7"/>
      <c r="I22" s="7">
        <f t="shared" si="0"/>
        <v>0</v>
      </c>
      <c r="J22" s="8">
        <f t="shared" si="1"/>
        <v>0</v>
      </c>
      <c r="K22" s="11"/>
      <c r="L22" s="65"/>
      <c r="M22" s="65"/>
      <c r="N22" s="65"/>
      <c r="O22" s="65"/>
      <c r="P22" s="65"/>
      <c r="Q22" s="65"/>
    </row>
    <row r="23" spans="1:17" x14ac:dyDescent="0.2">
      <c r="A23" s="65">
        <f>Budget!A27</f>
        <v>0</v>
      </c>
      <c r="B23" s="65" t="s">
        <v>16</v>
      </c>
      <c r="C23" s="65" t="s">
        <v>6</v>
      </c>
      <c r="D23" s="19"/>
      <c r="E23" s="6"/>
      <c r="F23" s="28"/>
      <c r="G23" s="7">
        <f>Budget!P27</f>
        <v>0</v>
      </c>
      <c r="H23" s="7"/>
      <c r="I23" s="7">
        <f t="shared" si="0"/>
        <v>0</v>
      </c>
      <c r="J23" s="8">
        <f t="shared" si="1"/>
        <v>0</v>
      </c>
      <c r="K23" s="11"/>
      <c r="L23" s="65"/>
      <c r="M23" s="65"/>
      <c r="N23" s="65"/>
      <c r="O23" s="65"/>
      <c r="P23" s="65"/>
      <c r="Q23" s="65"/>
    </row>
    <row r="24" spans="1:17" x14ac:dyDescent="0.2">
      <c r="A24" s="65" t="str">
        <f>Budget!A28</f>
        <v>-</v>
      </c>
      <c r="B24" s="65" t="s">
        <v>17</v>
      </c>
      <c r="C24" s="65" t="s">
        <v>6</v>
      </c>
      <c r="D24" s="19"/>
      <c r="E24" s="6"/>
      <c r="F24" s="28"/>
      <c r="G24" s="7">
        <f>Budget!P28</f>
        <v>0</v>
      </c>
      <c r="H24" s="7"/>
      <c r="I24" s="7">
        <f t="shared" si="0"/>
        <v>0</v>
      </c>
      <c r="J24" s="8">
        <f t="shared" si="1"/>
        <v>0</v>
      </c>
      <c r="K24" s="11"/>
      <c r="L24" s="65"/>
      <c r="M24" s="65"/>
      <c r="N24" s="65"/>
      <c r="O24" s="65"/>
      <c r="P24" s="65"/>
      <c r="Q24" s="65"/>
    </row>
    <row r="25" spans="1:17" x14ac:dyDescent="0.2">
      <c r="A25" s="65" t="str">
        <f>Budget!A29</f>
        <v>-</v>
      </c>
      <c r="B25" s="65" t="s">
        <v>12</v>
      </c>
      <c r="C25" s="65" t="s">
        <v>12</v>
      </c>
      <c r="D25" s="19"/>
      <c r="E25" s="6"/>
      <c r="F25" s="28"/>
      <c r="G25" s="7">
        <f>Budget!P29</f>
        <v>0</v>
      </c>
      <c r="H25" s="7"/>
      <c r="I25" s="7">
        <f t="shared" si="0"/>
        <v>0</v>
      </c>
      <c r="J25" s="8">
        <f t="shared" si="1"/>
        <v>0</v>
      </c>
      <c r="K25" s="11"/>
      <c r="L25" s="65"/>
      <c r="M25" s="65"/>
      <c r="N25" s="65"/>
      <c r="O25" s="65"/>
      <c r="P25" s="65"/>
      <c r="Q25" s="65"/>
    </row>
    <row r="26" spans="1:17" s="3" customFormat="1" x14ac:dyDescent="0.2">
      <c r="A26" s="29" t="s">
        <v>13</v>
      </c>
      <c r="B26" s="29"/>
      <c r="C26" s="29"/>
      <c r="D26" s="29"/>
      <c r="E26" s="29"/>
      <c r="F26" s="29"/>
      <c r="G26" s="30">
        <f>Budget!P30</f>
        <v>112356</v>
      </c>
      <c r="H26" s="30">
        <f t="shared" ref="H26:I26" si="2">SUM(H11:H25)</f>
        <v>0</v>
      </c>
      <c r="I26" s="30">
        <f t="shared" si="2"/>
        <v>0</v>
      </c>
      <c r="J26" s="31">
        <f>SUM(J11:J25)</f>
        <v>0</v>
      </c>
      <c r="K26" s="11">
        <f>SUM(H26:I26)</f>
        <v>0</v>
      </c>
    </row>
    <row r="27" spans="1:17" x14ac:dyDescent="0.2">
      <c r="G27" s="1"/>
      <c r="H27" s="1"/>
      <c r="I27" s="1"/>
      <c r="J27" s="2"/>
      <c r="K27" s="42"/>
      <c r="L27" s="65"/>
      <c r="M27" s="65"/>
      <c r="N27" s="65"/>
      <c r="O27" s="65"/>
      <c r="P27" s="65"/>
      <c r="Q27" s="65"/>
    </row>
    <row r="28" spans="1:17" x14ac:dyDescent="0.2">
      <c r="A28" s="3" t="s">
        <v>18</v>
      </c>
      <c r="G28" s="111" t="s">
        <v>127</v>
      </c>
      <c r="H28" s="111" t="s">
        <v>128</v>
      </c>
      <c r="I28" s="111" t="s">
        <v>129</v>
      </c>
      <c r="J28" s="20" t="s">
        <v>131</v>
      </c>
      <c r="K28" s="43"/>
      <c r="L28" s="65"/>
      <c r="M28" s="65"/>
      <c r="N28" s="65"/>
      <c r="O28" s="65"/>
      <c r="P28" s="65"/>
      <c r="Q28" s="65"/>
    </row>
    <row r="29" spans="1:17" x14ac:dyDescent="0.2">
      <c r="A29" s="65" t="str">
        <f t="shared" ref="A29:C43" si="3">A11</f>
        <v>Fred Hickernell</v>
      </c>
      <c r="B29" s="65" t="str">
        <f t="shared" si="3"/>
        <v>PI</v>
      </c>
      <c r="C29" s="65" t="str">
        <f t="shared" si="3"/>
        <v>Academic</v>
      </c>
      <c r="G29" s="7">
        <f>Budget!P33</f>
        <v>0</v>
      </c>
      <c r="H29" s="7"/>
      <c r="I29" s="7">
        <f>ROUND(IF($C$29="Academic",I11*$E$5,IF($C$29="Summer",I11*$E$6,IF($C$29="Staff",I11*$G$5,IF($C$29="Student",I11*$G$6,0)))),0)</f>
        <v>0</v>
      </c>
      <c r="J29" s="8">
        <f>SUM(H29:I29)</f>
        <v>0</v>
      </c>
      <c r="K29" s="11"/>
      <c r="L29" s="65"/>
      <c r="M29" s="65"/>
      <c r="N29" s="65"/>
      <c r="O29" s="65"/>
      <c r="P29" s="65"/>
      <c r="Q29" s="65"/>
    </row>
    <row r="30" spans="1:17" x14ac:dyDescent="0.2">
      <c r="A30" s="65" t="str">
        <f t="shared" si="3"/>
        <v>Fred Hickernell</v>
      </c>
      <c r="B30" s="65" t="str">
        <f t="shared" si="3"/>
        <v>PI</v>
      </c>
      <c r="C30" s="65" t="str">
        <f t="shared" si="3"/>
        <v>Summer</v>
      </c>
      <c r="G30" s="7">
        <f>Budget!P34</f>
        <v>2196</v>
      </c>
      <c r="H30" s="7"/>
      <c r="I30" s="7">
        <f>ROUND(IF($C$30="Academic",I12*$E$5,IF($C$30="Summer",I12*$E$6,IF($C$30="Staff",I12*$G$5,IF($C$30="Student",I12*$G$6,0)))),0)</f>
        <v>0</v>
      </c>
      <c r="J30" s="8">
        <f t="shared" ref="J30:J43" si="4">SUM(H30:I30)</f>
        <v>0</v>
      </c>
      <c r="K30" s="11"/>
      <c r="L30" s="65"/>
      <c r="M30" s="65"/>
      <c r="N30" s="65"/>
      <c r="O30" s="65"/>
      <c r="P30" s="65"/>
      <c r="Q30" s="65"/>
    </row>
    <row r="31" spans="1:17" x14ac:dyDescent="0.2">
      <c r="A31" s="65" t="str">
        <f t="shared" si="3"/>
        <v>Xian-He Sun</v>
      </c>
      <c r="B31" s="65" t="str">
        <f t="shared" si="3"/>
        <v>Co-PI 1</v>
      </c>
      <c r="C31" s="65" t="str">
        <f t="shared" si="3"/>
        <v>Academic</v>
      </c>
      <c r="G31" s="7">
        <f>Budget!P35</f>
        <v>0</v>
      </c>
      <c r="H31" s="7"/>
      <c r="I31" s="7">
        <f>ROUND(IF($C$31="Academic",I13*$E$5,IF($C$31="Summer",I13*$E$6,IF($C$31="Staff",I13*$G$5,IF($C$31="Student",I13*$G$6,0)))),0)</f>
        <v>0</v>
      </c>
      <c r="J31" s="8">
        <f t="shared" si="4"/>
        <v>0</v>
      </c>
      <c r="K31" s="11"/>
      <c r="L31" s="65"/>
      <c r="M31" s="65"/>
      <c r="N31" s="65"/>
      <c r="O31" s="65"/>
      <c r="P31" s="65"/>
      <c r="Q31" s="65"/>
    </row>
    <row r="32" spans="1:17" x14ac:dyDescent="0.2">
      <c r="A32" s="65" t="str">
        <f t="shared" si="3"/>
        <v>Xian-He Sun</v>
      </c>
      <c r="B32" s="65" t="str">
        <f t="shared" si="3"/>
        <v>Co-PI 1</v>
      </c>
      <c r="C32" s="65" t="str">
        <f t="shared" si="3"/>
        <v>Summer</v>
      </c>
      <c r="G32" s="7">
        <f>Budget!P36</f>
        <v>1787</v>
      </c>
      <c r="H32" s="7"/>
      <c r="I32" s="7">
        <f>ROUND(IF($C$32="Academic",I14*$E$5,IF($C$32="Summer",I14*$E$6,IF($C$32="Staff",I14*$G$5,IF($C$32="Student",I14*$G$6,0)))),0)</f>
        <v>0</v>
      </c>
      <c r="J32" s="8">
        <f t="shared" si="4"/>
        <v>0</v>
      </c>
      <c r="K32" s="11"/>
      <c r="L32" s="65"/>
      <c r="M32" s="65"/>
      <c r="N32" s="65"/>
      <c r="O32" s="65"/>
      <c r="P32" s="65"/>
      <c r="Q32" s="65"/>
    </row>
    <row r="33" spans="1:17" x14ac:dyDescent="0.2">
      <c r="A33" s="65" t="str">
        <f t="shared" si="3"/>
        <v>David Minh</v>
      </c>
      <c r="B33" s="65" t="str">
        <f t="shared" si="3"/>
        <v>Co-PI 2</v>
      </c>
      <c r="C33" s="65" t="str">
        <f t="shared" si="3"/>
        <v>Academic</v>
      </c>
      <c r="G33" s="7">
        <f>Budget!P37</f>
        <v>0</v>
      </c>
      <c r="H33" s="7"/>
      <c r="I33" s="7">
        <f>ROUND(IF($C$33="Academic",I15*$E$5,IF($C$33="Summer",I15*$E$6,IF($C$33="Staff",I15*$G$5,IF($C$33="Student",I15*$G$6,0)))),0)</f>
        <v>0</v>
      </c>
      <c r="J33" s="8">
        <f t="shared" si="4"/>
        <v>0</v>
      </c>
      <c r="K33" s="11"/>
      <c r="L33" s="65"/>
      <c r="M33" s="65"/>
      <c r="N33" s="65"/>
      <c r="O33" s="65"/>
      <c r="P33" s="65"/>
      <c r="Q33" s="65"/>
    </row>
    <row r="34" spans="1:17" x14ac:dyDescent="0.2">
      <c r="A34" s="65" t="str">
        <f t="shared" si="3"/>
        <v>David Minh</v>
      </c>
      <c r="B34" s="65" t="str">
        <f t="shared" si="3"/>
        <v>Co-PI 2</v>
      </c>
      <c r="C34" s="65" t="str">
        <f t="shared" si="3"/>
        <v>Summer</v>
      </c>
      <c r="G34" s="7">
        <f>Budget!P38</f>
        <v>1224</v>
      </c>
      <c r="H34" s="7"/>
      <c r="I34" s="18">
        <f>ROUND(IF($C$34="Academic",I16*$E$5,IF($C$34="Summer",I16*$E$6,IF($C$34="Staff",I16*$G$5,IF($C$34="Student",I16*$G$6,0)))),0)</f>
        <v>0</v>
      </c>
      <c r="J34" s="8">
        <f t="shared" si="4"/>
        <v>0</v>
      </c>
      <c r="K34" s="11"/>
      <c r="L34" s="65"/>
      <c r="M34" s="65"/>
      <c r="N34" s="65"/>
      <c r="O34" s="65"/>
      <c r="P34" s="65"/>
      <c r="Q34" s="65"/>
    </row>
    <row r="35" spans="1:17" x14ac:dyDescent="0.2">
      <c r="A35" s="65" t="str">
        <f t="shared" si="3"/>
        <v>Jeffery Wereszczynski</v>
      </c>
      <c r="B35" s="65" t="str">
        <f t="shared" si="3"/>
        <v>Co-PI 3</v>
      </c>
      <c r="C35" s="65" t="str">
        <f t="shared" si="3"/>
        <v>Academic</v>
      </c>
      <c r="G35" s="7">
        <f>Budget!P39</f>
        <v>0</v>
      </c>
      <c r="H35" s="7"/>
      <c r="I35" s="18">
        <f>ROUND(IF($C$35="Academic",I17*$E$5,IF($C$35="Summer",I17*$E$6,IF($C$35="Staff",I17*$G$5,IF($C$35="Student",I17*$G$6,0)))),0)</f>
        <v>0</v>
      </c>
      <c r="J35" s="8">
        <f t="shared" si="4"/>
        <v>0</v>
      </c>
      <c r="K35" s="11"/>
      <c r="L35" s="65"/>
      <c r="M35" s="65"/>
      <c r="N35" s="65"/>
      <c r="O35" s="65"/>
      <c r="P35" s="65"/>
      <c r="Q35" s="65"/>
    </row>
    <row r="36" spans="1:17" x14ac:dyDescent="0.2">
      <c r="A36" s="65" t="str">
        <f t="shared" si="3"/>
        <v>Jeffery Wereszczynski</v>
      </c>
      <c r="B36" s="65" t="str">
        <f t="shared" si="3"/>
        <v>Co-PI 3</v>
      </c>
      <c r="C36" s="65" t="str">
        <f t="shared" si="3"/>
        <v>Summer</v>
      </c>
      <c r="G36" s="7">
        <f>Budget!P40</f>
        <v>1299</v>
      </c>
      <c r="H36" s="7"/>
      <c r="I36" s="18">
        <f>ROUND(IF($C$36="Academic",I18*$E$5,IF($C$36="Summer",I18*$E$6,IF($C$36="Staff",I18*$G$5,IF($C$36="Student",I18*$G$6,0)))),0)</f>
        <v>0</v>
      </c>
      <c r="J36" s="8">
        <f t="shared" si="4"/>
        <v>0</v>
      </c>
      <c r="K36" s="11"/>
      <c r="L36" s="65"/>
      <c r="M36" s="65"/>
      <c r="N36" s="65"/>
      <c r="O36" s="65"/>
      <c r="P36" s="65"/>
      <c r="Q36" s="65"/>
    </row>
    <row r="37" spans="1:17" x14ac:dyDescent="0.2">
      <c r="A37" s="65" t="str">
        <f t="shared" si="3"/>
        <v>Sou-Cheng Choi</v>
      </c>
      <c r="B37" s="65" t="str">
        <f t="shared" si="3"/>
        <v>Co-PI 4</v>
      </c>
      <c r="C37" s="65" t="str">
        <f t="shared" si="3"/>
        <v>Academic</v>
      </c>
      <c r="G37" s="7">
        <f>Budget!P41</f>
        <v>0</v>
      </c>
      <c r="H37" s="7"/>
      <c r="I37" s="18">
        <f>ROUND(IF($C$37="Academic",I19*$E$5,IF($C$37="Summer",I19*$E$6,IF($C$37="Staff",I19*$G$5,IF($C$37="Student",I19*$G$6,0)))),0)</f>
        <v>0</v>
      </c>
      <c r="J37" s="8">
        <f t="shared" si="4"/>
        <v>0</v>
      </c>
      <c r="K37" s="11"/>
      <c r="L37" s="65"/>
      <c r="M37" s="65"/>
      <c r="N37" s="65"/>
      <c r="O37" s="65"/>
      <c r="P37" s="65"/>
      <c r="Q37" s="65"/>
    </row>
    <row r="38" spans="1:17" x14ac:dyDescent="0.2">
      <c r="A38" s="65" t="str">
        <f t="shared" si="3"/>
        <v>Sou-Cheng Choi</v>
      </c>
      <c r="B38" s="65" t="str">
        <f t="shared" si="3"/>
        <v>Co-PI 4</v>
      </c>
      <c r="C38" s="65" t="str">
        <f t="shared" si="3"/>
        <v>Summer</v>
      </c>
      <c r="G38" s="7">
        <f>Budget!P42</f>
        <v>0</v>
      </c>
      <c r="H38" s="7"/>
      <c r="I38" s="18">
        <f>ROUND(IF($C$38="Academic",I20*$E$5,IF($C$38="Summer",I20*$E$6,IF($C$38="Staff",I20*$G$5,IF($C$38="Student",I20*$G$6,0)))),0)</f>
        <v>0</v>
      </c>
      <c r="J38" s="8">
        <f t="shared" si="4"/>
        <v>0</v>
      </c>
      <c r="K38" s="11"/>
      <c r="L38" s="65"/>
      <c r="M38" s="65"/>
      <c r="N38" s="65"/>
      <c r="O38" s="65"/>
      <c r="P38" s="65"/>
      <c r="Q38" s="65"/>
    </row>
    <row r="39" spans="1:17" x14ac:dyDescent="0.2">
      <c r="A39" s="65">
        <f t="shared" si="3"/>
        <v>0</v>
      </c>
      <c r="B39" s="65" t="str">
        <f t="shared" si="3"/>
        <v>Post-doc</v>
      </c>
      <c r="C39" s="65" t="str">
        <f t="shared" si="3"/>
        <v>Academic</v>
      </c>
      <c r="G39" s="7">
        <f>Budget!P47</f>
        <v>0</v>
      </c>
      <c r="H39" s="7"/>
      <c r="I39" s="18">
        <f>ROUND(IF($C$39="Academic",I21*$E$5,IF($C$39="Summer",I21*$E$6,IF($C$39="Staff",I21*$G$5,IF($C$39="Student",I21*$G$6,0)))),0)</f>
        <v>0</v>
      </c>
      <c r="J39" s="8">
        <f t="shared" si="4"/>
        <v>0</v>
      </c>
      <c r="K39" s="11"/>
      <c r="L39" s="65"/>
      <c r="M39" s="65"/>
      <c r="N39" s="65"/>
      <c r="O39" s="65"/>
      <c r="P39" s="65"/>
      <c r="Q39" s="65"/>
    </row>
    <row r="40" spans="1:17" x14ac:dyDescent="0.2">
      <c r="A40" s="65" t="str">
        <f t="shared" si="3"/>
        <v>-</v>
      </c>
      <c r="B40" s="65" t="str">
        <f t="shared" si="3"/>
        <v>Grad Student</v>
      </c>
      <c r="C40" s="65" t="str">
        <f t="shared" si="3"/>
        <v>Student</v>
      </c>
      <c r="G40" s="7">
        <f>Budget!P48</f>
        <v>0</v>
      </c>
      <c r="H40" s="7"/>
      <c r="I40" s="7">
        <f>ROUND(IF($C$40="Academic",I22*$E$5,IF($C$40="Summer",I22*$E$6,IF($C$40="Staff",I22*$G$5,IF($C$40="Student",I22*$G$6,0)))),0)</f>
        <v>0</v>
      </c>
      <c r="J40" s="8">
        <f t="shared" si="4"/>
        <v>0</v>
      </c>
      <c r="K40" s="11"/>
      <c r="L40" s="65"/>
      <c r="M40" s="65"/>
      <c r="N40" s="65"/>
      <c r="O40" s="65"/>
      <c r="P40" s="65"/>
      <c r="Q40" s="65"/>
    </row>
    <row r="41" spans="1:17" x14ac:dyDescent="0.2">
      <c r="A41" s="65">
        <f t="shared" si="3"/>
        <v>0</v>
      </c>
      <c r="B41" s="65" t="str">
        <f t="shared" si="3"/>
        <v>Grad Student</v>
      </c>
      <c r="C41" s="65" t="str">
        <f t="shared" si="3"/>
        <v>Student</v>
      </c>
      <c r="G41" s="7">
        <f>Budget!P49</f>
        <v>0</v>
      </c>
      <c r="H41" s="7"/>
      <c r="I41" s="7">
        <f>ROUND(IF($C$41="Academic",I23*$E$5,IF($C$41="Summer",I23*$E$6,IF($C$41="Staff",I23*$G$5,IF($C$41="Student",I23*$G$6,0)))),0)</f>
        <v>0</v>
      </c>
      <c r="J41" s="8">
        <f t="shared" si="4"/>
        <v>0</v>
      </c>
      <c r="K41" s="11"/>
      <c r="L41" s="65"/>
      <c r="M41" s="65"/>
      <c r="N41" s="65"/>
      <c r="O41" s="65"/>
      <c r="P41" s="65"/>
      <c r="Q41" s="65"/>
    </row>
    <row r="42" spans="1:17" x14ac:dyDescent="0.2">
      <c r="A42" s="65" t="str">
        <f t="shared" si="3"/>
        <v>-</v>
      </c>
      <c r="B42" s="65" t="str">
        <f t="shared" si="3"/>
        <v>UG Student</v>
      </c>
      <c r="C42" s="65" t="str">
        <f t="shared" si="3"/>
        <v>Student</v>
      </c>
      <c r="G42" s="7">
        <f>Budget!P50</f>
        <v>0</v>
      </c>
      <c r="H42" s="7"/>
      <c r="I42" s="7">
        <f>ROUND(IF($C$42="Academic",I24*$E$5,IF($C$42="Summer",I24*$E$6,IF($C$42="Staff",I24*$G$5,IF($C$42="Student",I24*$G$6,0)))),0)</f>
        <v>0</v>
      </c>
      <c r="J42" s="8">
        <f t="shared" si="4"/>
        <v>0</v>
      </c>
      <c r="K42" s="11"/>
      <c r="L42" s="65"/>
      <c r="M42" s="65"/>
      <c r="N42" s="65"/>
      <c r="O42" s="65"/>
      <c r="P42" s="65"/>
      <c r="Q42" s="65"/>
    </row>
    <row r="43" spans="1:17" x14ac:dyDescent="0.2">
      <c r="A43" s="65" t="str">
        <f t="shared" si="3"/>
        <v>-</v>
      </c>
      <c r="B43" s="65" t="str">
        <f t="shared" si="3"/>
        <v>TBD</v>
      </c>
      <c r="C43" s="65" t="str">
        <f t="shared" si="3"/>
        <v>TBD</v>
      </c>
      <c r="G43" s="7">
        <f>Budget!P51</f>
        <v>0</v>
      </c>
      <c r="H43" s="7"/>
      <c r="I43" s="7">
        <f>ROUND(IF($C$43="Academic",I25*$E$5,IF($C$43="Summer",I25*$E$6,IF($C$43="Staff",I25*$G$5,IF($C$43="Student",I25*$G$6,0)))),0)</f>
        <v>0</v>
      </c>
      <c r="J43" s="8">
        <f t="shared" si="4"/>
        <v>0</v>
      </c>
      <c r="K43" s="11"/>
      <c r="L43" s="65"/>
      <c r="M43" s="65"/>
      <c r="N43" s="65"/>
      <c r="O43" s="65"/>
      <c r="P43" s="65"/>
      <c r="Q43" s="65"/>
    </row>
    <row r="44" spans="1:17" s="3" customFormat="1" x14ac:dyDescent="0.2">
      <c r="A44" s="29" t="s">
        <v>19</v>
      </c>
      <c r="B44" s="29"/>
      <c r="C44" s="29"/>
      <c r="D44" s="29"/>
      <c r="E44" s="29"/>
      <c r="F44" s="29"/>
      <c r="G44" s="30">
        <f>Budget!P52</f>
        <v>8876</v>
      </c>
      <c r="H44" s="30">
        <f t="shared" ref="H44:J44" si="5">SUM(H29:H43)</f>
        <v>0</v>
      </c>
      <c r="I44" s="30">
        <f t="shared" si="5"/>
        <v>0</v>
      </c>
      <c r="J44" s="31">
        <f t="shared" si="5"/>
        <v>0</v>
      </c>
      <c r="K44" s="11">
        <f>SUM(H44:I44)</f>
        <v>0</v>
      </c>
    </row>
    <row r="45" spans="1:17" x14ac:dyDescent="0.2">
      <c r="G45" s="1"/>
      <c r="H45" s="1"/>
      <c r="I45" s="1"/>
      <c r="J45" s="8"/>
      <c r="K45" s="11"/>
      <c r="L45" s="65"/>
      <c r="M45" s="65"/>
      <c r="N45" s="65"/>
      <c r="O45" s="65"/>
      <c r="P45" s="65"/>
      <c r="Q45" s="65"/>
    </row>
    <row r="46" spans="1:17" s="3" customFormat="1" x14ac:dyDescent="0.2">
      <c r="A46" s="32" t="s">
        <v>28</v>
      </c>
      <c r="B46" s="32"/>
      <c r="C46" s="32"/>
      <c r="D46" s="32"/>
      <c r="E46" s="32"/>
      <c r="F46" s="32"/>
      <c r="G46" s="33">
        <f>Budget!P54</f>
        <v>121232</v>
      </c>
      <c r="H46" s="33">
        <f t="shared" ref="H46:I46" si="6">H44+H26</f>
        <v>0</v>
      </c>
      <c r="I46" s="33">
        <f t="shared" si="6"/>
        <v>0</v>
      </c>
      <c r="J46" s="34">
        <f>J44+J26</f>
        <v>0</v>
      </c>
      <c r="K46" s="11">
        <f>SUM(H46:I46)</f>
        <v>0</v>
      </c>
    </row>
    <row r="47" spans="1:17" x14ac:dyDescent="0.2">
      <c r="G47" s="1"/>
      <c r="H47" s="1"/>
      <c r="I47" s="1"/>
      <c r="J47" s="8"/>
      <c r="K47" s="11"/>
      <c r="L47" s="65"/>
      <c r="M47" s="65"/>
      <c r="N47" s="65"/>
      <c r="O47" s="65"/>
      <c r="P47" s="65"/>
      <c r="Q47" s="65"/>
    </row>
    <row r="48" spans="1:17" x14ac:dyDescent="0.2">
      <c r="A48" s="3" t="s">
        <v>29</v>
      </c>
      <c r="B48" s="3" t="s">
        <v>93</v>
      </c>
      <c r="G48" s="1" t="str">
        <f>G28</f>
        <v>Original</v>
      </c>
      <c r="H48" s="1" t="str">
        <f t="shared" ref="H48:J48" si="7">H28</f>
        <v>Exp</v>
      </c>
      <c r="I48" s="1" t="str">
        <f t="shared" si="7"/>
        <v>Re-Bud</v>
      </c>
      <c r="J48" s="1" t="str">
        <f t="shared" si="7"/>
        <v>TL REV</v>
      </c>
      <c r="K48" s="43"/>
      <c r="L48" s="65"/>
      <c r="M48" s="65"/>
      <c r="N48" s="65"/>
      <c r="O48" s="65"/>
      <c r="P48" s="65"/>
      <c r="Q48" s="65"/>
    </row>
    <row r="49" spans="1:17" x14ac:dyDescent="0.2">
      <c r="A49" s="65" t="s">
        <v>30</v>
      </c>
      <c r="G49" s="7">
        <f>Budget!P57</f>
        <v>0</v>
      </c>
      <c r="H49" s="1"/>
      <c r="I49" s="1"/>
      <c r="J49" s="8">
        <f>SUM(H49:I49)</f>
        <v>0</v>
      </c>
      <c r="K49" s="11"/>
      <c r="L49" s="65"/>
      <c r="M49" s="65"/>
      <c r="N49" s="65"/>
      <c r="O49" s="65"/>
      <c r="P49" s="65"/>
      <c r="Q49" s="65"/>
    </row>
    <row r="50" spans="1:17" x14ac:dyDescent="0.2">
      <c r="A50" s="65" t="s">
        <v>31</v>
      </c>
      <c r="G50" s="7">
        <f>Budget!P58</f>
        <v>0</v>
      </c>
      <c r="H50" s="1"/>
      <c r="I50" s="1"/>
      <c r="J50" s="8">
        <f>SUM(H50:I50)</f>
        <v>0</v>
      </c>
      <c r="K50" s="11"/>
      <c r="L50" s="65"/>
      <c r="M50" s="65"/>
      <c r="N50" s="65"/>
      <c r="O50" s="65"/>
      <c r="P50" s="65"/>
      <c r="Q50" s="65"/>
    </row>
    <row r="51" spans="1:17" s="3" customFormat="1" x14ac:dyDescent="0.2">
      <c r="A51" s="32" t="s">
        <v>32</v>
      </c>
      <c r="B51" s="32"/>
      <c r="C51" s="32"/>
      <c r="D51" s="32"/>
      <c r="E51" s="32"/>
      <c r="F51" s="32"/>
      <c r="G51" s="33">
        <f>Budget!P59</f>
        <v>0</v>
      </c>
      <c r="H51" s="33">
        <f t="shared" ref="H51:J51" si="8">SUM(H49:H50)</f>
        <v>0</v>
      </c>
      <c r="I51" s="33">
        <f t="shared" si="8"/>
        <v>0</v>
      </c>
      <c r="J51" s="34">
        <f t="shared" si="8"/>
        <v>0</v>
      </c>
      <c r="K51" s="11">
        <f>SUM(H51:I51)</f>
        <v>0</v>
      </c>
    </row>
    <row r="52" spans="1:17" x14ac:dyDescent="0.2">
      <c r="G52" s="1"/>
      <c r="H52" s="1"/>
      <c r="I52" s="1"/>
      <c r="J52" s="8"/>
      <c r="K52" s="11"/>
      <c r="L52" s="65"/>
      <c r="M52" s="65"/>
      <c r="N52" s="65"/>
      <c r="O52" s="65"/>
      <c r="P52" s="65"/>
      <c r="Q52" s="65"/>
    </row>
    <row r="53" spans="1:17" x14ac:dyDescent="0.2">
      <c r="A53" s="85" t="s">
        <v>114</v>
      </c>
      <c r="B53" s="85" t="s">
        <v>113</v>
      </c>
      <c r="C53" s="86"/>
      <c r="D53" s="86"/>
      <c r="E53" s="86"/>
      <c r="F53" s="86"/>
      <c r="G53" s="87" t="str">
        <f>G48</f>
        <v>Original</v>
      </c>
      <c r="H53" s="87" t="str">
        <f t="shared" ref="H53:J53" si="9">H48</f>
        <v>Exp</v>
      </c>
      <c r="I53" s="87" t="str">
        <f t="shared" si="9"/>
        <v>Re-Bud</v>
      </c>
      <c r="J53" s="87" t="str">
        <f t="shared" si="9"/>
        <v>TL REV</v>
      </c>
      <c r="K53" s="43"/>
      <c r="L53" s="65"/>
      <c r="M53" s="65"/>
      <c r="N53" s="65"/>
      <c r="O53" s="65"/>
      <c r="P53" s="65"/>
      <c r="Q53" s="65"/>
    </row>
    <row r="54" spans="1:17" x14ac:dyDescent="0.2">
      <c r="A54" s="86" t="s">
        <v>33</v>
      </c>
      <c r="B54" s="83" t="s">
        <v>64</v>
      </c>
      <c r="C54" s="86"/>
      <c r="D54" s="86"/>
      <c r="E54" s="86"/>
      <c r="F54" s="86"/>
      <c r="G54" s="7">
        <f>Budget!P62</f>
        <v>0</v>
      </c>
      <c r="H54" s="87"/>
      <c r="I54" s="87"/>
      <c r="J54" s="79">
        <f>SUM(H54:I54)</f>
        <v>0</v>
      </c>
      <c r="K54" s="11"/>
      <c r="L54" s="65"/>
      <c r="M54" s="65"/>
      <c r="N54" s="65"/>
      <c r="O54" s="65"/>
      <c r="P54" s="65"/>
      <c r="Q54" s="65"/>
    </row>
    <row r="55" spans="1:17" x14ac:dyDescent="0.2">
      <c r="A55" s="86" t="s">
        <v>34</v>
      </c>
      <c r="B55" s="83" t="s">
        <v>64</v>
      </c>
      <c r="C55" s="86"/>
      <c r="D55" s="86"/>
      <c r="E55" s="86"/>
      <c r="F55" s="86"/>
      <c r="G55" s="7">
        <f>Budget!P63</f>
        <v>0</v>
      </c>
      <c r="H55" s="87"/>
      <c r="I55" s="87"/>
      <c r="J55" s="79">
        <f>SUM(H55:I55)</f>
        <v>0</v>
      </c>
      <c r="K55" s="11"/>
      <c r="L55" s="65"/>
      <c r="M55" s="65"/>
      <c r="N55" s="65"/>
      <c r="O55" s="65"/>
      <c r="P55" s="65"/>
      <c r="Q55" s="65"/>
    </row>
    <row r="56" spans="1:17" s="3" customFormat="1" x14ac:dyDescent="0.2">
      <c r="A56" s="88" t="s">
        <v>35</v>
      </c>
      <c r="B56" s="88"/>
      <c r="C56" s="88"/>
      <c r="D56" s="88"/>
      <c r="E56" s="88"/>
      <c r="F56" s="88"/>
      <c r="G56" s="89">
        <f>Budget!P64</f>
        <v>0</v>
      </c>
      <c r="H56" s="89">
        <f t="shared" ref="H56:I56" si="10">SUM(H54:H55)</f>
        <v>0</v>
      </c>
      <c r="I56" s="89">
        <f t="shared" si="10"/>
        <v>0</v>
      </c>
      <c r="J56" s="90">
        <f>SUM(J54:J55)</f>
        <v>0</v>
      </c>
      <c r="K56" s="11">
        <f>SUM(H56:I56)</f>
        <v>0</v>
      </c>
    </row>
    <row r="57" spans="1:17" s="9" customFormat="1" x14ac:dyDescent="0.2">
      <c r="G57" s="10"/>
      <c r="H57" s="10"/>
      <c r="I57" s="10"/>
      <c r="J57" s="11"/>
      <c r="K57" s="11"/>
    </row>
    <row r="58" spans="1:17" s="9" customFormat="1" x14ac:dyDescent="0.2">
      <c r="A58" s="41" t="s">
        <v>102</v>
      </c>
      <c r="B58" s="69"/>
      <c r="G58" s="1" t="str">
        <f>G53</f>
        <v>Original</v>
      </c>
      <c r="H58" s="1" t="str">
        <f t="shared" ref="H58:J58" si="11">H53</f>
        <v>Exp</v>
      </c>
      <c r="I58" s="1" t="str">
        <f t="shared" si="11"/>
        <v>Re-Bud</v>
      </c>
      <c r="J58" s="1" t="str">
        <f t="shared" si="11"/>
        <v>TL REV</v>
      </c>
      <c r="K58" s="43"/>
    </row>
    <row r="59" spans="1:17" s="12" customFormat="1" x14ac:dyDescent="0.2">
      <c r="A59" s="12" t="s">
        <v>80</v>
      </c>
      <c r="G59" s="7">
        <f>Budget!P67</f>
        <v>9365</v>
      </c>
      <c r="H59" s="1"/>
      <c r="I59" s="1"/>
      <c r="J59" s="11">
        <f>SUM(H59:I59)</f>
        <v>0</v>
      </c>
      <c r="K59" s="11"/>
    </row>
    <row r="60" spans="1:17" s="12" customFormat="1" x14ac:dyDescent="0.2">
      <c r="A60" s="12" t="s">
        <v>81</v>
      </c>
      <c r="B60" s="21" t="s">
        <v>103</v>
      </c>
      <c r="G60" s="7">
        <f>Budget!P68</f>
        <v>0</v>
      </c>
      <c r="H60" s="1"/>
      <c r="I60" s="1"/>
      <c r="J60" s="11">
        <f>SUM(H60:I60)</f>
        <v>0</v>
      </c>
      <c r="K60" s="11"/>
    </row>
    <row r="61" spans="1:17" s="3" customFormat="1" x14ac:dyDescent="0.2">
      <c r="A61" s="32" t="s">
        <v>82</v>
      </c>
      <c r="B61" s="32"/>
      <c r="C61" s="32"/>
      <c r="D61" s="32"/>
      <c r="E61" s="32"/>
      <c r="F61" s="32"/>
      <c r="G61" s="33">
        <f>Budget!P69</f>
        <v>9365</v>
      </c>
      <c r="H61" s="33">
        <f t="shared" ref="H61:J61" si="12">SUM(H59:H60)</f>
        <v>0</v>
      </c>
      <c r="I61" s="33">
        <f t="shared" si="12"/>
        <v>0</v>
      </c>
      <c r="J61" s="34">
        <f t="shared" si="12"/>
        <v>0</v>
      </c>
      <c r="K61" s="11">
        <f>SUM(H61:I61)</f>
        <v>0</v>
      </c>
    </row>
    <row r="62" spans="1:17" s="12" customFormat="1" x14ac:dyDescent="0.2">
      <c r="G62" s="13"/>
      <c r="H62" s="13"/>
      <c r="I62" s="13"/>
      <c r="J62" s="14"/>
      <c r="K62" s="14"/>
    </row>
    <row r="63" spans="1:17" s="15" customFormat="1" x14ac:dyDescent="0.2">
      <c r="G63" s="16"/>
      <c r="H63" s="16"/>
      <c r="I63" s="16"/>
      <c r="J63" s="17"/>
      <c r="K63" s="14"/>
    </row>
    <row r="64" spans="1:17" x14ac:dyDescent="0.2">
      <c r="A64" s="75" t="s">
        <v>67</v>
      </c>
      <c r="B64" s="75" t="s">
        <v>36</v>
      </c>
      <c r="C64" s="76"/>
      <c r="D64" s="76"/>
      <c r="E64" s="76"/>
      <c r="F64" s="76"/>
      <c r="G64" s="77" t="str">
        <f>G58</f>
        <v>Original</v>
      </c>
      <c r="H64" s="77" t="str">
        <f t="shared" ref="H64:J64" si="13">H58</f>
        <v>Exp</v>
      </c>
      <c r="I64" s="77" t="str">
        <f t="shared" si="13"/>
        <v>Re-Bud</v>
      </c>
      <c r="J64" s="77" t="str">
        <f t="shared" si="13"/>
        <v>TL REV</v>
      </c>
      <c r="K64" s="44"/>
      <c r="L64" s="65"/>
      <c r="M64" s="65"/>
      <c r="N64" s="65"/>
      <c r="O64" s="65"/>
      <c r="P64" s="65"/>
      <c r="Q64" s="65"/>
    </row>
    <row r="65" spans="1:17" x14ac:dyDescent="0.2">
      <c r="A65" s="76" t="s">
        <v>37</v>
      </c>
      <c r="B65" s="76"/>
      <c r="C65" s="76"/>
      <c r="D65" s="76"/>
      <c r="E65" s="76"/>
      <c r="F65" s="76"/>
      <c r="G65" s="7">
        <f>Budget!P73</f>
        <v>0</v>
      </c>
      <c r="H65" s="77"/>
      <c r="I65" s="77"/>
      <c r="J65" s="79">
        <f>SUM(H65:I65)</f>
        <v>0</v>
      </c>
      <c r="K65" s="45"/>
      <c r="L65" s="65"/>
      <c r="M65" s="65"/>
      <c r="N65" s="65"/>
      <c r="O65" s="65"/>
      <c r="P65" s="65"/>
      <c r="Q65" s="65"/>
    </row>
    <row r="66" spans="1:17" x14ac:dyDescent="0.2">
      <c r="A66" s="76" t="s">
        <v>38</v>
      </c>
      <c r="B66" s="76"/>
      <c r="C66" s="76"/>
      <c r="D66" s="76"/>
      <c r="E66" s="76"/>
      <c r="F66" s="76"/>
      <c r="G66" s="7">
        <f>Budget!P76</f>
        <v>147000</v>
      </c>
      <c r="H66" s="77"/>
      <c r="I66" s="77"/>
      <c r="J66" s="79">
        <f t="shared" ref="J66:J69" si="14">SUM(H66:I66)</f>
        <v>0</v>
      </c>
      <c r="K66" s="45"/>
      <c r="L66" s="65"/>
      <c r="M66" s="65"/>
      <c r="N66" s="65"/>
      <c r="O66" s="65"/>
      <c r="P66" s="65"/>
      <c r="Q66" s="65"/>
    </row>
    <row r="67" spans="1:17" x14ac:dyDescent="0.2">
      <c r="A67" s="76" t="s">
        <v>39</v>
      </c>
      <c r="B67" s="76"/>
      <c r="C67" s="76"/>
      <c r="D67" s="76"/>
      <c r="E67" s="76"/>
      <c r="F67" s="76"/>
      <c r="G67" s="7">
        <f>Budget!P77</f>
        <v>21000</v>
      </c>
      <c r="H67" s="77"/>
      <c r="I67" s="77"/>
      <c r="J67" s="79">
        <f t="shared" si="14"/>
        <v>0</v>
      </c>
      <c r="K67" s="45"/>
      <c r="L67" s="65"/>
      <c r="M67" s="65"/>
      <c r="N67" s="65"/>
      <c r="O67" s="65"/>
      <c r="P67" s="65"/>
      <c r="Q67" s="65"/>
    </row>
    <row r="68" spans="1:17" x14ac:dyDescent="0.2">
      <c r="A68" s="76" t="s">
        <v>40</v>
      </c>
      <c r="B68" s="76"/>
      <c r="C68" s="76"/>
      <c r="D68" s="76"/>
      <c r="E68" s="76"/>
      <c r="F68" s="76"/>
      <c r="G68" s="7">
        <f>Budget!P78</f>
        <v>0</v>
      </c>
      <c r="H68" s="77"/>
      <c r="I68" s="77"/>
      <c r="J68" s="79">
        <f t="shared" si="14"/>
        <v>0</v>
      </c>
      <c r="K68" s="45"/>
      <c r="L68" s="65"/>
      <c r="M68" s="65"/>
      <c r="N68" s="65"/>
      <c r="O68" s="65"/>
      <c r="P68" s="65"/>
      <c r="Q68" s="65"/>
    </row>
    <row r="69" spans="1:17" x14ac:dyDescent="0.2">
      <c r="A69" s="76" t="s">
        <v>41</v>
      </c>
      <c r="B69" s="76"/>
      <c r="C69" s="76"/>
      <c r="D69" s="76"/>
      <c r="E69" s="76"/>
      <c r="F69" s="76"/>
      <c r="G69" s="7">
        <f>Budget!P79</f>
        <v>0</v>
      </c>
      <c r="H69" s="77"/>
      <c r="I69" s="77"/>
      <c r="J69" s="79">
        <f t="shared" si="14"/>
        <v>0</v>
      </c>
      <c r="K69" s="45"/>
      <c r="L69" s="65"/>
      <c r="M69" s="65"/>
      <c r="N69" s="65"/>
      <c r="O69" s="65"/>
      <c r="P69" s="65"/>
      <c r="Q69" s="65"/>
    </row>
    <row r="70" spans="1:17" s="3" customFormat="1" x14ac:dyDescent="0.2">
      <c r="A70" s="80" t="s">
        <v>42</v>
      </c>
      <c r="B70" s="80"/>
      <c r="C70" s="80"/>
      <c r="D70" s="80"/>
      <c r="E70" s="80"/>
      <c r="F70" s="80"/>
      <c r="G70" s="81">
        <f>Budget!P80</f>
        <v>293000</v>
      </c>
      <c r="H70" s="81">
        <f t="shared" ref="H70:J70" si="15">SUM(H65:H69)</f>
        <v>0</v>
      </c>
      <c r="I70" s="81">
        <f t="shared" si="15"/>
        <v>0</v>
      </c>
      <c r="J70" s="82">
        <f t="shared" si="15"/>
        <v>0</v>
      </c>
      <c r="K70" s="11">
        <f>SUM(H70:I70)</f>
        <v>0</v>
      </c>
    </row>
    <row r="71" spans="1:17" x14ac:dyDescent="0.2">
      <c r="A71" s="83" t="s">
        <v>43</v>
      </c>
      <c r="B71" s="84"/>
      <c r="C71" s="76"/>
      <c r="D71" s="76"/>
      <c r="E71" s="76"/>
      <c r="F71" s="76"/>
      <c r="G71" s="77"/>
      <c r="H71" s="77"/>
      <c r="I71" s="77"/>
      <c r="J71" s="79"/>
      <c r="K71" s="45"/>
      <c r="L71" s="65"/>
      <c r="M71" s="65"/>
      <c r="N71" s="65"/>
      <c r="O71" s="65"/>
      <c r="P71" s="65"/>
      <c r="Q71" s="65"/>
    </row>
    <row r="72" spans="1:17" x14ac:dyDescent="0.2">
      <c r="G72" s="1"/>
      <c r="H72" s="1"/>
      <c r="I72" s="1"/>
      <c r="J72" s="8"/>
      <c r="K72" s="11"/>
      <c r="L72" s="65"/>
      <c r="M72" s="65"/>
      <c r="N72" s="65"/>
      <c r="O72" s="65"/>
      <c r="P72" s="65"/>
      <c r="Q72" s="65"/>
    </row>
    <row r="73" spans="1:17" x14ac:dyDescent="0.2">
      <c r="A73" s="3" t="s">
        <v>44</v>
      </c>
      <c r="G73" s="1" t="str">
        <f>G64</f>
        <v>Original</v>
      </c>
      <c r="H73" s="1" t="str">
        <f t="shared" ref="H73:J73" si="16">H64</f>
        <v>Exp</v>
      </c>
      <c r="I73" s="1" t="str">
        <f t="shared" si="16"/>
        <v>Re-Bud</v>
      </c>
      <c r="J73" s="1" t="str">
        <f t="shared" si="16"/>
        <v>TL REV</v>
      </c>
      <c r="K73" s="43"/>
      <c r="L73" s="65"/>
      <c r="M73" s="65"/>
      <c r="N73" s="65"/>
      <c r="O73" s="65"/>
      <c r="P73" s="65"/>
      <c r="Q73" s="65"/>
    </row>
    <row r="74" spans="1:17" x14ac:dyDescent="0.2">
      <c r="A74" s="65" t="s">
        <v>45</v>
      </c>
      <c r="B74" s="65" t="s">
        <v>115</v>
      </c>
      <c r="G74" s="7">
        <f>Budget!P84</f>
        <v>4080</v>
      </c>
      <c r="H74" s="1"/>
      <c r="I74" s="1"/>
      <c r="J74" s="8">
        <f>SUM(H74:I74)</f>
        <v>0</v>
      </c>
      <c r="K74" s="11"/>
      <c r="L74" s="65"/>
      <c r="M74" s="65"/>
      <c r="N74" s="65"/>
      <c r="O74" s="65"/>
      <c r="P74" s="65"/>
      <c r="Q74" s="65"/>
    </row>
    <row r="75" spans="1:17" x14ac:dyDescent="0.2">
      <c r="A75" s="65" t="s">
        <v>46</v>
      </c>
      <c r="G75" s="7">
        <f>Budget!P85</f>
        <v>0</v>
      </c>
      <c r="H75" s="1"/>
      <c r="I75" s="1"/>
      <c r="J75" s="8">
        <f t="shared" ref="J75:J82" si="17">SUM(H75:I75)</f>
        <v>0</v>
      </c>
      <c r="K75" s="11"/>
      <c r="L75" s="65"/>
      <c r="M75" s="65"/>
      <c r="N75" s="65"/>
      <c r="O75" s="65"/>
      <c r="P75" s="65"/>
      <c r="Q75" s="65"/>
    </row>
    <row r="76" spans="1:17" x14ac:dyDescent="0.2">
      <c r="A76" s="65" t="s">
        <v>47</v>
      </c>
      <c r="G76" s="7">
        <f>Budget!P86</f>
        <v>0</v>
      </c>
      <c r="H76" s="1"/>
      <c r="I76" s="1"/>
      <c r="J76" s="8">
        <f t="shared" si="17"/>
        <v>0</v>
      </c>
      <c r="K76" s="11"/>
      <c r="L76" s="65"/>
      <c r="M76" s="65"/>
      <c r="N76" s="65"/>
      <c r="O76" s="65"/>
      <c r="P76" s="65"/>
      <c r="Q76" s="65"/>
    </row>
    <row r="77" spans="1:17" x14ac:dyDescent="0.2">
      <c r="A77" s="65" t="s">
        <v>48</v>
      </c>
      <c r="B77" s="70"/>
      <c r="G77" s="7">
        <f>Budget!P87</f>
        <v>0</v>
      </c>
      <c r="H77" s="1"/>
      <c r="I77" s="1"/>
      <c r="J77" s="8">
        <f t="shared" si="17"/>
        <v>0</v>
      </c>
      <c r="K77" s="11"/>
      <c r="L77" s="65"/>
      <c r="M77" s="65"/>
      <c r="N77" s="65"/>
      <c r="O77" s="65"/>
      <c r="P77" s="65"/>
      <c r="Q77" s="65"/>
    </row>
    <row r="78" spans="1:17" x14ac:dyDescent="0.2">
      <c r="A78" s="65" t="s">
        <v>49</v>
      </c>
      <c r="G78" s="7">
        <f>Budget!P88</f>
        <v>0</v>
      </c>
      <c r="H78" s="1"/>
      <c r="I78" s="1"/>
      <c r="J78" s="8">
        <f t="shared" si="17"/>
        <v>0</v>
      </c>
      <c r="K78" s="11"/>
      <c r="L78" s="65"/>
      <c r="M78" s="65"/>
      <c r="N78" s="65"/>
      <c r="O78" s="65"/>
      <c r="P78" s="65"/>
      <c r="Q78" s="65"/>
    </row>
    <row r="79" spans="1:17" x14ac:dyDescent="0.2">
      <c r="A79" s="86" t="s">
        <v>135</v>
      </c>
      <c r="B79" s="86"/>
      <c r="C79" s="86"/>
      <c r="D79" s="86"/>
      <c r="E79" s="86"/>
      <c r="F79" s="86"/>
      <c r="G79" s="7">
        <f>Budget!P89</f>
        <v>0</v>
      </c>
      <c r="H79" s="87"/>
      <c r="I79" s="87"/>
      <c r="J79" s="8">
        <f t="shared" si="17"/>
        <v>0</v>
      </c>
      <c r="K79" s="11"/>
      <c r="L79" s="65"/>
      <c r="M79" s="65"/>
      <c r="N79" s="65"/>
      <c r="O79" s="65"/>
      <c r="P79" s="65"/>
      <c r="Q79" s="65"/>
    </row>
    <row r="80" spans="1:17" x14ac:dyDescent="0.2">
      <c r="A80" s="86" t="s">
        <v>136</v>
      </c>
      <c r="B80" s="86"/>
      <c r="C80" s="86"/>
      <c r="D80" s="86"/>
      <c r="E80" s="86"/>
      <c r="F80" s="86"/>
      <c r="G80" s="92">
        <f>Budget!P90</f>
        <v>0</v>
      </c>
      <c r="H80" s="87"/>
      <c r="I80" s="87"/>
      <c r="J80" s="8">
        <f t="shared" si="17"/>
        <v>0</v>
      </c>
      <c r="K80" s="11"/>
      <c r="L80" s="65"/>
      <c r="M80" s="65"/>
      <c r="N80" s="65"/>
      <c r="O80" s="65"/>
      <c r="P80" s="65"/>
      <c r="Q80" s="65"/>
    </row>
    <row r="81" spans="1:17" x14ac:dyDescent="0.2">
      <c r="A81" s="65" t="s">
        <v>78</v>
      </c>
      <c r="G81" s="7">
        <f>Budget!P91</f>
        <v>0</v>
      </c>
      <c r="H81" s="1"/>
      <c r="I81" s="1"/>
      <c r="J81" s="8">
        <f t="shared" si="17"/>
        <v>0</v>
      </c>
      <c r="K81" s="11"/>
      <c r="L81" s="65"/>
      <c r="M81" s="65"/>
      <c r="N81" s="65"/>
      <c r="O81" s="65"/>
      <c r="P81" s="65"/>
      <c r="Q81" s="65"/>
    </row>
    <row r="82" spans="1:17" x14ac:dyDescent="0.2">
      <c r="A82" s="86" t="s">
        <v>69</v>
      </c>
      <c r="B82" s="83"/>
      <c r="C82" s="86" t="s">
        <v>120</v>
      </c>
      <c r="D82" s="91">
        <v>1313</v>
      </c>
      <c r="E82" s="86" t="s">
        <v>61</v>
      </c>
      <c r="F82" s="113"/>
      <c r="G82" s="7">
        <f>Budget!P92</f>
        <v>0</v>
      </c>
      <c r="H82" s="92"/>
      <c r="I82" s="92">
        <f>ROUND(F82*D82,0)</f>
        <v>0</v>
      </c>
      <c r="J82" s="8">
        <f t="shared" si="17"/>
        <v>0</v>
      </c>
      <c r="K82" s="11"/>
      <c r="L82" s="65"/>
      <c r="M82" s="65"/>
      <c r="N82" s="65"/>
      <c r="O82" s="65"/>
      <c r="P82" s="65"/>
      <c r="Q82" s="65"/>
    </row>
    <row r="83" spans="1:17" s="3" customFormat="1" x14ac:dyDescent="0.2">
      <c r="A83" s="32" t="s">
        <v>50</v>
      </c>
      <c r="B83" s="32"/>
      <c r="C83" s="35"/>
      <c r="D83" s="32"/>
      <c r="E83" s="32"/>
      <c r="F83" s="32"/>
      <c r="G83" s="33">
        <f>Budget!P93</f>
        <v>4080</v>
      </c>
      <c r="H83" s="33">
        <f t="shared" ref="H83:J83" si="18">SUM(H74:H82)</f>
        <v>0</v>
      </c>
      <c r="I83" s="33">
        <f t="shared" si="18"/>
        <v>0</v>
      </c>
      <c r="J83" s="34">
        <f t="shared" si="18"/>
        <v>0</v>
      </c>
      <c r="K83" s="11">
        <f>SUM(H83:I83)</f>
        <v>0</v>
      </c>
    </row>
    <row r="84" spans="1:17" x14ac:dyDescent="0.2">
      <c r="G84" s="1"/>
      <c r="H84" s="1"/>
      <c r="I84" s="1"/>
      <c r="J84" s="8"/>
      <c r="K84" s="11"/>
      <c r="L84" s="65"/>
      <c r="M84" s="65"/>
      <c r="N84" s="65"/>
      <c r="O84" s="65"/>
      <c r="P84" s="65"/>
      <c r="Q84" s="65"/>
    </row>
    <row r="85" spans="1:17" x14ac:dyDescent="0.2">
      <c r="A85" s="75" t="s">
        <v>70</v>
      </c>
      <c r="B85" s="75" t="s">
        <v>65</v>
      </c>
      <c r="C85" s="86"/>
      <c r="D85" s="86"/>
      <c r="E85" s="86"/>
      <c r="F85" s="86"/>
      <c r="G85" s="87" t="str">
        <f>G73</f>
        <v>Original</v>
      </c>
      <c r="H85" s="87" t="str">
        <f t="shared" ref="H85:J85" si="19">H73</f>
        <v>Exp</v>
      </c>
      <c r="I85" s="87" t="str">
        <f t="shared" si="19"/>
        <v>Re-Bud</v>
      </c>
      <c r="J85" s="87" t="str">
        <f t="shared" si="19"/>
        <v>TL REV</v>
      </c>
      <c r="K85" s="43"/>
      <c r="L85" s="65"/>
      <c r="M85" s="65"/>
      <c r="N85" s="65"/>
      <c r="O85" s="65"/>
      <c r="P85" s="65"/>
      <c r="Q85" s="65"/>
    </row>
    <row r="86" spans="1:17" x14ac:dyDescent="0.2">
      <c r="A86" s="86" t="s">
        <v>51</v>
      </c>
      <c r="B86" s="86"/>
      <c r="C86" s="86"/>
      <c r="D86" s="86"/>
      <c r="E86" s="86"/>
      <c r="F86" s="86"/>
      <c r="G86" s="7">
        <f>Budget!P96</f>
        <v>0</v>
      </c>
      <c r="H86" s="87"/>
      <c r="I86" s="87"/>
      <c r="J86" s="79">
        <f>SUM(H86:I86)</f>
        <v>0</v>
      </c>
      <c r="K86" s="11"/>
      <c r="L86" s="65"/>
      <c r="M86" s="65"/>
      <c r="N86" s="65"/>
      <c r="O86" s="65"/>
      <c r="P86" s="65"/>
      <c r="Q86" s="65"/>
    </row>
    <row r="87" spans="1:17" x14ac:dyDescent="0.2">
      <c r="A87" s="86" t="s">
        <v>52</v>
      </c>
      <c r="B87" s="86"/>
      <c r="C87" s="86"/>
      <c r="D87" s="86"/>
      <c r="E87" s="86"/>
      <c r="F87" s="86"/>
      <c r="G87" s="7">
        <f>Budget!P97</f>
        <v>0</v>
      </c>
      <c r="H87" s="87"/>
      <c r="I87" s="87"/>
      <c r="J87" s="79">
        <f t="shared" ref="J87:J88" si="20">SUM(H87:I87)</f>
        <v>0</v>
      </c>
      <c r="K87" s="11"/>
      <c r="L87" s="65"/>
      <c r="M87" s="65"/>
      <c r="N87" s="65"/>
      <c r="O87" s="65"/>
      <c r="P87" s="65"/>
      <c r="Q87" s="65"/>
    </row>
    <row r="88" spans="1:17" x14ac:dyDescent="0.2">
      <c r="A88" s="86" t="s">
        <v>53</v>
      </c>
      <c r="B88" s="86"/>
      <c r="C88" s="86"/>
      <c r="D88" s="86"/>
      <c r="E88" s="86"/>
      <c r="F88" s="86"/>
      <c r="G88" s="7">
        <f>Budget!P98</f>
        <v>0</v>
      </c>
      <c r="H88" s="87"/>
      <c r="I88" s="87"/>
      <c r="J88" s="79">
        <f t="shared" si="20"/>
        <v>0</v>
      </c>
      <c r="K88" s="11"/>
      <c r="L88" s="65"/>
      <c r="M88" s="65"/>
      <c r="N88" s="65"/>
      <c r="O88" s="65"/>
      <c r="P88" s="65"/>
      <c r="Q88" s="65"/>
    </row>
    <row r="89" spans="1:17" s="3" customFormat="1" x14ac:dyDescent="0.2">
      <c r="A89" s="88" t="s">
        <v>54</v>
      </c>
      <c r="B89" s="88"/>
      <c r="C89" s="88"/>
      <c r="D89" s="88"/>
      <c r="E89" s="88"/>
      <c r="F89" s="88"/>
      <c r="G89" s="89">
        <f>Budget!P99</f>
        <v>0</v>
      </c>
      <c r="H89" s="89">
        <f t="shared" ref="H89:J89" si="21">SUM(H86:H88)</f>
        <v>0</v>
      </c>
      <c r="I89" s="89">
        <f t="shared" si="21"/>
        <v>0</v>
      </c>
      <c r="J89" s="90">
        <f t="shared" si="21"/>
        <v>0</v>
      </c>
      <c r="K89" s="11">
        <f>SUM(H89:I89)</f>
        <v>0</v>
      </c>
    </row>
    <row r="90" spans="1:17" x14ac:dyDescent="0.2">
      <c r="G90" s="1"/>
      <c r="H90" s="1"/>
      <c r="I90" s="1"/>
      <c r="J90" s="8"/>
      <c r="K90" s="11"/>
      <c r="L90" s="65"/>
      <c r="M90" s="65"/>
      <c r="N90" s="65"/>
      <c r="O90" s="65"/>
      <c r="P90" s="65"/>
      <c r="Q90" s="65"/>
    </row>
    <row r="91" spans="1:17" x14ac:dyDescent="0.2">
      <c r="A91" s="3" t="s">
        <v>59</v>
      </c>
      <c r="B91" s="3" t="s">
        <v>66</v>
      </c>
      <c r="G91" s="1" t="str">
        <f>G85</f>
        <v>Original</v>
      </c>
      <c r="H91" s="1" t="str">
        <f t="shared" ref="H91:J91" si="22">H85</f>
        <v>Exp</v>
      </c>
      <c r="I91" s="1" t="str">
        <f t="shared" si="22"/>
        <v>Re-Bud</v>
      </c>
      <c r="J91" s="1" t="str">
        <f t="shared" si="22"/>
        <v>TL REV</v>
      </c>
      <c r="K91" s="43"/>
      <c r="L91" s="65"/>
      <c r="M91" s="65"/>
      <c r="N91" s="65"/>
      <c r="O91" s="65"/>
      <c r="P91" s="65"/>
      <c r="Q91" s="65"/>
    </row>
    <row r="92" spans="1:17" x14ac:dyDescent="0.2">
      <c r="A92" s="65" t="str">
        <f>A86</f>
        <v>Subcontractor 1</v>
      </c>
      <c r="B92" s="120" t="s">
        <v>134</v>
      </c>
      <c r="G92" s="7">
        <f>Budget!P102</f>
        <v>0</v>
      </c>
      <c r="H92" s="7"/>
      <c r="I92" s="119"/>
      <c r="J92" s="8">
        <f>SUM(H92:I92)</f>
        <v>0</v>
      </c>
      <c r="K92" s="11"/>
      <c r="L92" s="65"/>
      <c r="M92" s="65"/>
      <c r="N92" s="65"/>
      <c r="O92" s="65"/>
      <c r="P92" s="65"/>
      <c r="Q92" s="65"/>
    </row>
    <row r="93" spans="1:17" x14ac:dyDescent="0.2">
      <c r="A93" s="65" t="str">
        <f>A87</f>
        <v>Subcontractor 2</v>
      </c>
      <c r="B93" s="120" t="s">
        <v>134</v>
      </c>
      <c r="G93" s="7">
        <f>Budget!P103</f>
        <v>0</v>
      </c>
      <c r="H93" s="7"/>
      <c r="I93" s="119"/>
      <c r="J93" s="8">
        <f t="shared" ref="J93:J94" si="23">SUM(H93:I93)</f>
        <v>0</v>
      </c>
      <c r="K93" s="11"/>
      <c r="L93" s="65"/>
      <c r="M93" s="65"/>
      <c r="N93" s="65"/>
      <c r="O93" s="65"/>
      <c r="P93" s="65"/>
      <c r="Q93" s="65"/>
    </row>
    <row r="94" spans="1:17" x14ac:dyDescent="0.2">
      <c r="A94" s="65" t="str">
        <f>A88</f>
        <v>Subcontractor 3</v>
      </c>
      <c r="B94" s="120" t="s">
        <v>134</v>
      </c>
      <c r="G94" s="7">
        <f>Budget!P104</f>
        <v>0</v>
      </c>
      <c r="H94" s="7"/>
      <c r="I94" s="119"/>
      <c r="J94" s="8">
        <f t="shared" si="23"/>
        <v>0</v>
      </c>
      <c r="K94" s="11"/>
      <c r="L94" s="65"/>
      <c r="M94" s="65"/>
      <c r="N94" s="65"/>
      <c r="O94" s="65"/>
      <c r="P94" s="65"/>
      <c r="Q94" s="65"/>
    </row>
    <row r="95" spans="1:17" s="3" customFormat="1" x14ac:dyDescent="0.2">
      <c r="A95" s="32" t="s">
        <v>60</v>
      </c>
      <c r="B95" s="32"/>
      <c r="C95" s="32"/>
      <c r="D95" s="32"/>
      <c r="E95" s="32"/>
      <c r="F95" s="32"/>
      <c r="G95" s="33">
        <f>Budget!P105</f>
        <v>0</v>
      </c>
      <c r="H95" s="33">
        <f t="shared" ref="H95:I95" si="24">SUM(H92:H94)</f>
        <v>0</v>
      </c>
      <c r="I95" s="33">
        <f t="shared" si="24"/>
        <v>0</v>
      </c>
      <c r="J95" s="34">
        <f>SUM(J92:J94)</f>
        <v>0</v>
      </c>
      <c r="K95" s="11">
        <f>SUM(H95:I95)</f>
        <v>0</v>
      </c>
    </row>
    <row r="96" spans="1:17" x14ac:dyDescent="0.2">
      <c r="G96" s="1"/>
      <c r="H96" s="1"/>
      <c r="I96" s="1"/>
      <c r="J96" s="8"/>
      <c r="K96" s="11"/>
      <c r="L96" s="65"/>
      <c r="M96" s="65"/>
      <c r="N96" s="65"/>
      <c r="O96" s="65"/>
      <c r="P96" s="65"/>
      <c r="Q96" s="65"/>
    </row>
    <row r="97" spans="1:17" x14ac:dyDescent="0.2">
      <c r="G97" s="1" t="str">
        <f>G91</f>
        <v>Original</v>
      </c>
      <c r="H97" s="1" t="str">
        <f t="shared" ref="H97:J97" si="25">H91</f>
        <v>Exp</v>
      </c>
      <c r="I97" s="1" t="str">
        <f t="shared" si="25"/>
        <v>Re-Bud</v>
      </c>
      <c r="J97" s="1" t="str">
        <f t="shared" si="25"/>
        <v>TL REV</v>
      </c>
      <c r="K97" s="43"/>
      <c r="L97" s="65"/>
      <c r="M97" s="65"/>
      <c r="N97" s="65"/>
      <c r="O97" s="65"/>
      <c r="P97" s="65"/>
      <c r="Q97" s="65"/>
    </row>
    <row r="98" spans="1:17" x14ac:dyDescent="0.2">
      <c r="G98" s="1"/>
      <c r="H98" s="1"/>
      <c r="I98" s="1"/>
      <c r="J98" s="8"/>
      <c r="K98" s="11"/>
      <c r="L98" s="65"/>
      <c r="M98" s="65"/>
      <c r="N98" s="65"/>
      <c r="O98" s="65"/>
      <c r="P98" s="65"/>
      <c r="Q98" s="65"/>
    </row>
    <row r="99" spans="1:17" s="3" customFormat="1" x14ac:dyDescent="0.2">
      <c r="A99" s="29" t="s">
        <v>55</v>
      </c>
      <c r="B99" s="29"/>
      <c r="C99" s="29"/>
      <c r="D99" s="29"/>
      <c r="E99" s="29"/>
      <c r="F99" s="29"/>
      <c r="G99" s="30">
        <f>Budget!P109</f>
        <v>427677</v>
      </c>
      <c r="H99" s="30">
        <f>H46+H51+H56+H70+H83+H89+H61</f>
        <v>0</v>
      </c>
      <c r="I99" s="30">
        <f>I46+I51+I56+I70+I83+I89+I61</f>
        <v>0</v>
      </c>
      <c r="J99" s="31">
        <f>SUM(H99:I99)</f>
        <v>0</v>
      </c>
      <c r="K99" s="11">
        <f>J46+J51+J56+J70+J83+J89+J61</f>
        <v>0</v>
      </c>
    </row>
    <row r="100" spans="1:17" x14ac:dyDescent="0.2">
      <c r="G100" s="1"/>
      <c r="H100" s="1"/>
      <c r="I100" s="1"/>
      <c r="J100" s="8"/>
      <c r="K100" s="11"/>
      <c r="L100" s="65"/>
      <c r="M100" s="65"/>
      <c r="N100" s="65"/>
      <c r="O100" s="65"/>
      <c r="P100" s="65"/>
      <c r="Q100" s="65"/>
    </row>
    <row r="101" spans="1:17" s="3" customFormat="1" x14ac:dyDescent="0.2">
      <c r="A101" s="32" t="s">
        <v>56</v>
      </c>
      <c r="B101" s="36">
        <f>B4</f>
        <v>0.53</v>
      </c>
      <c r="C101" s="32"/>
      <c r="D101" s="32"/>
      <c r="E101" s="32"/>
      <c r="F101" s="32"/>
      <c r="G101" s="33">
        <f>Budget!P111</f>
        <v>71378</v>
      </c>
      <c r="H101" s="33">
        <f>ROUND(H105*$B$101,0)</f>
        <v>0</v>
      </c>
      <c r="I101" s="33">
        <f>ROUND(I105*$B$101,0)</f>
        <v>0</v>
      </c>
      <c r="J101" s="34">
        <f>SUM(H101:I101)</f>
        <v>0</v>
      </c>
      <c r="K101" s="11">
        <f>ROUND(J105*$B$101,0)</f>
        <v>0</v>
      </c>
    </row>
    <row r="102" spans="1:17" x14ac:dyDescent="0.2">
      <c r="G102" s="1"/>
      <c r="H102" s="1"/>
      <c r="I102" s="1"/>
      <c r="J102" s="8"/>
      <c r="K102" s="11"/>
      <c r="L102" s="65"/>
      <c r="M102" s="65"/>
      <c r="N102" s="65"/>
      <c r="O102" s="65"/>
      <c r="P102" s="65"/>
      <c r="Q102" s="65"/>
    </row>
    <row r="103" spans="1:17" s="3" customFormat="1" ht="16" thickBot="1" x14ac:dyDescent="0.25">
      <c r="A103" s="25" t="s">
        <v>57</v>
      </c>
      <c r="B103" s="25"/>
      <c r="C103" s="25"/>
      <c r="D103" s="25"/>
      <c r="E103" s="25"/>
      <c r="F103" s="25"/>
      <c r="G103" s="26">
        <f>Budget!P113</f>
        <v>499055</v>
      </c>
      <c r="H103" s="26">
        <f>H99+H101</f>
        <v>0</v>
      </c>
      <c r="I103" s="26">
        <f>I99+I101</f>
        <v>0</v>
      </c>
      <c r="J103" s="27">
        <f>SUM(H103:I103)</f>
        <v>0</v>
      </c>
      <c r="K103" s="11">
        <f>J99+J101</f>
        <v>0</v>
      </c>
    </row>
    <row r="104" spans="1:17" ht="16" thickTop="1" x14ac:dyDescent="0.2">
      <c r="G104" s="1"/>
      <c r="H104" s="1"/>
      <c r="I104" s="1"/>
      <c r="J104" s="8"/>
      <c r="K104" s="11"/>
      <c r="L104" s="65"/>
      <c r="M104" s="65"/>
      <c r="N104" s="65"/>
      <c r="O104" s="65"/>
      <c r="P104" s="65"/>
      <c r="Q104" s="65"/>
    </row>
    <row r="105" spans="1:17" s="3" customFormat="1" x14ac:dyDescent="0.2">
      <c r="A105" s="29" t="s">
        <v>58</v>
      </c>
      <c r="B105" s="29"/>
      <c r="C105" s="29"/>
      <c r="D105" s="29"/>
      <c r="E105" s="29"/>
      <c r="F105" s="29"/>
      <c r="G105" s="30">
        <f>Budget!P115</f>
        <v>134677</v>
      </c>
      <c r="H105" s="30">
        <f>H99-H56-H70-H80-H82-H89+H95</f>
        <v>0</v>
      </c>
      <c r="I105" s="30">
        <f>I99-I56-I70-I80-I82-I89+I95</f>
        <v>0</v>
      </c>
      <c r="J105" s="31">
        <f>SUM(H105:I105)</f>
        <v>0</v>
      </c>
      <c r="K105" s="11">
        <f>J99-J56-J70-J80-J82-J89+J95</f>
        <v>0</v>
      </c>
    </row>
    <row r="106" spans="1:17" x14ac:dyDescent="0.2">
      <c r="G106" s="1"/>
      <c r="H106" s="1"/>
      <c r="I106" s="1"/>
      <c r="J106" s="8"/>
      <c r="K106" s="11"/>
      <c r="L106" s="65"/>
      <c r="M106" s="65"/>
      <c r="N106" s="65"/>
      <c r="O106" s="65"/>
      <c r="P106" s="65"/>
      <c r="Q106" s="65"/>
    </row>
    <row r="107" spans="1:17" x14ac:dyDescent="0.2">
      <c r="A107" s="3" t="s">
        <v>107</v>
      </c>
      <c r="G107" s="1"/>
      <c r="H107" s="1"/>
      <c r="I107" s="1"/>
      <c r="J107" s="8"/>
      <c r="K107" s="11"/>
      <c r="L107" s="65"/>
      <c r="M107" s="65"/>
      <c r="N107" s="65"/>
      <c r="O107" s="65"/>
      <c r="P107" s="65"/>
      <c r="Q107" s="65"/>
    </row>
    <row r="108" spans="1:17" x14ac:dyDescent="0.2">
      <c r="A108" s="65" t="s">
        <v>104</v>
      </c>
      <c r="C108" s="65" t="s">
        <v>120</v>
      </c>
      <c r="D108" s="107">
        <f>D82</f>
        <v>1313</v>
      </c>
      <c r="E108" s="65" t="s">
        <v>61</v>
      </c>
      <c r="F108" s="112"/>
      <c r="G108" s="117">
        <f>Budget!P118</f>
        <v>0</v>
      </c>
      <c r="H108" s="117"/>
      <c r="I108" s="117">
        <f>ROUND(F108*D108,0)</f>
        <v>0</v>
      </c>
      <c r="J108" s="8">
        <f>SUM(H108:I108)</f>
        <v>0</v>
      </c>
      <c r="K108" s="11"/>
      <c r="L108" s="65"/>
      <c r="M108" s="65"/>
      <c r="N108" s="65"/>
      <c r="O108" s="65"/>
      <c r="P108" s="65"/>
      <c r="Q108" s="65"/>
    </row>
    <row r="109" spans="1:17" x14ac:dyDescent="0.2">
      <c r="A109" s="65" t="s">
        <v>71</v>
      </c>
      <c r="G109" s="117">
        <f>Budget!P119</f>
        <v>0</v>
      </c>
      <c r="H109" s="7">
        <f>'Re-Budget CS'!H82</f>
        <v>0</v>
      </c>
      <c r="I109" s="7">
        <f>'Re-Budget CS'!I82</f>
        <v>0</v>
      </c>
      <c r="J109" s="8">
        <f>SUM(H109:I109)</f>
        <v>0</v>
      </c>
      <c r="K109" s="11"/>
      <c r="L109" s="65"/>
      <c r="M109" s="65"/>
      <c r="N109" s="65"/>
      <c r="O109" s="65"/>
      <c r="P109" s="65"/>
      <c r="Q109" s="65"/>
    </row>
    <row r="110" spans="1:17" x14ac:dyDescent="0.2">
      <c r="A110" s="71" t="s">
        <v>72</v>
      </c>
      <c r="B110" s="71"/>
      <c r="C110" s="71"/>
      <c r="D110" s="71"/>
      <c r="E110" s="71"/>
      <c r="F110" s="71"/>
      <c r="G110" s="118">
        <f>Budget!P120</f>
        <v>0</v>
      </c>
      <c r="H110" s="22">
        <f t="shared" ref="H110:I110" si="26">SUM(H108:H109)</f>
        <v>0</v>
      </c>
      <c r="I110" s="22">
        <f t="shared" si="26"/>
        <v>0</v>
      </c>
      <c r="J110" s="23">
        <f>SUM(H110:I110)</f>
        <v>0</v>
      </c>
      <c r="K110" s="11">
        <f>J108+J109</f>
        <v>0</v>
      </c>
      <c r="L110" s="65"/>
      <c r="M110" s="65"/>
      <c r="N110" s="65"/>
      <c r="O110" s="65"/>
      <c r="P110" s="65"/>
      <c r="Q110" s="65"/>
    </row>
    <row r="111" spans="1:17" x14ac:dyDescent="0.2">
      <c r="G111" s="7"/>
      <c r="H111" s="7"/>
      <c r="I111" s="7"/>
      <c r="J111" s="8"/>
      <c r="K111" s="11"/>
      <c r="L111" s="65"/>
      <c r="M111" s="65"/>
      <c r="N111" s="65"/>
      <c r="O111" s="65"/>
      <c r="P111" s="65"/>
      <c r="Q111" s="65"/>
    </row>
    <row r="112" spans="1:17" s="3" customFormat="1" x14ac:dyDescent="0.2">
      <c r="A112" s="37" t="s">
        <v>96</v>
      </c>
      <c r="B112" s="37"/>
      <c r="C112" s="37"/>
      <c r="D112" s="37"/>
      <c r="E112" s="37"/>
      <c r="F112" s="37"/>
      <c r="G112" s="38">
        <f>G103+G110</f>
        <v>499055</v>
      </c>
      <c r="H112" s="38">
        <f t="shared" ref="H112:I112" si="27">H103+H110</f>
        <v>0</v>
      </c>
      <c r="I112" s="38">
        <f t="shared" si="27"/>
        <v>0</v>
      </c>
      <c r="J112" s="39">
        <f>SUM(H112:I112)</f>
        <v>0</v>
      </c>
      <c r="K112" s="11">
        <f>J103+J110</f>
        <v>0</v>
      </c>
    </row>
    <row r="113" spans="1:17" x14ac:dyDescent="0.2">
      <c r="I113" s="1" t="s">
        <v>101</v>
      </c>
      <c r="J113" s="40" t="e">
        <f>J110/J112</f>
        <v>#DIV/0!</v>
      </c>
      <c r="Q113" s="46"/>
    </row>
    <row r="114" spans="1:17" x14ac:dyDescent="0.2">
      <c r="A114" s="65" t="s">
        <v>105</v>
      </c>
    </row>
    <row r="115" spans="1:17" s="73" customFormat="1" ht="32.25" customHeight="1" x14ac:dyDescent="0.2">
      <c r="A115" s="130" t="s">
        <v>109</v>
      </c>
      <c r="B115" s="130"/>
      <c r="C115" s="130"/>
      <c r="D115" s="130"/>
      <c r="E115" s="130"/>
      <c r="F115" s="130"/>
      <c r="G115" s="130"/>
      <c r="H115" s="130"/>
      <c r="I115" s="130"/>
      <c r="J115" s="130"/>
      <c r="K115" s="130"/>
      <c r="L115" s="130"/>
      <c r="M115" s="130"/>
      <c r="N115" s="130"/>
      <c r="O115" s="130"/>
      <c r="P115" s="130"/>
      <c r="Q115" s="72"/>
    </row>
    <row r="116" spans="1:17" ht="33.75" customHeight="1" x14ac:dyDescent="0.2">
      <c r="A116" s="130" t="s">
        <v>106</v>
      </c>
      <c r="B116" s="130"/>
      <c r="C116" s="130"/>
      <c r="D116" s="130"/>
      <c r="E116" s="130"/>
      <c r="F116" s="130"/>
      <c r="G116" s="130"/>
      <c r="H116" s="130"/>
      <c r="I116" s="130"/>
      <c r="J116" s="130"/>
      <c r="K116" s="130"/>
      <c r="L116" s="130"/>
      <c r="M116" s="130"/>
      <c r="N116" s="130"/>
      <c r="O116" s="130"/>
      <c r="P116" s="130"/>
      <c r="Q116" s="72"/>
    </row>
    <row r="118" spans="1:17" x14ac:dyDescent="0.2">
      <c r="A118" s="65" t="s">
        <v>112</v>
      </c>
    </row>
    <row r="120" spans="1:17" x14ac:dyDescent="0.2">
      <c r="A120" s="86" t="s">
        <v>121</v>
      </c>
    </row>
    <row r="121" spans="1:17" x14ac:dyDescent="0.2">
      <c r="A121" s="65" t="s">
        <v>73</v>
      </c>
    </row>
    <row r="123" spans="1:17" x14ac:dyDescent="0.2">
      <c r="A123" s="65" t="s">
        <v>110</v>
      </c>
    </row>
    <row r="124" spans="1:17" x14ac:dyDescent="0.2">
      <c r="A124" s="65" t="s">
        <v>74</v>
      </c>
    </row>
  </sheetData>
  <mergeCells count="12">
    <mergeCell ref="B1:F1"/>
    <mergeCell ref="B2:P2"/>
    <mergeCell ref="D4:G4"/>
    <mergeCell ref="I4:L4"/>
    <mergeCell ref="D8:D10"/>
    <mergeCell ref="F8:F10"/>
    <mergeCell ref="J9:J10"/>
    <mergeCell ref="A115:P115"/>
    <mergeCell ref="A116:P116"/>
    <mergeCell ref="G9:G10"/>
    <mergeCell ref="H9:H10"/>
    <mergeCell ref="I9:I10"/>
  </mergeCells>
  <hyperlinks>
    <hyperlink ref="A58" r:id="rId1" xr:uid="{00000000-0004-0000-0200-000000000000}"/>
  </hyperlinks>
  <pageMargins left="0.7" right="0.7" top="0.75" bottom="0.75" header="0.3" footer="0.3"/>
  <pageSetup scale="54" fitToHeight="2" orientation="landscape" r:id="rId2"/>
  <headerFooter>
    <oddHeader>&amp;L&amp;14Internal &amp;A</oddHeader>
    <oddFooter>&amp;L&amp;F</oddFooter>
  </headerFooter>
  <rowBreaks count="1" manualBreakCount="1">
    <brk id="63" max="16383" man="1"/>
  </row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pageSetUpPr fitToPage="1"/>
  </sheetPr>
  <dimension ref="A1:P86"/>
  <sheetViews>
    <sheetView zoomScaleNormal="100" workbookViewId="0">
      <selection activeCell="B7" sqref="B7:C7"/>
    </sheetView>
  </sheetViews>
  <sheetFormatPr baseColWidth="10" defaultColWidth="9.1640625" defaultRowHeight="15" x14ac:dyDescent="0.2"/>
  <cols>
    <col min="1" max="1" width="28.5" style="52" customWidth="1"/>
    <col min="2" max="2" width="13.6640625" style="52" customWidth="1"/>
    <col min="3" max="3" width="13.1640625" style="52" customWidth="1"/>
    <col min="4" max="4" width="10.1640625" style="52" customWidth="1"/>
    <col min="5" max="5" width="10.83203125" style="52" customWidth="1"/>
    <col min="6" max="6" width="9.1640625" style="52"/>
    <col min="7" max="7" width="17.33203125" style="52" bestFit="1" customWidth="1"/>
    <col min="8" max="8" width="13.5" style="52" bestFit="1" customWidth="1"/>
    <col min="9" max="9" width="11.1640625" style="52" bestFit="1" customWidth="1"/>
    <col min="10" max="10" width="15" style="52" bestFit="1" customWidth="1"/>
    <col min="11" max="15" width="12.6640625" style="54" bestFit="1" customWidth="1"/>
    <col min="16" max="16" width="14.5" style="42" bestFit="1" customWidth="1"/>
    <col min="17" max="17" width="12.5" style="52" customWidth="1"/>
    <col min="18" max="16384" width="9.1640625" style="52"/>
  </cols>
  <sheetData>
    <row r="1" spans="1:16" x14ac:dyDescent="0.2">
      <c r="A1" s="52" t="s">
        <v>75</v>
      </c>
      <c r="B1" s="136" t="str">
        <f>Budget!B1</f>
        <v>Fred Hickernell</v>
      </c>
      <c r="C1" s="136"/>
      <c r="D1" s="136"/>
      <c r="E1" s="136"/>
      <c r="F1" s="136"/>
      <c r="G1" s="52" t="s">
        <v>76</v>
      </c>
      <c r="H1" s="53" t="str">
        <f>Budget!H1</f>
        <v>18-0266</v>
      </c>
    </row>
    <row r="2" spans="1:16" x14ac:dyDescent="0.2">
      <c r="A2" s="9" t="s">
        <v>77</v>
      </c>
      <c r="B2" s="136" t="str">
        <f>Budget!B2</f>
        <v>NSF 18-516</v>
      </c>
      <c r="C2" s="136"/>
      <c r="D2" s="136"/>
      <c r="E2" s="136"/>
      <c r="F2" s="136"/>
      <c r="G2" s="136"/>
      <c r="H2" s="136"/>
      <c r="I2" s="136"/>
      <c r="J2" s="136"/>
      <c r="K2" s="136"/>
      <c r="L2" s="136"/>
      <c r="M2" s="136"/>
      <c r="N2" s="136"/>
      <c r="O2" s="136"/>
      <c r="P2" s="136"/>
    </row>
    <row r="4" spans="1:16" x14ac:dyDescent="0.2">
      <c r="A4" s="52" t="s">
        <v>27</v>
      </c>
      <c r="B4" s="55">
        <f>'Cost Share'!B4</f>
        <v>0.53</v>
      </c>
      <c r="D4" s="137" t="s">
        <v>2</v>
      </c>
      <c r="E4" s="137"/>
      <c r="F4" s="137"/>
      <c r="G4" s="137"/>
    </row>
    <row r="5" spans="1:16" x14ac:dyDescent="0.2">
      <c r="A5" s="52" t="s">
        <v>1</v>
      </c>
      <c r="B5" s="56">
        <f>Budget!B5</f>
        <v>1.04</v>
      </c>
      <c r="D5" s="52" t="s">
        <v>3</v>
      </c>
      <c r="E5" s="55">
        <f>'Re-Budget'!E5</f>
        <v>0</v>
      </c>
      <c r="F5" s="52" t="s">
        <v>5</v>
      </c>
      <c r="G5" s="55">
        <f>'Re-Budget'!G5</f>
        <v>0</v>
      </c>
    </row>
    <row r="6" spans="1:16" ht="16" thickBot="1" x14ac:dyDescent="0.25">
      <c r="A6" s="9" t="s">
        <v>0</v>
      </c>
      <c r="B6" s="114">
        <f>Budget!B6</f>
        <v>3</v>
      </c>
      <c r="D6" s="52" t="s">
        <v>4</v>
      </c>
      <c r="E6" s="55">
        <f>'Re-Budget'!E6</f>
        <v>0</v>
      </c>
      <c r="F6" s="52" t="s">
        <v>6</v>
      </c>
      <c r="G6" s="55">
        <f>'Re-Budget'!G6</f>
        <v>0</v>
      </c>
    </row>
    <row r="7" spans="1:16" ht="16" thickBot="1" x14ac:dyDescent="0.25">
      <c r="A7" s="115" t="s">
        <v>100</v>
      </c>
      <c r="B7" s="140"/>
      <c r="C7" s="141"/>
      <c r="D7" s="57"/>
      <c r="E7" s="57"/>
      <c r="F7" s="57"/>
    </row>
    <row r="8" spans="1:16" ht="15" customHeight="1" x14ac:dyDescent="0.2">
      <c r="D8" s="138" t="s">
        <v>98</v>
      </c>
      <c r="F8" s="138" t="s">
        <v>133</v>
      </c>
      <c r="G8" s="138" t="s">
        <v>124</v>
      </c>
      <c r="H8" s="138" t="s">
        <v>126</v>
      </c>
      <c r="I8" s="138" t="s">
        <v>130</v>
      </c>
      <c r="J8" s="139" t="s">
        <v>123</v>
      </c>
      <c r="K8" s="52"/>
      <c r="L8" s="52"/>
      <c r="M8" s="52"/>
      <c r="N8" s="52"/>
      <c r="O8" s="52"/>
      <c r="P8" s="52"/>
    </row>
    <row r="9" spans="1:16" ht="15" customHeight="1" x14ac:dyDescent="0.2">
      <c r="A9" s="9" t="s">
        <v>7</v>
      </c>
      <c r="D9" s="138"/>
      <c r="F9" s="138"/>
      <c r="G9" s="138"/>
      <c r="H9" s="138"/>
      <c r="I9" s="138"/>
      <c r="J9" s="139"/>
      <c r="K9" s="52"/>
      <c r="L9" s="52"/>
      <c r="M9" s="52"/>
      <c r="N9" s="52"/>
      <c r="O9" s="52"/>
      <c r="P9" s="52"/>
    </row>
    <row r="10" spans="1:16" x14ac:dyDescent="0.2">
      <c r="A10" s="52" t="s">
        <v>8</v>
      </c>
      <c r="B10" s="52" t="s">
        <v>9</v>
      </c>
      <c r="C10" s="52" t="s">
        <v>10</v>
      </c>
      <c r="D10" s="138"/>
      <c r="E10" s="52" t="s">
        <v>11</v>
      </c>
      <c r="F10" s="138"/>
      <c r="G10" s="138"/>
      <c r="H10" s="138"/>
      <c r="I10" s="138"/>
      <c r="J10" s="139"/>
      <c r="K10" s="52" t="s">
        <v>116</v>
      </c>
      <c r="L10" s="52"/>
      <c r="M10" s="52"/>
      <c r="N10" s="52"/>
      <c r="O10" s="52"/>
      <c r="P10" s="52"/>
    </row>
    <row r="11" spans="1:16" x14ac:dyDescent="0.2">
      <c r="A11" s="52" t="str">
        <f>'Re-Budget'!A11</f>
        <v>Fred Hickernell</v>
      </c>
      <c r="B11" s="52" t="str">
        <f>'Re-Budget'!B11</f>
        <v>PI</v>
      </c>
      <c r="C11" s="52" t="str">
        <f>'Re-Budget'!C11</f>
        <v>Academic</v>
      </c>
      <c r="D11" s="59">
        <f>'Re-Budget'!D11</f>
        <v>0</v>
      </c>
      <c r="E11" s="59">
        <f>'Re-Budget'!E11</f>
        <v>0</v>
      </c>
      <c r="F11" s="121"/>
      <c r="G11" s="18">
        <f>'Cost Share'!P11</f>
        <v>0</v>
      </c>
      <c r="H11" s="18">
        <f>G11-I11</f>
        <v>0</v>
      </c>
      <c r="I11" s="18">
        <f>ROUND(IF(F11&gt;0,F11*E11/D11,0),0)</f>
        <v>0</v>
      </c>
      <c r="J11" s="11">
        <f>SUM(H11:I11)</f>
        <v>0</v>
      </c>
      <c r="K11" s="52"/>
      <c r="L11" s="52"/>
      <c r="M11" s="52"/>
      <c r="N11" s="52"/>
      <c r="O11" s="52"/>
      <c r="P11" s="52"/>
    </row>
    <row r="12" spans="1:16" x14ac:dyDescent="0.2">
      <c r="A12" s="52" t="str">
        <f>'Re-Budget'!A12</f>
        <v>Fred Hickernell</v>
      </c>
      <c r="B12" s="52" t="str">
        <f>'Re-Budget'!B12</f>
        <v>PI</v>
      </c>
      <c r="C12" s="52" t="str">
        <f>'Re-Budget'!C12</f>
        <v>Summer</v>
      </c>
      <c r="D12" s="59">
        <f>'Re-Budget'!D12</f>
        <v>0</v>
      </c>
      <c r="E12" s="59">
        <f>'Re-Budget'!E12</f>
        <v>0</v>
      </c>
      <c r="F12" s="121"/>
      <c r="G12" s="18">
        <f>'Cost Share'!P12</f>
        <v>0</v>
      </c>
      <c r="H12" s="18">
        <f t="shared" ref="H12:H25" si="0">G12-I12</f>
        <v>0</v>
      </c>
      <c r="I12" s="18">
        <f t="shared" ref="I12:I25" si="1">ROUND(IF(F12&gt;0,F12*E12/D12,0),0)</f>
        <v>0</v>
      </c>
      <c r="J12" s="11">
        <f t="shared" ref="J12:J25" si="2">SUM(H12:I12)</f>
        <v>0</v>
      </c>
      <c r="K12" s="52"/>
      <c r="L12" s="52"/>
      <c r="M12" s="52"/>
      <c r="N12" s="52"/>
      <c r="O12" s="52"/>
      <c r="P12" s="52"/>
    </row>
    <row r="13" spans="1:16" x14ac:dyDescent="0.2">
      <c r="A13" s="52" t="str">
        <f>'Re-Budget'!A13</f>
        <v>Xian-He Sun</v>
      </c>
      <c r="B13" s="52" t="str">
        <f>'Re-Budget'!B13</f>
        <v>Co-PI 1</v>
      </c>
      <c r="C13" s="52" t="str">
        <f>'Re-Budget'!C13</f>
        <v>Academic</v>
      </c>
      <c r="D13" s="59">
        <f>'Re-Budget'!D13</f>
        <v>0</v>
      </c>
      <c r="E13" s="59">
        <f>'Re-Budget'!E13</f>
        <v>0</v>
      </c>
      <c r="F13" s="121"/>
      <c r="G13" s="18">
        <f>'Cost Share'!P13</f>
        <v>0</v>
      </c>
      <c r="H13" s="18">
        <f t="shared" si="0"/>
        <v>0</v>
      </c>
      <c r="I13" s="18">
        <f t="shared" si="1"/>
        <v>0</v>
      </c>
      <c r="J13" s="11">
        <f t="shared" si="2"/>
        <v>0</v>
      </c>
      <c r="K13" s="52"/>
      <c r="L13" s="52"/>
      <c r="M13" s="52"/>
      <c r="N13" s="52"/>
      <c r="O13" s="52"/>
      <c r="P13" s="52"/>
    </row>
    <row r="14" spans="1:16" x14ac:dyDescent="0.2">
      <c r="A14" s="52" t="str">
        <f>'Re-Budget'!A14</f>
        <v>Xian-He Sun</v>
      </c>
      <c r="B14" s="52" t="str">
        <f>'Re-Budget'!B14</f>
        <v>Co-PI 1</v>
      </c>
      <c r="C14" s="52" t="str">
        <f>'Re-Budget'!C14</f>
        <v>Summer</v>
      </c>
      <c r="D14" s="59">
        <f>'Re-Budget'!D14</f>
        <v>0</v>
      </c>
      <c r="E14" s="59">
        <f>'Re-Budget'!E14</f>
        <v>0</v>
      </c>
      <c r="F14" s="121"/>
      <c r="G14" s="18">
        <f>'Cost Share'!P14</f>
        <v>0</v>
      </c>
      <c r="H14" s="18">
        <f t="shared" si="0"/>
        <v>0</v>
      </c>
      <c r="I14" s="18">
        <f t="shared" si="1"/>
        <v>0</v>
      </c>
      <c r="J14" s="11">
        <f t="shared" si="2"/>
        <v>0</v>
      </c>
      <c r="K14" s="52"/>
      <c r="L14" s="52"/>
      <c r="M14" s="52"/>
      <c r="N14" s="52"/>
      <c r="O14" s="52"/>
      <c r="P14" s="52"/>
    </row>
    <row r="15" spans="1:16" x14ac:dyDescent="0.2">
      <c r="A15" s="52" t="str">
        <f>'Re-Budget'!A15</f>
        <v>David Minh</v>
      </c>
      <c r="B15" s="52" t="str">
        <f>'Re-Budget'!B15</f>
        <v>Co-PI 2</v>
      </c>
      <c r="C15" s="52" t="str">
        <f>'Re-Budget'!C15</f>
        <v>Academic</v>
      </c>
      <c r="D15" s="59">
        <f>'Re-Budget'!D15</f>
        <v>0</v>
      </c>
      <c r="E15" s="59">
        <f>'Re-Budget'!E15</f>
        <v>0</v>
      </c>
      <c r="F15" s="121"/>
      <c r="G15" s="18">
        <f>'Cost Share'!P15</f>
        <v>0</v>
      </c>
      <c r="H15" s="18">
        <f t="shared" si="0"/>
        <v>0</v>
      </c>
      <c r="I15" s="18">
        <f t="shared" si="1"/>
        <v>0</v>
      </c>
      <c r="J15" s="11">
        <f t="shared" si="2"/>
        <v>0</v>
      </c>
      <c r="K15" s="52"/>
      <c r="L15" s="52"/>
      <c r="M15" s="52"/>
      <c r="N15" s="52"/>
      <c r="O15" s="52"/>
      <c r="P15" s="52"/>
    </row>
    <row r="16" spans="1:16" x14ac:dyDescent="0.2">
      <c r="A16" s="52" t="str">
        <f>'Re-Budget'!A16</f>
        <v>David Minh</v>
      </c>
      <c r="B16" s="52" t="str">
        <f>'Re-Budget'!B16</f>
        <v>Co-PI 2</v>
      </c>
      <c r="C16" s="52" t="str">
        <f>'Re-Budget'!C16</f>
        <v>Summer</v>
      </c>
      <c r="D16" s="59">
        <f>'Re-Budget'!D16</f>
        <v>0</v>
      </c>
      <c r="E16" s="59">
        <f>'Re-Budget'!E16</f>
        <v>0</v>
      </c>
      <c r="F16" s="121"/>
      <c r="G16" s="18">
        <f>'Cost Share'!P16</f>
        <v>0</v>
      </c>
      <c r="H16" s="18">
        <f t="shared" si="0"/>
        <v>0</v>
      </c>
      <c r="I16" s="18">
        <f t="shared" si="1"/>
        <v>0</v>
      </c>
      <c r="J16" s="11">
        <f t="shared" si="2"/>
        <v>0</v>
      </c>
      <c r="K16" s="52"/>
      <c r="L16" s="52"/>
      <c r="M16" s="52"/>
      <c r="N16" s="52"/>
      <c r="O16" s="52"/>
      <c r="P16" s="52"/>
    </row>
    <row r="17" spans="1:16" x14ac:dyDescent="0.2">
      <c r="A17" s="52" t="str">
        <f>'Re-Budget'!A17</f>
        <v>Jeffery Wereszczynski</v>
      </c>
      <c r="B17" s="52" t="str">
        <f>'Re-Budget'!B17</f>
        <v>Co-PI 3</v>
      </c>
      <c r="C17" s="52" t="str">
        <f>'Re-Budget'!C17</f>
        <v>Academic</v>
      </c>
      <c r="D17" s="59">
        <f>'Re-Budget'!D17</f>
        <v>0</v>
      </c>
      <c r="E17" s="59">
        <f>'Re-Budget'!E17</f>
        <v>0</v>
      </c>
      <c r="F17" s="121"/>
      <c r="G17" s="18">
        <f>'Cost Share'!P17</f>
        <v>0</v>
      </c>
      <c r="H17" s="18">
        <f t="shared" si="0"/>
        <v>0</v>
      </c>
      <c r="I17" s="18">
        <f t="shared" si="1"/>
        <v>0</v>
      </c>
      <c r="J17" s="11">
        <f t="shared" si="2"/>
        <v>0</v>
      </c>
      <c r="K17" s="52"/>
      <c r="L17" s="52"/>
      <c r="M17" s="52"/>
      <c r="N17" s="52"/>
      <c r="O17" s="52"/>
      <c r="P17" s="52"/>
    </row>
    <row r="18" spans="1:16" x14ac:dyDescent="0.2">
      <c r="A18" s="52" t="str">
        <f>'Re-Budget'!A18</f>
        <v>Jeffery Wereszczynski</v>
      </c>
      <c r="B18" s="52" t="str">
        <f>'Re-Budget'!B18</f>
        <v>Co-PI 3</v>
      </c>
      <c r="C18" s="52" t="str">
        <f>'Re-Budget'!C18</f>
        <v>Summer</v>
      </c>
      <c r="D18" s="59">
        <f>'Re-Budget'!D18</f>
        <v>0</v>
      </c>
      <c r="E18" s="59">
        <f>'Re-Budget'!E18</f>
        <v>0</v>
      </c>
      <c r="F18" s="121"/>
      <c r="G18" s="18">
        <f>'Cost Share'!P18</f>
        <v>0</v>
      </c>
      <c r="H18" s="18">
        <f t="shared" si="0"/>
        <v>0</v>
      </c>
      <c r="I18" s="18">
        <f t="shared" si="1"/>
        <v>0</v>
      </c>
      <c r="J18" s="11">
        <f t="shared" si="2"/>
        <v>0</v>
      </c>
      <c r="K18" s="52"/>
      <c r="L18" s="52"/>
      <c r="M18" s="52"/>
      <c r="N18" s="52"/>
      <c r="O18" s="52"/>
      <c r="P18" s="52"/>
    </row>
    <row r="19" spans="1:16" x14ac:dyDescent="0.2">
      <c r="A19" s="52" t="str">
        <f>'Re-Budget'!A19</f>
        <v>Sou-Cheng Choi</v>
      </c>
      <c r="B19" s="52" t="str">
        <f>'Re-Budget'!B19</f>
        <v>Co-PI 4</v>
      </c>
      <c r="C19" s="52" t="str">
        <f>'Re-Budget'!C19</f>
        <v>Academic</v>
      </c>
      <c r="D19" s="59">
        <f>'Re-Budget'!D19</f>
        <v>0</v>
      </c>
      <c r="E19" s="59">
        <f>'Re-Budget'!E19</f>
        <v>0</v>
      </c>
      <c r="F19" s="121"/>
      <c r="G19" s="18">
        <f>'Cost Share'!P19</f>
        <v>0</v>
      </c>
      <c r="H19" s="18">
        <f t="shared" si="0"/>
        <v>0</v>
      </c>
      <c r="I19" s="18">
        <f t="shared" si="1"/>
        <v>0</v>
      </c>
      <c r="J19" s="11">
        <f t="shared" si="2"/>
        <v>0</v>
      </c>
      <c r="K19" s="52"/>
      <c r="L19" s="52"/>
      <c r="M19" s="52"/>
      <c r="N19" s="52"/>
      <c r="O19" s="52"/>
      <c r="P19" s="52"/>
    </row>
    <row r="20" spans="1:16" x14ac:dyDescent="0.2">
      <c r="A20" s="52" t="str">
        <f>'Re-Budget'!A20</f>
        <v>Sou-Cheng Choi</v>
      </c>
      <c r="B20" s="52" t="str">
        <f>'Re-Budget'!B20</f>
        <v>Co-PI 4</v>
      </c>
      <c r="C20" s="52" t="str">
        <f>'Re-Budget'!C20</f>
        <v>Summer</v>
      </c>
      <c r="D20" s="59">
        <f>'Re-Budget'!D20</f>
        <v>0</v>
      </c>
      <c r="E20" s="59">
        <f>'Re-Budget'!E20</f>
        <v>0</v>
      </c>
      <c r="F20" s="121"/>
      <c r="G20" s="18">
        <f>'Cost Share'!P20</f>
        <v>0</v>
      </c>
      <c r="H20" s="18">
        <f t="shared" si="0"/>
        <v>0</v>
      </c>
      <c r="I20" s="18">
        <f t="shared" si="1"/>
        <v>0</v>
      </c>
      <c r="J20" s="11">
        <f t="shared" si="2"/>
        <v>0</v>
      </c>
      <c r="K20" s="52"/>
      <c r="L20" s="52"/>
      <c r="M20" s="52"/>
      <c r="N20" s="52"/>
      <c r="O20" s="52"/>
      <c r="P20" s="52"/>
    </row>
    <row r="21" spans="1:16" x14ac:dyDescent="0.2">
      <c r="A21" s="52">
        <f>'Re-Budget'!A21</f>
        <v>0</v>
      </c>
      <c r="B21" s="52" t="str">
        <f>'Re-Budget'!B21</f>
        <v>Post-doc</v>
      </c>
      <c r="C21" s="52" t="str">
        <f>'Re-Budget'!C21</f>
        <v>Academic</v>
      </c>
      <c r="D21" s="59">
        <f>'Re-Budget'!D21</f>
        <v>0</v>
      </c>
      <c r="E21" s="59">
        <f>'Re-Budget'!E21</f>
        <v>0</v>
      </c>
      <c r="F21" s="121"/>
      <c r="G21" s="18">
        <f>'Cost Share'!P21</f>
        <v>0</v>
      </c>
      <c r="H21" s="18">
        <f t="shared" si="0"/>
        <v>0</v>
      </c>
      <c r="I21" s="18">
        <f t="shared" si="1"/>
        <v>0</v>
      </c>
      <c r="J21" s="11">
        <f t="shared" si="2"/>
        <v>0</v>
      </c>
      <c r="K21" s="52"/>
      <c r="L21" s="52"/>
      <c r="M21" s="52"/>
      <c r="N21" s="52"/>
      <c r="O21" s="52"/>
      <c r="P21" s="52"/>
    </row>
    <row r="22" spans="1:16" x14ac:dyDescent="0.2">
      <c r="A22" s="52" t="str">
        <f>'Re-Budget'!A22</f>
        <v>-</v>
      </c>
      <c r="B22" s="52" t="str">
        <f>'Re-Budget'!B22</f>
        <v>Grad Student</v>
      </c>
      <c r="C22" s="52" t="str">
        <f>'Re-Budget'!C22</f>
        <v>Student</v>
      </c>
      <c r="D22" s="59">
        <f>'Re-Budget'!D22</f>
        <v>0</v>
      </c>
      <c r="E22" s="59">
        <f>'Re-Budget'!E22</f>
        <v>0</v>
      </c>
      <c r="F22" s="121"/>
      <c r="G22" s="18">
        <f>'Cost Share'!P22</f>
        <v>0</v>
      </c>
      <c r="H22" s="18">
        <f t="shared" si="0"/>
        <v>0</v>
      </c>
      <c r="I22" s="18">
        <f t="shared" si="1"/>
        <v>0</v>
      </c>
      <c r="J22" s="11">
        <f t="shared" si="2"/>
        <v>0</v>
      </c>
      <c r="K22" s="52"/>
      <c r="L22" s="52"/>
      <c r="M22" s="52"/>
      <c r="N22" s="52"/>
      <c r="O22" s="52"/>
      <c r="P22" s="52"/>
    </row>
    <row r="23" spans="1:16" x14ac:dyDescent="0.2">
      <c r="A23" s="52">
        <f>'Re-Budget'!A23</f>
        <v>0</v>
      </c>
      <c r="B23" s="52" t="str">
        <f>'Re-Budget'!B23</f>
        <v>Grad Student</v>
      </c>
      <c r="C23" s="52" t="str">
        <f>'Re-Budget'!C23</f>
        <v>Student</v>
      </c>
      <c r="D23" s="59">
        <f>'Re-Budget'!D23</f>
        <v>0</v>
      </c>
      <c r="E23" s="59">
        <f>'Re-Budget'!E23</f>
        <v>0</v>
      </c>
      <c r="F23" s="121"/>
      <c r="G23" s="18">
        <f>'Cost Share'!P23</f>
        <v>0</v>
      </c>
      <c r="H23" s="18">
        <f t="shared" si="0"/>
        <v>0</v>
      </c>
      <c r="I23" s="18">
        <f t="shared" si="1"/>
        <v>0</v>
      </c>
      <c r="J23" s="11">
        <f t="shared" si="2"/>
        <v>0</v>
      </c>
      <c r="K23" s="52"/>
      <c r="L23" s="52"/>
      <c r="M23" s="52"/>
      <c r="N23" s="52"/>
      <c r="O23" s="52"/>
      <c r="P23" s="52"/>
    </row>
    <row r="24" spans="1:16" x14ac:dyDescent="0.2">
      <c r="A24" s="52" t="str">
        <f>'Re-Budget'!A24</f>
        <v>-</v>
      </c>
      <c r="B24" s="52" t="str">
        <f>'Re-Budget'!B24</f>
        <v>UG Student</v>
      </c>
      <c r="C24" s="52" t="str">
        <f>'Re-Budget'!C24</f>
        <v>Student</v>
      </c>
      <c r="D24" s="59">
        <f>'Re-Budget'!D24</f>
        <v>0</v>
      </c>
      <c r="E24" s="59">
        <f>'Re-Budget'!E24</f>
        <v>0</v>
      </c>
      <c r="F24" s="121"/>
      <c r="G24" s="18">
        <f>'Cost Share'!P24</f>
        <v>0</v>
      </c>
      <c r="H24" s="18">
        <f t="shared" si="0"/>
        <v>0</v>
      </c>
      <c r="I24" s="18">
        <f t="shared" si="1"/>
        <v>0</v>
      </c>
      <c r="J24" s="11">
        <f t="shared" si="2"/>
        <v>0</v>
      </c>
      <c r="K24" s="52"/>
      <c r="L24" s="52"/>
      <c r="M24" s="52"/>
      <c r="N24" s="52"/>
      <c r="O24" s="52"/>
      <c r="P24" s="52"/>
    </row>
    <row r="25" spans="1:16" x14ac:dyDescent="0.2">
      <c r="A25" s="52" t="str">
        <f>'Re-Budget'!A25</f>
        <v>-</v>
      </c>
      <c r="B25" s="52" t="str">
        <f>'Re-Budget'!B25</f>
        <v>TBD</v>
      </c>
      <c r="C25" s="52" t="str">
        <f>'Re-Budget'!C25</f>
        <v>TBD</v>
      </c>
      <c r="D25" s="59">
        <f>'Re-Budget'!D25</f>
        <v>0</v>
      </c>
      <c r="E25" s="59">
        <f>'Re-Budget'!E25</f>
        <v>0</v>
      </c>
      <c r="F25" s="121"/>
      <c r="G25" s="18">
        <f>'Cost Share'!P25</f>
        <v>0</v>
      </c>
      <c r="H25" s="18">
        <f t="shared" si="0"/>
        <v>0</v>
      </c>
      <c r="I25" s="18">
        <f t="shared" si="1"/>
        <v>0</v>
      </c>
      <c r="J25" s="11">
        <f t="shared" si="2"/>
        <v>0</v>
      </c>
      <c r="K25" s="52"/>
      <c r="L25" s="52"/>
      <c r="M25" s="52"/>
      <c r="N25" s="52"/>
      <c r="O25" s="52"/>
      <c r="P25" s="52"/>
    </row>
    <row r="26" spans="1:16" s="9" customFormat="1" x14ac:dyDescent="0.2">
      <c r="A26" s="37" t="s">
        <v>13</v>
      </c>
      <c r="B26" s="37"/>
      <c r="C26" s="37"/>
      <c r="D26" s="37"/>
      <c r="E26" s="37"/>
      <c r="F26" s="37"/>
      <c r="G26" s="38">
        <f>'Cost Share'!P26</f>
        <v>0</v>
      </c>
      <c r="H26" s="38">
        <f t="shared" ref="H26:I26" si="3">SUM(H11:H25)</f>
        <v>0</v>
      </c>
      <c r="I26" s="38">
        <f t="shared" si="3"/>
        <v>0</v>
      </c>
      <c r="J26" s="39">
        <f>SUM(J11:J25)</f>
        <v>0</v>
      </c>
      <c r="K26" s="109">
        <f>SUM(H26:I26)</f>
        <v>0</v>
      </c>
    </row>
    <row r="27" spans="1:16" x14ac:dyDescent="0.2">
      <c r="G27" s="54"/>
      <c r="H27" s="54"/>
      <c r="I27" s="54"/>
      <c r="J27" s="42"/>
      <c r="K27" s="52"/>
      <c r="L27" s="52"/>
      <c r="M27" s="52"/>
      <c r="N27" s="52"/>
      <c r="O27" s="52"/>
      <c r="P27" s="52"/>
    </row>
    <row r="28" spans="1:16" x14ac:dyDescent="0.2">
      <c r="A28" s="9" t="s">
        <v>18</v>
      </c>
      <c r="G28" s="54" t="s">
        <v>127</v>
      </c>
      <c r="H28" s="54" t="s">
        <v>128</v>
      </c>
      <c r="I28" s="54" t="s">
        <v>129</v>
      </c>
      <c r="J28" s="43" t="s">
        <v>131</v>
      </c>
      <c r="K28" s="52"/>
      <c r="L28" s="52"/>
      <c r="M28" s="52"/>
      <c r="N28" s="52"/>
      <c r="O28" s="52"/>
      <c r="P28" s="52"/>
    </row>
    <row r="29" spans="1:16" x14ac:dyDescent="0.2">
      <c r="A29" s="52" t="str">
        <f>A11</f>
        <v>Fred Hickernell</v>
      </c>
      <c r="B29" s="52" t="str">
        <f>B11</f>
        <v>PI</v>
      </c>
      <c r="C29" s="52" t="str">
        <f>C11</f>
        <v>Academic</v>
      </c>
      <c r="G29" s="18">
        <f>'Cost Share'!P29</f>
        <v>0</v>
      </c>
      <c r="H29" s="18">
        <f>G29-I29</f>
        <v>0</v>
      </c>
      <c r="I29" s="18">
        <f>ROUND(IF($C$29="Academic",I11*$E$5,IF($C$29="Summer",I11*$E$6,IF($C$29="Staff",I11*$G$5,IF($C$29="Student",I11*$G$6,0)))),0)</f>
        <v>0</v>
      </c>
      <c r="J29" s="11">
        <f>SUM(H29:I29)</f>
        <v>0</v>
      </c>
      <c r="K29" s="52"/>
      <c r="L29" s="52"/>
      <c r="M29" s="52"/>
      <c r="N29" s="52"/>
      <c r="O29" s="52"/>
      <c r="P29" s="52"/>
    </row>
    <row r="30" spans="1:16" x14ac:dyDescent="0.2">
      <c r="A30" s="52" t="str">
        <f t="shared" ref="A30:C43" si="4">A12</f>
        <v>Fred Hickernell</v>
      </c>
      <c r="B30" s="52" t="str">
        <f t="shared" si="4"/>
        <v>PI</v>
      </c>
      <c r="C30" s="52" t="str">
        <f t="shared" si="4"/>
        <v>Summer</v>
      </c>
      <c r="G30" s="18">
        <f>'Cost Share'!P30</f>
        <v>0</v>
      </c>
      <c r="H30" s="18">
        <f t="shared" ref="H30:H43" si="5">G30-I30</f>
        <v>0</v>
      </c>
      <c r="I30" s="18">
        <f>ROUND(IF($C$30="Academic",I12*$E$5,IF($C$30="Summer",I12*$E$6,IF($C$30="Staff",I12*$G$5,IF($C$30="Student",I12*$G$6,0)))),0)</f>
        <v>0</v>
      </c>
      <c r="J30" s="11">
        <f t="shared" ref="J30:J43" si="6">SUM(H30:I30)</f>
        <v>0</v>
      </c>
      <c r="K30" s="52"/>
      <c r="L30" s="52"/>
      <c r="M30" s="52"/>
      <c r="N30" s="52"/>
      <c r="O30" s="52"/>
      <c r="P30" s="52"/>
    </row>
    <row r="31" spans="1:16" x14ac:dyDescent="0.2">
      <c r="A31" s="52" t="str">
        <f t="shared" si="4"/>
        <v>Xian-He Sun</v>
      </c>
      <c r="B31" s="52" t="str">
        <f t="shared" si="4"/>
        <v>Co-PI 1</v>
      </c>
      <c r="C31" s="52" t="str">
        <f t="shared" si="4"/>
        <v>Academic</v>
      </c>
      <c r="G31" s="18">
        <f>'Cost Share'!P31</f>
        <v>0</v>
      </c>
      <c r="H31" s="18">
        <f t="shared" si="5"/>
        <v>0</v>
      </c>
      <c r="I31" s="18">
        <f>ROUND(IF($C$31="Academic",I13*$E$5,IF($C$31="Summer",I13*$E$6,IF($C$31="Staff",I13*$G$5,IF($C$31="Student",I13*$G$6,0)))),0)</f>
        <v>0</v>
      </c>
      <c r="J31" s="11">
        <f t="shared" si="6"/>
        <v>0</v>
      </c>
      <c r="K31" s="52"/>
      <c r="L31" s="52"/>
      <c r="M31" s="52"/>
      <c r="N31" s="52"/>
      <c r="O31" s="52"/>
      <c r="P31" s="52"/>
    </row>
    <row r="32" spans="1:16" x14ac:dyDescent="0.2">
      <c r="A32" s="52" t="str">
        <f t="shared" si="4"/>
        <v>Xian-He Sun</v>
      </c>
      <c r="B32" s="52" t="str">
        <f t="shared" si="4"/>
        <v>Co-PI 1</v>
      </c>
      <c r="C32" s="52" t="str">
        <f t="shared" si="4"/>
        <v>Summer</v>
      </c>
      <c r="G32" s="18">
        <f>'Cost Share'!P32</f>
        <v>0</v>
      </c>
      <c r="H32" s="18">
        <f t="shared" si="5"/>
        <v>0</v>
      </c>
      <c r="I32" s="18">
        <f>ROUND(IF($C$32="Academic",I14*$E$5,IF($C$32="Summer",I14*$E$6,IF($C$32="Staff",I14*$G$5,IF($C$32="Student",I14*$G$6,0)))),0)</f>
        <v>0</v>
      </c>
      <c r="J32" s="11">
        <f t="shared" si="6"/>
        <v>0</v>
      </c>
      <c r="K32" s="52"/>
      <c r="L32" s="52"/>
      <c r="M32" s="52"/>
      <c r="N32" s="52"/>
      <c r="O32" s="52"/>
      <c r="P32" s="52"/>
    </row>
    <row r="33" spans="1:16" x14ac:dyDescent="0.2">
      <c r="A33" s="52" t="str">
        <f t="shared" si="4"/>
        <v>David Minh</v>
      </c>
      <c r="B33" s="52" t="str">
        <f t="shared" si="4"/>
        <v>Co-PI 2</v>
      </c>
      <c r="C33" s="52" t="str">
        <f t="shared" si="4"/>
        <v>Academic</v>
      </c>
      <c r="G33" s="18">
        <f>'Cost Share'!P33</f>
        <v>0</v>
      </c>
      <c r="H33" s="18">
        <f t="shared" si="5"/>
        <v>0</v>
      </c>
      <c r="I33" s="18">
        <f>ROUND(IF($C$33="Academic",I15*$E$5,IF($C$33="Summer",I15*$E$6,IF($C$33="Staff",I15*$G$5,IF($C$33="Student",I15*$G$6,0)))),0)</f>
        <v>0</v>
      </c>
      <c r="J33" s="11">
        <f t="shared" si="6"/>
        <v>0</v>
      </c>
      <c r="K33" s="52"/>
      <c r="L33" s="52"/>
      <c r="M33" s="52"/>
      <c r="N33" s="52"/>
      <c r="O33" s="52"/>
      <c r="P33" s="52"/>
    </row>
    <row r="34" spans="1:16" x14ac:dyDescent="0.2">
      <c r="A34" s="52" t="str">
        <f t="shared" si="4"/>
        <v>David Minh</v>
      </c>
      <c r="B34" s="52" t="str">
        <f t="shared" si="4"/>
        <v>Co-PI 2</v>
      </c>
      <c r="C34" s="52" t="str">
        <f t="shared" si="4"/>
        <v>Summer</v>
      </c>
      <c r="G34" s="18">
        <f>'Cost Share'!P34</f>
        <v>0</v>
      </c>
      <c r="H34" s="18">
        <f t="shared" si="5"/>
        <v>0</v>
      </c>
      <c r="I34" s="18">
        <f>ROUND(IF($C$34="Academic",I16*$E$5,IF($C$34="Summer",I16*$E$6,IF($C$34="Staff",I16*$G$5,IF($C$34="Student",I16*$G$6,0)))),0)</f>
        <v>0</v>
      </c>
      <c r="J34" s="11">
        <f t="shared" si="6"/>
        <v>0</v>
      </c>
      <c r="K34" s="52"/>
      <c r="L34" s="52"/>
      <c r="M34" s="52"/>
      <c r="N34" s="52"/>
      <c r="O34" s="52"/>
      <c r="P34" s="52"/>
    </row>
    <row r="35" spans="1:16" x14ac:dyDescent="0.2">
      <c r="A35" s="52" t="str">
        <f t="shared" si="4"/>
        <v>Jeffery Wereszczynski</v>
      </c>
      <c r="B35" s="52" t="str">
        <f t="shared" si="4"/>
        <v>Co-PI 3</v>
      </c>
      <c r="C35" s="52" t="str">
        <f t="shared" si="4"/>
        <v>Academic</v>
      </c>
      <c r="G35" s="18">
        <f>'Cost Share'!P35</f>
        <v>0</v>
      </c>
      <c r="H35" s="18">
        <f t="shared" si="5"/>
        <v>0</v>
      </c>
      <c r="I35" s="18">
        <f>ROUND(IF($C$35="Academic",I17*$E$5,IF($C$35="Summer",I17*$E$6,IF($C$35="Staff",I17*$G$5,IF($C$35="Student",I17*$G$6,0)))),0)</f>
        <v>0</v>
      </c>
      <c r="J35" s="11">
        <f t="shared" si="6"/>
        <v>0</v>
      </c>
      <c r="K35" s="52"/>
      <c r="L35" s="52"/>
      <c r="M35" s="52"/>
      <c r="N35" s="52"/>
      <c r="O35" s="52"/>
      <c r="P35" s="52"/>
    </row>
    <row r="36" spans="1:16" x14ac:dyDescent="0.2">
      <c r="A36" s="52" t="str">
        <f t="shared" si="4"/>
        <v>Jeffery Wereszczynski</v>
      </c>
      <c r="B36" s="52" t="str">
        <f t="shared" si="4"/>
        <v>Co-PI 3</v>
      </c>
      <c r="C36" s="52" t="str">
        <f t="shared" si="4"/>
        <v>Summer</v>
      </c>
      <c r="G36" s="18">
        <f>'Cost Share'!P36</f>
        <v>0</v>
      </c>
      <c r="H36" s="18">
        <f t="shared" si="5"/>
        <v>0</v>
      </c>
      <c r="I36" s="18">
        <f>ROUND(IF($C$36="Academic",I18*$E$5,IF($C$36="Summer",I18*$E$6,IF($C$36="Staff",I18*$G$5,IF($C$36="Student",I18*$G$6,0)))),0)</f>
        <v>0</v>
      </c>
      <c r="J36" s="11">
        <f t="shared" si="6"/>
        <v>0</v>
      </c>
      <c r="K36" s="52"/>
      <c r="L36" s="52"/>
      <c r="M36" s="52"/>
      <c r="N36" s="52"/>
      <c r="O36" s="52"/>
      <c r="P36" s="52"/>
    </row>
    <row r="37" spans="1:16" x14ac:dyDescent="0.2">
      <c r="A37" s="52" t="str">
        <f t="shared" si="4"/>
        <v>Sou-Cheng Choi</v>
      </c>
      <c r="B37" s="52" t="str">
        <f t="shared" si="4"/>
        <v>Co-PI 4</v>
      </c>
      <c r="C37" s="52" t="str">
        <f t="shared" si="4"/>
        <v>Academic</v>
      </c>
      <c r="G37" s="18">
        <f>'Cost Share'!P37</f>
        <v>0</v>
      </c>
      <c r="H37" s="18">
        <f t="shared" si="5"/>
        <v>0</v>
      </c>
      <c r="I37" s="18">
        <f>ROUND(IF($C$37="Academic",I19*$E$5,IF($C$37="Summer",I19*$E$6,IF($C$37="Staff",I19*$G$5,IF($C$37="Student",I19*$G$6,0)))),0)</f>
        <v>0</v>
      </c>
      <c r="J37" s="11">
        <f t="shared" si="6"/>
        <v>0</v>
      </c>
      <c r="K37" s="52"/>
      <c r="L37" s="52"/>
      <c r="M37" s="52"/>
      <c r="N37" s="52"/>
      <c r="O37" s="52"/>
      <c r="P37" s="52"/>
    </row>
    <row r="38" spans="1:16" x14ac:dyDescent="0.2">
      <c r="A38" s="52" t="str">
        <f t="shared" si="4"/>
        <v>Sou-Cheng Choi</v>
      </c>
      <c r="B38" s="52" t="str">
        <f t="shared" si="4"/>
        <v>Co-PI 4</v>
      </c>
      <c r="C38" s="52" t="str">
        <f t="shared" si="4"/>
        <v>Summer</v>
      </c>
      <c r="G38" s="18">
        <f>'Cost Share'!P38</f>
        <v>0</v>
      </c>
      <c r="H38" s="18">
        <f t="shared" si="5"/>
        <v>0</v>
      </c>
      <c r="I38" s="18">
        <f>ROUND(IF($C$38="Academic",I20*$E$5,IF($C$38="Summer",I20*$E$6,IF($C$38="Staff",I20*$G$5,IF($C$38="Student",I20*$G$6,0)))),0)</f>
        <v>0</v>
      </c>
      <c r="J38" s="11">
        <f t="shared" si="6"/>
        <v>0</v>
      </c>
      <c r="K38" s="52"/>
      <c r="L38" s="52"/>
      <c r="M38" s="52"/>
      <c r="N38" s="52"/>
      <c r="O38" s="52"/>
      <c r="P38" s="52"/>
    </row>
    <row r="39" spans="1:16" x14ac:dyDescent="0.2">
      <c r="A39" s="52">
        <f t="shared" si="4"/>
        <v>0</v>
      </c>
      <c r="B39" s="52" t="str">
        <f t="shared" si="4"/>
        <v>Post-doc</v>
      </c>
      <c r="C39" s="52" t="str">
        <f t="shared" si="4"/>
        <v>Academic</v>
      </c>
      <c r="G39" s="18">
        <f>'Cost Share'!P39</f>
        <v>0</v>
      </c>
      <c r="H39" s="18">
        <f t="shared" si="5"/>
        <v>0</v>
      </c>
      <c r="I39" s="18">
        <f>ROUND(IF($C$39="Academic",I21*$E$5,IF($C$39="Summer",I21*$E$6,IF($C$39="Staff",I21*$G$5,IF($C$39="Student",I21*$G$6,0)))),0)</f>
        <v>0</v>
      </c>
      <c r="J39" s="11">
        <f t="shared" si="6"/>
        <v>0</v>
      </c>
      <c r="K39" s="52"/>
      <c r="L39" s="52"/>
      <c r="M39" s="52"/>
      <c r="N39" s="52"/>
      <c r="O39" s="52"/>
      <c r="P39" s="52"/>
    </row>
    <row r="40" spans="1:16" x14ac:dyDescent="0.2">
      <c r="A40" s="52" t="str">
        <f t="shared" si="4"/>
        <v>-</v>
      </c>
      <c r="B40" s="52" t="str">
        <f t="shared" si="4"/>
        <v>Grad Student</v>
      </c>
      <c r="C40" s="52" t="str">
        <f t="shared" si="4"/>
        <v>Student</v>
      </c>
      <c r="G40" s="18">
        <f>'Cost Share'!P40</f>
        <v>0</v>
      </c>
      <c r="H40" s="18">
        <f t="shared" si="5"/>
        <v>0</v>
      </c>
      <c r="I40" s="18">
        <f>ROUND(IF($C$40="Academic",I22*$E$5,IF($C$40="Summer",I22*$E$6,IF($C$40="Staff",I22*$G$5,IF($C$40="Student",I22*$G$6,0)))),0)</f>
        <v>0</v>
      </c>
      <c r="J40" s="11">
        <f t="shared" si="6"/>
        <v>0</v>
      </c>
      <c r="K40" s="52"/>
      <c r="L40" s="52"/>
      <c r="M40" s="52"/>
      <c r="N40" s="52"/>
      <c r="O40" s="52"/>
      <c r="P40" s="52"/>
    </row>
    <row r="41" spans="1:16" x14ac:dyDescent="0.2">
      <c r="A41" s="52">
        <f t="shared" si="4"/>
        <v>0</v>
      </c>
      <c r="B41" s="52" t="str">
        <f t="shared" si="4"/>
        <v>Grad Student</v>
      </c>
      <c r="C41" s="52" t="str">
        <f t="shared" si="4"/>
        <v>Student</v>
      </c>
      <c r="G41" s="18">
        <f>'Cost Share'!P41</f>
        <v>0</v>
      </c>
      <c r="H41" s="18">
        <f t="shared" si="5"/>
        <v>0</v>
      </c>
      <c r="I41" s="18">
        <f>ROUND(IF($C$41="Academic",I23*$E$5,IF($C$41="Summer",I23*$E$6,IF($C$41="Staff",I23*$G$5,IF($C$41="Student",I23*$G$6,0)))),0)</f>
        <v>0</v>
      </c>
      <c r="J41" s="11">
        <f t="shared" si="6"/>
        <v>0</v>
      </c>
      <c r="K41" s="52"/>
      <c r="L41" s="52"/>
      <c r="M41" s="52"/>
      <c r="N41" s="52"/>
      <c r="O41" s="52"/>
      <c r="P41" s="52"/>
    </row>
    <row r="42" spans="1:16" x14ac:dyDescent="0.2">
      <c r="A42" s="52" t="str">
        <f t="shared" si="4"/>
        <v>-</v>
      </c>
      <c r="B42" s="52" t="str">
        <f t="shared" si="4"/>
        <v>UG Student</v>
      </c>
      <c r="C42" s="52" t="str">
        <f t="shared" si="4"/>
        <v>Student</v>
      </c>
      <c r="G42" s="18">
        <f>'Cost Share'!P42</f>
        <v>0</v>
      </c>
      <c r="H42" s="18">
        <f t="shared" si="5"/>
        <v>0</v>
      </c>
      <c r="I42" s="18">
        <f>ROUND(IF($C$42="Academic",I24*$E$5,IF($C$42="Summer",I24*$E$6,IF($C$42="Staff",I24*$G$5,IF($C$42="Student",I24*$G$6,0)))),0)</f>
        <v>0</v>
      </c>
      <c r="J42" s="11">
        <f t="shared" si="6"/>
        <v>0</v>
      </c>
      <c r="K42" s="52"/>
      <c r="L42" s="52"/>
      <c r="M42" s="52"/>
      <c r="N42" s="52"/>
      <c r="O42" s="52"/>
      <c r="P42" s="52"/>
    </row>
    <row r="43" spans="1:16" x14ac:dyDescent="0.2">
      <c r="A43" s="52" t="str">
        <f t="shared" si="4"/>
        <v>-</v>
      </c>
      <c r="B43" s="52" t="str">
        <f t="shared" si="4"/>
        <v>TBD</v>
      </c>
      <c r="C43" s="52" t="str">
        <f t="shared" si="4"/>
        <v>TBD</v>
      </c>
      <c r="G43" s="18">
        <f>'Cost Share'!P43</f>
        <v>0</v>
      </c>
      <c r="H43" s="18">
        <f t="shared" si="5"/>
        <v>0</v>
      </c>
      <c r="I43" s="18">
        <f>ROUND(IF($C$43="Academic",I25*$E$5,IF($C$43="Summer",I25*$E$6,IF($C$43="Staff",I25*$G$5,IF($C$43="Student",I25*$G$6,0)))),0)</f>
        <v>0</v>
      </c>
      <c r="J43" s="11">
        <f t="shared" si="6"/>
        <v>0</v>
      </c>
      <c r="K43" s="52"/>
      <c r="L43" s="52"/>
      <c r="M43" s="52"/>
      <c r="N43" s="52"/>
      <c r="O43" s="52"/>
      <c r="P43" s="52"/>
    </row>
    <row r="44" spans="1:16" s="9" customFormat="1" x14ac:dyDescent="0.2">
      <c r="A44" s="37" t="s">
        <v>19</v>
      </c>
      <c r="B44" s="37"/>
      <c r="C44" s="37"/>
      <c r="D44" s="37"/>
      <c r="E44" s="37"/>
      <c r="F44" s="37"/>
      <c r="G44" s="38">
        <f>'Cost Share'!P44</f>
        <v>0</v>
      </c>
      <c r="H44" s="38">
        <f t="shared" ref="H44:J44" si="7">SUM(H29:H43)</f>
        <v>0</v>
      </c>
      <c r="I44" s="38">
        <f t="shared" si="7"/>
        <v>0</v>
      </c>
      <c r="J44" s="39">
        <f t="shared" si="7"/>
        <v>0</v>
      </c>
      <c r="K44" s="109">
        <f>SUM(H44:I44)</f>
        <v>0</v>
      </c>
    </row>
    <row r="45" spans="1:16" x14ac:dyDescent="0.2">
      <c r="G45" s="54"/>
      <c r="H45" s="54"/>
      <c r="I45" s="54"/>
      <c r="J45" s="11"/>
      <c r="K45" s="52"/>
      <c r="L45" s="52"/>
      <c r="M45" s="52"/>
      <c r="N45" s="52"/>
      <c r="O45" s="52"/>
      <c r="P45" s="52"/>
    </row>
    <row r="46" spans="1:16" s="9" customFormat="1" x14ac:dyDescent="0.2">
      <c r="A46" s="60" t="s">
        <v>28</v>
      </c>
      <c r="B46" s="60"/>
      <c r="C46" s="60"/>
      <c r="D46" s="60"/>
      <c r="E46" s="60"/>
      <c r="F46" s="60"/>
      <c r="G46" s="61">
        <f>'Cost Share'!P46</f>
        <v>0</v>
      </c>
      <c r="H46" s="61">
        <f t="shared" ref="H46:I46" si="8">H44+H26</f>
        <v>0</v>
      </c>
      <c r="I46" s="61">
        <f t="shared" si="8"/>
        <v>0</v>
      </c>
      <c r="J46" s="62">
        <f>J44+J26</f>
        <v>0</v>
      </c>
      <c r="K46" s="109">
        <f>SUM(H46:I46)</f>
        <v>0</v>
      </c>
    </row>
    <row r="47" spans="1:16" x14ac:dyDescent="0.2">
      <c r="G47" s="54"/>
      <c r="H47" s="54"/>
      <c r="I47" s="54"/>
      <c r="J47" s="11"/>
      <c r="K47" s="52"/>
      <c r="L47" s="52"/>
      <c r="M47" s="52"/>
      <c r="N47" s="52"/>
      <c r="O47" s="52"/>
      <c r="P47" s="52"/>
    </row>
    <row r="48" spans="1:16" x14ac:dyDescent="0.2">
      <c r="A48" s="9" t="s">
        <v>29</v>
      </c>
      <c r="B48" s="9" t="s">
        <v>62</v>
      </c>
      <c r="G48" s="54" t="str">
        <f>G28</f>
        <v>Original</v>
      </c>
      <c r="H48" s="54" t="str">
        <f t="shared" ref="H48:J48" si="9">H28</f>
        <v>Exp</v>
      </c>
      <c r="I48" s="54" t="str">
        <f t="shared" si="9"/>
        <v>Re-Bud</v>
      </c>
      <c r="J48" s="54" t="str">
        <f t="shared" si="9"/>
        <v>TL REV</v>
      </c>
      <c r="K48" s="52"/>
      <c r="L48" s="52"/>
      <c r="M48" s="52"/>
      <c r="N48" s="52"/>
      <c r="O48" s="52"/>
      <c r="P48" s="52"/>
    </row>
    <row r="49" spans="1:16" x14ac:dyDescent="0.2">
      <c r="A49" s="52" t="s">
        <v>30</v>
      </c>
      <c r="G49" s="18">
        <f>'Cost Share'!P49</f>
        <v>0</v>
      </c>
      <c r="H49" s="54"/>
      <c r="I49" s="54"/>
      <c r="J49" s="11">
        <f>SUM(H49:I49)</f>
        <v>0</v>
      </c>
      <c r="K49" s="52"/>
      <c r="L49" s="52"/>
      <c r="M49" s="52"/>
      <c r="N49" s="52"/>
      <c r="O49" s="52"/>
      <c r="P49" s="52"/>
    </row>
    <row r="50" spans="1:16" x14ac:dyDescent="0.2">
      <c r="A50" s="52" t="s">
        <v>31</v>
      </c>
      <c r="G50" s="18">
        <f>'Cost Share'!P50</f>
        <v>0</v>
      </c>
      <c r="H50" s="54"/>
      <c r="I50" s="54"/>
      <c r="J50" s="11">
        <f>SUM(H50:I50)</f>
        <v>0</v>
      </c>
      <c r="K50" s="52"/>
      <c r="L50" s="52"/>
      <c r="M50" s="52"/>
      <c r="N50" s="52"/>
      <c r="O50" s="52"/>
      <c r="P50" s="52"/>
    </row>
    <row r="51" spans="1:16" s="9" customFormat="1" x14ac:dyDescent="0.2">
      <c r="A51" s="37" t="s">
        <v>32</v>
      </c>
      <c r="B51" s="37"/>
      <c r="C51" s="37"/>
      <c r="D51" s="37"/>
      <c r="E51" s="37"/>
      <c r="F51" s="37"/>
      <c r="G51" s="38">
        <f>'Cost Share'!P51</f>
        <v>0</v>
      </c>
      <c r="H51" s="38">
        <f t="shared" ref="H51:I51" si="10">SUM(H49:H50)</f>
        <v>0</v>
      </c>
      <c r="I51" s="38">
        <f t="shared" si="10"/>
        <v>0</v>
      </c>
      <c r="J51" s="39">
        <f>SUM(J49:J50)</f>
        <v>0</v>
      </c>
      <c r="K51" s="109">
        <f>SUM(H51:I51)</f>
        <v>0</v>
      </c>
    </row>
    <row r="52" spans="1:16" x14ac:dyDescent="0.2">
      <c r="G52" s="54"/>
      <c r="H52" s="54"/>
      <c r="I52" s="54"/>
      <c r="J52" s="11"/>
      <c r="K52" s="52"/>
      <c r="L52" s="52"/>
      <c r="M52" s="52"/>
      <c r="N52" s="52"/>
      <c r="O52" s="52"/>
      <c r="P52" s="52"/>
    </row>
    <row r="53" spans="1:16" x14ac:dyDescent="0.2">
      <c r="A53" s="93" t="s">
        <v>68</v>
      </c>
      <c r="B53" s="93" t="s">
        <v>63</v>
      </c>
      <c r="C53" s="94"/>
      <c r="D53" s="94"/>
      <c r="E53" s="94"/>
      <c r="F53" s="94"/>
      <c r="G53" s="95" t="str">
        <f>G48</f>
        <v>Original</v>
      </c>
      <c r="H53" s="95" t="str">
        <f t="shared" ref="H53:J53" si="11">H48</f>
        <v>Exp</v>
      </c>
      <c r="I53" s="95" t="str">
        <f t="shared" si="11"/>
        <v>Re-Bud</v>
      </c>
      <c r="J53" s="95" t="str">
        <f t="shared" si="11"/>
        <v>TL REV</v>
      </c>
      <c r="K53" s="52"/>
      <c r="L53" s="52"/>
      <c r="M53" s="52"/>
      <c r="N53" s="52"/>
      <c r="O53" s="52"/>
      <c r="P53" s="52"/>
    </row>
    <row r="54" spans="1:16" x14ac:dyDescent="0.2">
      <c r="A54" s="94" t="s">
        <v>33</v>
      </c>
      <c r="B54" s="97" t="s">
        <v>64</v>
      </c>
      <c r="C54" s="94"/>
      <c r="D54" s="94"/>
      <c r="E54" s="94"/>
      <c r="F54" s="94"/>
      <c r="G54" s="18">
        <f>'Cost Share'!P54</f>
        <v>0</v>
      </c>
      <c r="H54" s="95"/>
      <c r="I54" s="95"/>
      <c r="J54" s="98">
        <f>SUM(H54:I54)</f>
        <v>0</v>
      </c>
      <c r="K54" s="52"/>
      <c r="L54" s="52"/>
      <c r="M54" s="52"/>
      <c r="N54" s="52"/>
      <c r="O54" s="52"/>
      <c r="P54" s="52"/>
    </row>
    <row r="55" spans="1:16" x14ac:dyDescent="0.2">
      <c r="A55" s="94" t="s">
        <v>34</v>
      </c>
      <c r="B55" s="97" t="s">
        <v>64</v>
      </c>
      <c r="C55" s="94"/>
      <c r="D55" s="94"/>
      <c r="E55" s="94"/>
      <c r="F55" s="94"/>
      <c r="G55" s="18">
        <f>'Cost Share'!P55</f>
        <v>0</v>
      </c>
      <c r="H55" s="95"/>
      <c r="I55" s="95"/>
      <c r="J55" s="98">
        <f>SUM(H55:I55)</f>
        <v>0</v>
      </c>
      <c r="K55" s="52"/>
      <c r="L55" s="52"/>
      <c r="M55" s="52"/>
      <c r="N55" s="52"/>
      <c r="O55" s="52"/>
      <c r="P55" s="52"/>
    </row>
    <row r="56" spans="1:16" s="9" customFormat="1" x14ac:dyDescent="0.2">
      <c r="A56" s="99" t="s">
        <v>35</v>
      </c>
      <c r="B56" s="99"/>
      <c r="C56" s="99"/>
      <c r="D56" s="99"/>
      <c r="E56" s="99"/>
      <c r="F56" s="99"/>
      <c r="G56" s="100">
        <f>'Cost Share'!P56</f>
        <v>0</v>
      </c>
      <c r="H56" s="100">
        <f t="shared" ref="H56:J56" si="12">SUM(H54:H55)</f>
        <v>0</v>
      </c>
      <c r="I56" s="100">
        <f t="shared" si="12"/>
        <v>0</v>
      </c>
      <c r="J56" s="101">
        <f t="shared" si="12"/>
        <v>0</v>
      </c>
      <c r="K56" s="109">
        <f>SUM(H56:I56)</f>
        <v>0</v>
      </c>
    </row>
    <row r="57" spans="1:16" s="9" customFormat="1" x14ac:dyDescent="0.2">
      <c r="G57" s="10"/>
      <c r="H57" s="10"/>
      <c r="I57" s="10"/>
      <c r="J57" s="11"/>
    </row>
    <row r="58" spans="1:16" s="9" customFormat="1" x14ac:dyDescent="0.2">
      <c r="A58" s="9" t="s">
        <v>79</v>
      </c>
      <c r="G58" s="54" t="str">
        <f>G53</f>
        <v>Original</v>
      </c>
      <c r="H58" s="54" t="str">
        <f t="shared" ref="H58:J58" si="13">H53</f>
        <v>Exp</v>
      </c>
      <c r="I58" s="54" t="str">
        <f t="shared" si="13"/>
        <v>Re-Bud</v>
      </c>
      <c r="J58" s="54" t="str">
        <f t="shared" si="13"/>
        <v>TL REV</v>
      </c>
    </row>
    <row r="59" spans="1:16" s="12" customFormat="1" x14ac:dyDescent="0.2">
      <c r="A59" s="12" t="s">
        <v>80</v>
      </c>
      <c r="G59" s="18">
        <f>'Cost Share'!P59</f>
        <v>0</v>
      </c>
      <c r="H59" s="54"/>
      <c r="I59" s="54"/>
      <c r="J59" s="11">
        <f>SUM(H59:I59)</f>
        <v>0</v>
      </c>
    </row>
    <row r="60" spans="1:16" s="12" customFormat="1" x14ac:dyDescent="0.2">
      <c r="A60" s="12" t="s">
        <v>81</v>
      </c>
      <c r="G60" s="18">
        <f>'Cost Share'!P60</f>
        <v>0</v>
      </c>
      <c r="H60" s="54"/>
      <c r="I60" s="54"/>
      <c r="J60" s="11">
        <f>SUM(H60:I60)</f>
        <v>0</v>
      </c>
    </row>
    <row r="61" spans="1:16" s="9" customFormat="1" x14ac:dyDescent="0.2">
      <c r="A61" s="37" t="s">
        <v>82</v>
      </c>
      <c r="B61" s="37"/>
      <c r="C61" s="37"/>
      <c r="D61" s="37"/>
      <c r="E61" s="37"/>
      <c r="F61" s="37"/>
      <c r="G61" s="38">
        <f>'Cost Share'!P61</f>
        <v>0</v>
      </c>
      <c r="H61" s="38">
        <f t="shared" ref="H61:I61" si="14">SUM(H59:H60)</f>
        <v>0</v>
      </c>
      <c r="I61" s="38">
        <f t="shared" si="14"/>
        <v>0</v>
      </c>
      <c r="J61" s="39">
        <f>SUM(J59:J60)</f>
        <v>0</v>
      </c>
      <c r="K61" s="109">
        <f>SUM(H61:I61)</f>
        <v>0</v>
      </c>
    </row>
    <row r="62" spans="1:16" x14ac:dyDescent="0.2">
      <c r="G62" s="54"/>
      <c r="H62" s="54"/>
      <c r="I62" s="54"/>
      <c r="J62" s="11"/>
      <c r="K62" s="52"/>
      <c r="L62" s="52"/>
      <c r="M62" s="52"/>
      <c r="N62" s="52"/>
      <c r="O62" s="52"/>
      <c r="P62" s="52"/>
    </row>
    <row r="63" spans="1:16" x14ac:dyDescent="0.2">
      <c r="A63" s="9" t="s">
        <v>44</v>
      </c>
      <c r="G63" s="54" t="str">
        <f>G58</f>
        <v>Original</v>
      </c>
      <c r="H63" s="54" t="str">
        <f t="shared" ref="H63:J63" si="15">H58</f>
        <v>Exp</v>
      </c>
      <c r="I63" s="54" t="str">
        <f t="shared" si="15"/>
        <v>Re-Bud</v>
      </c>
      <c r="J63" s="54" t="str">
        <f t="shared" si="15"/>
        <v>TL REV</v>
      </c>
      <c r="K63" s="52"/>
      <c r="L63" s="52"/>
      <c r="M63" s="52"/>
      <c r="N63" s="52"/>
      <c r="O63" s="52"/>
      <c r="P63" s="52"/>
    </row>
    <row r="64" spans="1:16" x14ac:dyDescent="0.2">
      <c r="A64" s="52" t="s">
        <v>117</v>
      </c>
      <c r="G64" s="18">
        <f>'Cost Share'!P64</f>
        <v>0</v>
      </c>
      <c r="H64" s="54"/>
      <c r="I64" s="54"/>
      <c r="J64" s="11">
        <f>SUM(H64:I64)</f>
        <v>0</v>
      </c>
      <c r="K64" s="52"/>
      <c r="L64" s="52"/>
      <c r="M64" s="52"/>
      <c r="N64" s="52"/>
      <c r="O64" s="52"/>
      <c r="P64" s="52"/>
    </row>
    <row r="65" spans="1:16" x14ac:dyDescent="0.2">
      <c r="A65" s="52" t="s">
        <v>118</v>
      </c>
      <c r="G65" s="18">
        <f>'Cost Share'!P65</f>
        <v>0</v>
      </c>
      <c r="H65" s="54"/>
      <c r="I65" s="54"/>
      <c r="J65" s="11">
        <f t="shared" ref="J65:J67" si="16">SUM(H65:I65)</f>
        <v>0</v>
      </c>
      <c r="K65" s="52"/>
      <c r="L65" s="52"/>
      <c r="M65" s="52"/>
      <c r="N65" s="52"/>
      <c r="O65" s="52"/>
      <c r="P65" s="52"/>
    </row>
    <row r="66" spans="1:16" x14ac:dyDescent="0.2">
      <c r="A66" s="52" t="s">
        <v>119</v>
      </c>
      <c r="D66" s="21"/>
      <c r="G66" s="18">
        <f>'Cost Share'!P66</f>
        <v>0</v>
      </c>
      <c r="H66" s="54"/>
      <c r="I66" s="54"/>
      <c r="J66" s="11">
        <f t="shared" si="16"/>
        <v>0</v>
      </c>
      <c r="K66" s="52"/>
      <c r="L66" s="52"/>
      <c r="M66" s="52"/>
      <c r="N66" s="52"/>
      <c r="O66" s="52"/>
      <c r="P66" s="52"/>
    </row>
    <row r="67" spans="1:16" x14ac:dyDescent="0.2">
      <c r="A67" s="94" t="s">
        <v>122</v>
      </c>
      <c r="B67" s="94"/>
      <c r="C67" s="94" t="s">
        <v>120</v>
      </c>
      <c r="D67" s="102">
        <f>'Re-Budget'!D82</f>
        <v>1313</v>
      </c>
      <c r="E67" s="94" t="s">
        <v>61</v>
      </c>
      <c r="F67" s="113"/>
      <c r="G67" s="18">
        <f>'Cost Share'!P67</f>
        <v>0</v>
      </c>
      <c r="H67" s="104">
        <f>G67-I67</f>
        <v>0</v>
      </c>
      <c r="I67" s="104">
        <f>ROUND(F67*D67,0)</f>
        <v>0</v>
      </c>
      <c r="J67" s="11">
        <f t="shared" si="16"/>
        <v>0</v>
      </c>
      <c r="K67" s="52"/>
      <c r="L67" s="52"/>
      <c r="M67" s="52"/>
      <c r="N67" s="52"/>
      <c r="O67" s="52"/>
      <c r="P67" s="52"/>
    </row>
    <row r="68" spans="1:16" s="9" customFormat="1" x14ac:dyDescent="0.2">
      <c r="A68" s="37" t="s">
        <v>50</v>
      </c>
      <c r="B68" s="37"/>
      <c r="C68" s="63"/>
      <c r="D68" s="37"/>
      <c r="E68" s="37"/>
      <c r="F68" s="37"/>
      <c r="G68" s="38">
        <f>'Cost Share'!P68</f>
        <v>0</v>
      </c>
      <c r="H68" s="38">
        <f t="shared" ref="H68:J68" si="17">SUM(H64:H67)</f>
        <v>0</v>
      </c>
      <c r="I68" s="38">
        <f t="shared" si="17"/>
        <v>0</v>
      </c>
      <c r="J68" s="39">
        <f t="shared" si="17"/>
        <v>0</v>
      </c>
      <c r="K68" s="109">
        <f>SUM(H68:I68)</f>
        <v>0</v>
      </c>
    </row>
    <row r="69" spans="1:16" x14ac:dyDescent="0.2">
      <c r="G69" s="54"/>
      <c r="H69" s="54"/>
      <c r="I69" s="54"/>
      <c r="J69" s="11"/>
      <c r="K69" s="52"/>
      <c r="L69" s="52"/>
      <c r="M69" s="52"/>
      <c r="N69" s="52"/>
      <c r="O69" s="52"/>
      <c r="P69" s="52"/>
    </row>
    <row r="70" spans="1:16" x14ac:dyDescent="0.2">
      <c r="A70" s="93" t="s">
        <v>94</v>
      </c>
      <c r="B70" s="93" t="s">
        <v>65</v>
      </c>
      <c r="C70" s="94"/>
      <c r="D70" s="94"/>
      <c r="E70" s="94"/>
      <c r="F70" s="94"/>
      <c r="G70" s="95" t="str">
        <f>G63</f>
        <v>Original</v>
      </c>
      <c r="H70" s="95" t="str">
        <f t="shared" ref="H70:J70" si="18">H63</f>
        <v>Exp</v>
      </c>
      <c r="I70" s="95" t="str">
        <f t="shared" si="18"/>
        <v>Re-Bud</v>
      </c>
      <c r="J70" s="95" t="str">
        <f t="shared" si="18"/>
        <v>TL REV</v>
      </c>
      <c r="K70" s="52"/>
      <c r="L70" s="52"/>
      <c r="M70" s="52"/>
      <c r="N70" s="52"/>
      <c r="O70" s="52"/>
      <c r="P70" s="52"/>
    </row>
    <row r="71" spans="1:16" x14ac:dyDescent="0.2">
      <c r="A71" s="94" t="s">
        <v>51</v>
      </c>
      <c r="B71" s="94"/>
      <c r="C71" s="94"/>
      <c r="D71" s="94"/>
      <c r="E71" s="94"/>
      <c r="F71" s="94"/>
      <c r="G71" s="18">
        <f>'Cost Share'!P71</f>
        <v>0</v>
      </c>
      <c r="H71" s="95"/>
      <c r="I71" s="95"/>
      <c r="J71" s="98">
        <f>SUM(H71:I71)</f>
        <v>0</v>
      </c>
      <c r="K71" s="52"/>
      <c r="L71" s="52"/>
      <c r="M71" s="52"/>
      <c r="N71" s="52"/>
      <c r="O71" s="52"/>
      <c r="P71" s="52"/>
    </row>
    <row r="72" spans="1:16" x14ac:dyDescent="0.2">
      <c r="A72" s="94" t="s">
        <v>52</v>
      </c>
      <c r="B72" s="94"/>
      <c r="C72" s="94"/>
      <c r="D72" s="94"/>
      <c r="E72" s="94"/>
      <c r="F72" s="94"/>
      <c r="G72" s="18">
        <f>'Cost Share'!P72</f>
        <v>0</v>
      </c>
      <c r="H72" s="95"/>
      <c r="I72" s="95"/>
      <c r="J72" s="98">
        <f t="shared" ref="J72:J73" si="19">SUM(H72:I72)</f>
        <v>0</v>
      </c>
      <c r="K72" s="52"/>
      <c r="L72" s="52"/>
      <c r="M72" s="52"/>
      <c r="N72" s="52"/>
      <c r="O72" s="52"/>
      <c r="P72" s="52"/>
    </row>
    <row r="73" spans="1:16" x14ac:dyDescent="0.2">
      <c r="A73" s="94" t="s">
        <v>53</v>
      </c>
      <c r="B73" s="94"/>
      <c r="C73" s="94"/>
      <c r="D73" s="94"/>
      <c r="E73" s="94"/>
      <c r="F73" s="94"/>
      <c r="G73" s="18">
        <f>'Cost Share'!P73</f>
        <v>0</v>
      </c>
      <c r="H73" s="95"/>
      <c r="I73" s="95"/>
      <c r="J73" s="98">
        <f t="shared" si="19"/>
        <v>0</v>
      </c>
      <c r="K73" s="52"/>
      <c r="L73" s="52"/>
      <c r="M73" s="52"/>
      <c r="N73" s="52"/>
      <c r="O73" s="52"/>
      <c r="P73" s="52"/>
    </row>
    <row r="74" spans="1:16" s="9" customFormat="1" x14ac:dyDescent="0.2">
      <c r="A74" s="99" t="s">
        <v>54</v>
      </c>
      <c r="B74" s="99"/>
      <c r="C74" s="99"/>
      <c r="D74" s="99"/>
      <c r="E74" s="99"/>
      <c r="F74" s="99"/>
      <c r="G74" s="100">
        <f>'Cost Share'!P74</f>
        <v>0</v>
      </c>
      <c r="H74" s="100">
        <f t="shared" ref="H74:J74" si="20">SUM(H71:H73)</f>
        <v>0</v>
      </c>
      <c r="I74" s="100">
        <f t="shared" si="20"/>
        <v>0</v>
      </c>
      <c r="J74" s="101">
        <f t="shared" si="20"/>
        <v>0</v>
      </c>
      <c r="K74" s="109">
        <f>SUM(H74:I74)</f>
        <v>0</v>
      </c>
    </row>
    <row r="75" spans="1:16" x14ac:dyDescent="0.2">
      <c r="G75" s="54"/>
      <c r="H75" s="54"/>
      <c r="I75" s="54"/>
      <c r="J75" s="11"/>
      <c r="K75" s="52"/>
      <c r="L75" s="52"/>
      <c r="M75" s="52"/>
      <c r="N75" s="52"/>
      <c r="O75" s="52"/>
      <c r="P75" s="52"/>
    </row>
    <row r="76" spans="1:16" x14ac:dyDescent="0.2">
      <c r="G76" s="54" t="str">
        <f>G70</f>
        <v>Original</v>
      </c>
      <c r="H76" s="54" t="str">
        <f t="shared" ref="H76:J76" si="21">H70</f>
        <v>Exp</v>
      </c>
      <c r="I76" s="54" t="str">
        <f t="shared" si="21"/>
        <v>Re-Bud</v>
      </c>
      <c r="J76" s="54" t="str">
        <f t="shared" si="21"/>
        <v>TL REV</v>
      </c>
      <c r="K76" s="52"/>
      <c r="L76" s="52"/>
      <c r="M76" s="52"/>
      <c r="N76" s="52"/>
      <c r="O76" s="52"/>
      <c r="P76" s="52"/>
    </row>
    <row r="77" spans="1:16" x14ac:dyDescent="0.2">
      <c r="G77" s="54"/>
      <c r="H77" s="54"/>
      <c r="I77" s="54"/>
      <c r="J77" s="11"/>
      <c r="K77" s="52"/>
      <c r="L77" s="52"/>
      <c r="M77" s="52"/>
      <c r="N77" s="52"/>
      <c r="O77" s="52"/>
      <c r="P77" s="52"/>
    </row>
    <row r="78" spans="1:16" s="9" customFormat="1" x14ac:dyDescent="0.2">
      <c r="A78" s="60" t="s">
        <v>55</v>
      </c>
      <c r="B78" s="60"/>
      <c r="C78" s="60"/>
      <c r="D78" s="60"/>
      <c r="E78" s="60"/>
      <c r="F78" s="60"/>
      <c r="G78" s="61">
        <f>'Cost Share'!P78</f>
        <v>0</v>
      </c>
      <c r="H78" s="61">
        <f>H46+H51+H56+H61+H68+H74</f>
        <v>0</v>
      </c>
      <c r="I78" s="61">
        <f>I46+I51+I56+I61+I68+I74</f>
        <v>0</v>
      </c>
      <c r="J78" s="62">
        <f>SUM(H78:I78)</f>
        <v>0</v>
      </c>
      <c r="K78" s="10">
        <f>K46+K51+K56+K61+K68+K74</f>
        <v>0</v>
      </c>
    </row>
    <row r="79" spans="1:16" x14ac:dyDescent="0.2">
      <c r="G79" s="18"/>
      <c r="H79" s="18"/>
      <c r="I79" s="18"/>
      <c r="J79" s="11"/>
      <c r="K79" s="52"/>
      <c r="L79" s="52"/>
      <c r="M79" s="52"/>
      <c r="N79" s="52"/>
      <c r="O79" s="52"/>
      <c r="P79" s="52"/>
    </row>
    <row r="80" spans="1:16" s="9" customFormat="1" x14ac:dyDescent="0.2">
      <c r="A80" s="29" t="s">
        <v>56</v>
      </c>
      <c r="B80" s="64">
        <f>B4</f>
        <v>0.53</v>
      </c>
      <c r="C80" s="29"/>
      <c r="D80" s="29"/>
      <c r="E80" s="29"/>
      <c r="F80" s="29"/>
      <c r="G80" s="30">
        <f>'Cost Share'!P80</f>
        <v>0</v>
      </c>
      <c r="H80" s="30">
        <f>ROUND(H84*$B$80,0)</f>
        <v>0</v>
      </c>
      <c r="I80" s="30">
        <f>ROUND(I84*$B$80,0)</f>
        <v>0</v>
      </c>
      <c r="J80" s="31">
        <f>SUM(H80:I80)</f>
        <v>0</v>
      </c>
      <c r="K80" s="10">
        <f>ROUND(K84*$B$80,0)</f>
        <v>0</v>
      </c>
    </row>
    <row r="81" spans="1:16" x14ac:dyDescent="0.2">
      <c r="G81" s="18"/>
      <c r="H81" s="18"/>
      <c r="I81" s="18"/>
      <c r="J81" s="11"/>
      <c r="K81" s="52"/>
      <c r="L81" s="52"/>
      <c r="M81" s="52"/>
      <c r="N81" s="52"/>
      <c r="O81" s="52"/>
      <c r="P81" s="52"/>
    </row>
    <row r="82" spans="1:16" s="9" customFormat="1" ht="16" thickBot="1" x14ac:dyDescent="0.25">
      <c r="A82" s="49" t="s">
        <v>111</v>
      </c>
      <c r="B82" s="49"/>
      <c r="C82" s="49"/>
      <c r="D82" s="49"/>
      <c r="E82" s="49"/>
      <c r="F82" s="49"/>
      <c r="G82" s="50">
        <f>'Cost Share'!P82</f>
        <v>0</v>
      </c>
      <c r="H82" s="50">
        <f>H78+H80</f>
        <v>0</v>
      </c>
      <c r="I82" s="50">
        <f>I78+I80</f>
        <v>0</v>
      </c>
      <c r="J82" s="51">
        <f>SUM(H82:I82)</f>
        <v>0</v>
      </c>
      <c r="K82" s="110">
        <f>K78+K80</f>
        <v>0</v>
      </c>
    </row>
    <row r="83" spans="1:16" ht="16" thickTop="1" x14ac:dyDescent="0.2">
      <c r="G83" s="18"/>
      <c r="H83" s="18"/>
      <c r="I83" s="18"/>
      <c r="J83" s="11"/>
      <c r="K83" s="10"/>
      <c r="L83" s="52"/>
      <c r="M83" s="52"/>
      <c r="N83" s="52"/>
      <c r="O83" s="52"/>
      <c r="P83" s="52"/>
    </row>
    <row r="84" spans="1:16" s="9" customFormat="1" x14ac:dyDescent="0.2">
      <c r="A84" s="9" t="s">
        <v>58</v>
      </c>
      <c r="G84" s="10">
        <f>'Cost Share'!P84</f>
        <v>0</v>
      </c>
      <c r="H84" s="10">
        <f>H78-H56-H67-H74</f>
        <v>0</v>
      </c>
      <c r="I84" s="10">
        <f>I78-I56-I67-I74</f>
        <v>0</v>
      </c>
      <c r="J84" s="11">
        <f>SUM(H84:I84)</f>
        <v>0</v>
      </c>
      <c r="K84" s="10">
        <f>K78-K56-K67-K74</f>
        <v>0</v>
      </c>
    </row>
    <row r="85" spans="1:16" x14ac:dyDescent="0.2">
      <c r="P85" s="11"/>
    </row>
    <row r="86" spans="1:16" x14ac:dyDescent="0.2">
      <c r="A86" s="52" t="s">
        <v>95</v>
      </c>
    </row>
  </sheetData>
  <mergeCells count="10">
    <mergeCell ref="B1:F1"/>
    <mergeCell ref="B2:P2"/>
    <mergeCell ref="D4:G4"/>
    <mergeCell ref="B7:C7"/>
    <mergeCell ref="D8:D10"/>
    <mergeCell ref="F8:F10"/>
    <mergeCell ref="G8:G10"/>
    <mergeCell ref="H8:H10"/>
    <mergeCell ref="I8:I10"/>
    <mergeCell ref="J8:J10"/>
  </mergeCells>
  <pageMargins left="0.7" right="0.7" top="0.75" bottom="0.75" header="0.3" footer="0.3"/>
  <pageSetup scale="55" fitToHeight="2" orientation="landscape" r:id="rId1"/>
  <headerFooter>
    <oddHeader>&amp;L&amp;"-,Bold"&amp;14&amp;KFF0000Internal &amp;A</oddHeader>
    <oddFooter>&amp;L&amp;F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Cost Share</vt:lpstr>
      <vt:lpstr>Re-Budget</vt:lpstr>
      <vt:lpstr>Re-Budget CS</vt:lpstr>
      <vt:lpstr>Budget!Print_Area</vt:lpstr>
      <vt:lpstr>Budget!Print_Titles</vt:lpstr>
      <vt:lpstr>'Cost Share'!Print_Titles</vt:lpstr>
    </vt:vector>
  </TitlesOfParts>
  <Company>graduate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Lapointe</dc:creator>
  <cp:lastModifiedBy>Fred J. Hickernell</cp:lastModifiedBy>
  <cp:lastPrinted>2017-09-27T13:53:32Z</cp:lastPrinted>
  <dcterms:created xsi:type="dcterms:W3CDTF">2010-07-23T14:49:13Z</dcterms:created>
  <dcterms:modified xsi:type="dcterms:W3CDTF">2018-02-11T23:31:25Z</dcterms:modified>
</cp:coreProperties>
</file>