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2"/>
  </bookViews>
  <sheets>
    <sheet name="单局游戏" sheetId="11" state="hidden" r:id="rId1"/>
    <sheet name="魔法塔升级" sheetId="3" r:id="rId2"/>
    <sheet name="关卡数值" sheetId="1" r:id="rId3"/>
    <sheet name="救援队贡献" sheetId="7" r:id="rId4"/>
    <sheet name="角色升级数值" sheetId="5" r:id="rId5"/>
    <sheet name="捕鱼大赛" sheetId="12" state="hidden" r:id="rId6"/>
    <sheet name="人均活跃收益率" sheetId="13" r:id="rId7"/>
    <sheet name="技术支持" sheetId="15" state="hidden" r:id="rId8"/>
    <sheet name="交互设计" sheetId="16" state="hidden" r:id="rId9"/>
    <sheet name="Sheet12" sheetId="20" r:id="rId10"/>
  </sheets>
  <calcPr calcId="144525" concurrentCalc="0"/>
</workbook>
</file>

<file path=xl/sharedStrings.xml><?xml version="1.0" encoding="utf-8"?>
<sst xmlns="http://schemas.openxmlformats.org/spreadsheetml/2006/main" count="562" uniqueCount="285">
  <si>
    <t>单局游戏规则</t>
  </si>
  <si>
    <t>点击（解救动物）开启单局游戏</t>
  </si>
  <si>
    <t>左右滑动屏幕调整魔法塔的射击方向，击中被气球包裹住的小动物有概率解救，魔法弹能量消耗完时弹解救的小动物越多分数越高，获得的金币奖励越高</t>
  </si>
  <si>
    <t>射击</t>
  </si>
  <si>
    <t>魔法弹命中3次直接解救
魔法弹未命中小幅推动</t>
  </si>
  <si>
    <t>被解救的动物气泡破裂产生魔法震荡，解救X范围内气泡动物</t>
  </si>
  <si>
    <t>魔法弹未解救气泡动物被反方向推动</t>
  </si>
  <si>
    <t>射击时有弹道辅助线（前15级）</t>
  </si>
  <si>
    <t>蓄能炮</t>
  </si>
  <si>
    <t>单局类型</t>
  </si>
  <si>
    <t>飓风平原</t>
  </si>
  <si>
    <t>迷雾森林</t>
  </si>
  <si>
    <t>热浪之海</t>
  </si>
  <si>
    <t>胧月云端</t>
  </si>
  <si>
    <t>无尽虚空</t>
  </si>
  <si>
    <t>场景元素</t>
  </si>
  <si>
    <t>随机漩涡气流，吸收转动的魔法炮，使之射击方向发生偏转</t>
  </si>
  <si>
    <t>飘动的雾气遮挡住部分气球，遮挡状态的气球处于无敌状态，不受魔法弹影响</t>
  </si>
  <si>
    <t>随机出现气化冲击波，扩散时吸收所有魔法炮
酷热的气候，导致气球概率性改变颜色</t>
  </si>
  <si>
    <t>诡异之地，变换飘动的云雾，可以吸收3次魔法弹的攻击，不停频率的月辉封印魔法塔0.5-3秒钟，降低魔法弹的速度</t>
  </si>
  <si>
    <t>时空的裂缝变幻莫测，被击中可能产生随机的噩梦
1.魔法弹能量槽降低30%
2.魔法塔技能被封印，无法使用任何特技5秒
3.魔法塔虚弱中，发射的魔法弹弹道无法预测
4.被解救的小动物随机物种被重新封印30%数量</t>
  </si>
  <si>
    <t>关卡分级</t>
  </si>
  <si>
    <t>1-15关</t>
  </si>
  <si>
    <t>16-30关</t>
  </si>
  <si>
    <t>31-40关</t>
  </si>
  <si>
    <t>41-45关</t>
  </si>
  <si>
    <t>46-无限关卡
每过5关可以挑战一次终极女巫</t>
  </si>
  <si>
    <t>难度递增规则</t>
  </si>
  <si>
    <t xml:space="preserve">新手教学阶段
1.通关目标逐渐递增
2.场景事件触发频率逐步增加
</t>
  </si>
  <si>
    <t>游戏玩法适应阶段
1.通关目标逐渐递增
2.场景事件触发频率逐步增加
3.气泡破小幅裂概率降低</t>
  </si>
  <si>
    <t>游戏玩法挑战阶段
1.通关目标逐渐递增
2.场景事件特定情景触发
3.气泡破小幅裂概率降低</t>
  </si>
  <si>
    <t>"游戏玩法挑战阶段
1.通关目标逐渐递增
2.场景事件特定情景触发
3.气泡破裂随关卡推进小幅裂概率降低"</t>
  </si>
  <si>
    <t>"游戏玩法终极挑战阶段
1.通关目标逐渐递增
2.场景事件特定情景触发
3.情景事件随机触发
4.气泡破裂随关卡推进小幅裂概率降低"</t>
  </si>
  <si>
    <t>过关奖励</t>
  </si>
  <si>
    <t>获得少量金币，随关卡递增</t>
  </si>
  <si>
    <t>获得中量金币，随关卡递增</t>
  </si>
  <si>
    <t>获得大量金币，随关卡递增</t>
  </si>
  <si>
    <t>获得海量金币，随关卡递增</t>
  </si>
  <si>
    <t>获得巨量金币，随关卡递增</t>
  </si>
  <si>
    <t>BOSS挑战</t>
  </si>
  <si>
    <t>低阶女巫
1.血量：低
2.特技：迟缓</t>
  </si>
  <si>
    <t xml:space="preserve">初阶女巫
1.血量：中
2.特技：迟缓、屏障
</t>
  </si>
  <si>
    <t>中阶女巫
1.血量：中高
2.特技：迟缓、禁锢
3.挟持小动物</t>
  </si>
  <si>
    <t>高阶女巫
1.血量：中高
2.特技：迟缓、诅咒、压制
3.挟持小动物</t>
  </si>
  <si>
    <t>终阶女巫
1.血量：中高
2.特技：迟缓、诅咒、压制
3.挟持小动物、间歇性献祭小动物恢复自己</t>
  </si>
  <si>
    <t>奖励内容</t>
  </si>
  <si>
    <t>五星通关boss关卡获得，青铜猎巫勋章
获得最高5元奖励</t>
  </si>
  <si>
    <t>五星通关boss关卡获得，白银猎巫勋章
获得最高20元奖励</t>
  </si>
  <si>
    <t>五星通关boss关卡获得，黄金猎巫勋章
获得最高40元奖励
概率获得分红币X枚</t>
  </si>
  <si>
    <t>五星通关boss关卡获得，钻石猎巫勋章
获得最高40元奖励
概率获得分红币X枚</t>
  </si>
  <si>
    <t>五星通关BOSS关卡获得，荣耀猎巫勋章
获得最高奖励888元奖励
概率获得分红币X枚</t>
  </si>
  <si>
    <t>道具</t>
  </si>
  <si>
    <t>超级魔法破</t>
  </si>
  <si>
    <t>牵引魔法弹</t>
  </si>
  <si>
    <t>同色震荡</t>
  </si>
  <si>
    <t>时间凝固</t>
  </si>
  <si>
    <t>魔法增幅+5</t>
  </si>
  <si>
    <t>魔法增幅+10</t>
  </si>
  <si>
    <t>末日延迟</t>
  </si>
  <si>
    <t>关卡冲榜券</t>
  </si>
  <si>
    <t>道具效果</t>
  </si>
  <si>
    <t>使用超级魔法破，点击目标可以直接击破任何任何的任何（女巫姐姐除外）</t>
  </si>
  <si>
    <t>使用后投放在场景中，范围内的泡泡都会被吸扯在一起，持续5秒</t>
  </si>
  <si>
    <t>使用后点击场景中的泡泡促发所有同色泡泡魔法震荡</t>
  </si>
  <si>
    <t>一种魔法咒语，使用时候念出效果更好，随机禁止所有泡泡5-10秒（当然你不动，它不动）</t>
  </si>
  <si>
    <r>
      <rPr>
        <sz val="11"/>
        <color rgb="FF000000"/>
        <rFont val="宋体"/>
        <charset val="134"/>
      </rPr>
      <t>使用后增加</t>
    </r>
    <r>
      <rPr>
        <b/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枚魔法弹（单局限使用一次）</t>
    </r>
  </si>
  <si>
    <r>
      <rPr>
        <sz val="11"/>
        <color rgb="FF000000"/>
        <rFont val="宋体"/>
        <charset val="134"/>
      </rPr>
      <t>使用后增加</t>
    </r>
    <r>
      <rPr>
        <b/>
        <sz val="11"/>
        <color rgb="FF000000"/>
        <rFont val="宋体"/>
        <charset val="134"/>
      </rPr>
      <t>10</t>
    </r>
    <r>
      <rPr>
        <sz val="11"/>
        <color rgb="FF000000"/>
        <rFont val="宋体"/>
        <charset val="134"/>
      </rPr>
      <t>枚魔法弹（单局限使用一次）</t>
    </r>
  </si>
  <si>
    <t>延迟单局倒计时，当然如果不行，给你再多时间还是不行！</t>
  </si>
  <si>
    <t>可以参与特定关卡冲榜成为擂主，每天领取擂主分红</t>
  </si>
  <si>
    <t>超级击破加成</t>
  </si>
  <si>
    <t>触发击破的时候分数加成</t>
  </si>
  <si>
    <t>土拨鼠加成</t>
  </si>
  <si>
    <t>魔法击破土拨鼠泡泡的分数加成</t>
  </si>
  <si>
    <t>猫头鹰加成</t>
  </si>
  <si>
    <t>魔法击破猫头鹰泡泡的分数加成</t>
  </si>
  <si>
    <t>豹子加成</t>
  </si>
  <si>
    <t>魔法击破豹子泡泡的分数加成</t>
  </si>
  <si>
    <t>虎子加成</t>
  </si>
  <si>
    <t>魔法击破虎子泡泡的分数加成</t>
  </si>
  <si>
    <t>狮子加成</t>
  </si>
  <si>
    <t>魔法击破狮子泡泡的分数加成</t>
  </si>
  <si>
    <t>震荡范围</t>
  </si>
  <si>
    <t>提高魔法震荡的冲级范围，默认是120</t>
  </si>
  <si>
    <t>震荡分数加成</t>
  </si>
  <si>
    <t>提高魔法震荡分数加成</t>
  </si>
  <si>
    <t>抽奖幸运</t>
  </si>
  <si>
    <t>提高自己的幸运值，增加抽奖机会</t>
  </si>
  <si>
    <t>默认等级</t>
  </si>
  <si>
    <t>等级</t>
  </si>
  <si>
    <t>金币消耗</t>
  </si>
  <si>
    <t>累计金币</t>
  </si>
  <si>
    <t>总计金币</t>
  </si>
  <si>
    <t>广告</t>
  </si>
  <si>
    <t>关卡</t>
  </si>
  <si>
    <t>类型</t>
  </si>
  <si>
    <t>养殖条件</t>
  </si>
  <si>
    <t>击破率</t>
  </si>
  <si>
    <t>超级击破得分</t>
  </si>
  <si>
    <t xml:space="preserve"> 魔法震荡得分</t>
  </si>
  <si>
    <t>魔法击破得分</t>
  </si>
  <si>
    <t>震荡连击1</t>
  </si>
  <si>
    <t>震荡连击2</t>
  </si>
  <si>
    <t>震荡连击3</t>
  </si>
  <si>
    <t>震荡连击4</t>
  </si>
  <si>
    <t>震荡连击5</t>
  </si>
  <si>
    <t>时间分数加成</t>
  </si>
  <si>
    <t>能量分数加成</t>
  </si>
  <si>
    <t>云朵分数加成</t>
  </si>
  <si>
    <t>基础数值</t>
  </si>
  <si>
    <t>土拨鼠</t>
  </si>
  <si>
    <t>猫头鹰</t>
  </si>
  <si>
    <t>雪豹</t>
  </si>
  <si>
    <t>虎子</t>
  </si>
  <si>
    <t>狮王</t>
  </si>
  <si>
    <t>美术资源</t>
  </si>
  <si>
    <t>特效字</t>
  </si>
  <si>
    <t>超级击破</t>
  </si>
  <si>
    <t>数值</t>
  </si>
  <si>
    <t>魔法震荡+数值</t>
  </si>
  <si>
    <t>震荡连击+数值</t>
  </si>
  <si>
    <t>数值规则</t>
  </si>
  <si>
    <t>分数为单个动物被解救的得分，魔法震荡由两个泡泡合并产生，分数展示逻辑为A+B=C，只展示一个数值C</t>
  </si>
  <si>
    <t>目标分数</t>
  </si>
  <si>
    <t>金币奖励</t>
  </si>
  <si>
    <t>可生成颜色</t>
  </si>
  <si>
    <t>目标/土拨鼠</t>
  </si>
  <si>
    <t>目标/猫头鹰</t>
  </si>
  <si>
    <t>目标/雪豹</t>
  </si>
  <si>
    <t>目标/虎子</t>
  </si>
  <si>
    <t>目标/狮王</t>
  </si>
  <si>
    <t>倒计时</t>
  </si>
  <si>
    <t>初始能量</t>
  </si>
  <si>
    <t>泡泡总数</t>
  </si>
  <si>
    <t>场上泡泡数</t>
  </si>
  <si>
    <t>新手关卡</t>
  </si>
  <si>
    <t>射击教程</t>
  </si>
  <si>
    <t>无</t>
  </si>
  <si>
    <t>无限</t>
  </si>
  <si>
    <t>震荡教程</t>
  </si>
  <si>
    <t>震荡击破</t>
  </si>
  <si>
    <t>震荡连击</t>
  </si>
  <si>
    <t>1星</t>
  </si>
  <si>
    <t>2星</t>
  </si>
  <si>
    <t>3星</t>
  </si>
  <si>
    <t>彩星</t>
  </si>
  <si>
    <t>`</t>
  </si>
  <si>
    <t>超级彩星</t>
  </si>
  <si>
    <t>数值属性说明</t>
  </si>
  <si>
    <t>鱼类型</t>
  </si>
  <si>
    <t>捕获条件</t>
  </si>
  <si>
    <t>捕获率</t>
  </si>
  <si>
    <t>越级捕获率</t>
  </si>
  <si>
    <t>平均捕获渔网消耗</t>
  </si>
  <si>
    <t>单次视频获得渔网</t>
  </si>
  <si>
    <t>红包进度</t>
  </si>
  <si>
    <t>金币价格</t>
  </si>
  <si>
    <t>渔网升级</t>
  </si>
  <si>
    <t>角色等级</t>
  </si>
  <si>
    <t>分红币</t>
  </si>
  <si>
    <t>船队现金分销关系</t>
  </si>
  <si>
    <t>cpm</t>
  </si>
  <si>
    <t>船队贡献关系</t>
  </si>
  <si>
    <t>自己</t>
  </si>
  <si>
    <t>一级</t>
  </si>
  <si>
    <t>二级</t>
  </si>
  <si>
    <t>渠道</t>
  </si>
  <si>
    <t>三级</t>
  </si>
  <si>
    <t>四级</t>
  </si>
  <si>
    <t>视频贡献收益</t>
  </si>
  <si>
    <t>分销比例</t>
  </si>
  <si>
    <t>收益</t>
  </si>
  <si>
    <t>分配CPM</t>
  </si>
  <si>
    <t>单次贡献价值</t>
  </si>
  <si>
    <t>百次贡献价值</t>
  </si>
  <si>
    <t>视频分布</t>
  </si>
  <si>
    <t>等级视频</t>
  </si>
  <si>
    <t>渔网视频</t>
  </si>
  <si>
    <t>抽奖视频</t>
  </si>
  <si>
    <t>捕鱼大赛</t>
  </si>
  <si>
    <t>离线登录</t>
  </si>
  <si>
    <t>日常任务</t>
  </si>
  <si>
    <t>视频类型</t>
  </si>
  <si>
    <t>分销</t>
  </si>
  <si>
    <t>不分销</t>
  </si>
  <si>
    <t>视频上限</t>
  </si>
  <si>
    <t>船队固定红包获得规则</t>
  </si>
  <si>
    <t>船队等级</t>
  </si>
  <si>
    <t>升级条件</t>
  </si>
  <si>
    <t>1次</t>
  </si>
  <si>
    <t>3次</t>
  </si>
  <si>
    <t>10次</t>
  </si>
  <si>
    <t>30次</t>
  </si>
  <si>
    <t>50次</t>
  </si>
  <si>
    <t>贡献价值</t>
  </si>
  <si>
    <t>广告价值及核心数值</t>
  </si>
  <si>
    <t>分配价值</t>
  </si>
  <si>
    <t>剩余价值</t>
  </si>
  <si>
    <t>贡献开启平均红包</t>
  </si>
  <si>
    <t>开启红包贡献</t>
  </si>
  <si>
    <t>分销赚钱规则</t>
  </si>
  <si>
    <t>贡献</t>
  </si>
  <si>
    <t>贡献来源与各下级船员看视频提供不同数值的贡献</t>
  </si>
  <si>
    <t>贡献红包</t>
  </si>
  <si>
    <t>贡献每满100点，便可开启随机红包，必的现金，且可以提现</t>
  </si>
  <si>
    <t>提升船队等级是提高赚钱效应的核心追求</t>
  </si>
  <si>
    <t>船队升级</t>
  </si>
  <si>
    <t>按照要求达到对应邀请船员条件可以提升船队等级</t>
  </si>
  <si>
    <t>有效船员</t>
  </si>
  <si>
    <t>邀请的船员游戏到3级并提现0.3元视为有效船员</t>
  </si>
  <si>
    <t>船队红包</t>
  </si>
  <si>
    <t>船队开启对应等级的固定红包</t>
  </si>
  <si>
    <t>船队红包递增</t>
  </si>
  <si>
    <t>按表格规则，累计开启贡献红包越多，开出对应档位船队红包的金额越高</t>
  </si>
  <si>
    <t>递增限制</t>
  </si>
  <si>
    <t>开启50次贡献红包后获得船队红包的条件将锁死，必须满足开启50次贡献红包</t>
  </si>
  <si>
    <t>贡献视频利润率</t>
  </si>
  <si>
    <t>船队红包利润率</t>
  </si>
  <si>
    <t>升级条件（渔网消耗）</t>
  </si>
  <si>
    <t>奖励类型</t>
  </si>
  <si>
    <t>奖励数值</t>
  </si>
  <si>
    <t>升级视频消耗</t>
  </si>
  <si>
    <t>累计视频</t>
  </si>
  <si>
    <t>广告价值</t>
  </si>
  <si>
    <t>渔网获得</t>
  </si>
  <si>
    <t>登录奖励</t>
  </si>
  <si>
    <t>奖励渔网</t>
  </si>
  <si>
    <t>进度红包0.3元</t>
  </si>
  <si>
    <t>进度红包0.5元</t>
  </si>
  <si>
    <t>进度红包1元</t>
  </si>
  <si>
    <t>进度红包2元</t>
  </si>
  <si>
    <t>·</t>
  </si>
  <si>
    <t>分红鱼</t>
  </si>
  <si>
    <t>角色升级获得当前等级渔网</t>
  </si>
  <si>
    <t>角色满级广告价值</t>
  </si>
  <si>
    <t>满级广告价值</t>
  </si>
  <si>
    <t>渔船升级广告价值</t>
  </si>
  <si>
    <t>渔网等级</t>
  </si>
  <si>
    <t>鱼群等级</t>
  </si>
  <si>
    <t>常规鱼1</t>
  </si>
  <si>
    <t>常规鱼2</t>
  </si>
  <si>
    <t>常规鱼3</t>
  </si>
  <si>
    <t>全服红包鱼</t>
  </si>
  <si>
    <t>全服分红鱼</t>
  </si>
  <si>
    <t>方案1</t>
  </si>
  <si>
    <t>日期</t>
  </si>
  <si>
    <t>日活跃</t>
  </si>
  <si>
    <t>均广告次</t>
  </si>
  <si>
    <t>开屏广告</t>
  </si>
  <si>
    <t>banner广告</t>
  </si>
  <si>
    <t>日广告价值</t>
  </si>
  <si>
    <t>利润率</t>
  </si>
  <si>
    <t>毛利收益</t>
  </si>
  <si>
    <t>月毛利</t>
  </si>
  <si>
    <t>我们的游戏 1：不分区，不会有1服 2服的概念， 万人同时1个服，所以广播尽量不做，或者尽量稍作</t>
  </si>
  <si>
    <t xml:space="preserve">          2：我们是弱联网的游戏，所以不会出现 要求实时同步的设计，绝对避免，做不了</t>
  </si>
  <si>
    <t xml:space="preserve">          3：用户与用户之间，强交互 直接做不了</t>
  </si>
  <si>
    <t>技术无法支持相关策划说明</t>
  </si>
  <si>
    <t>因为是弱联网项目，服务器是无状态的，服务器只有用户的单一数据，并不存在运行时数据，后端用户也没有办法进行统一管理，故以下设计需要尽量规避或者合理设计</t>
  </si>
  <si>
    <t>广播类型</t>
  </si>
  <si>
    <t>广播类型的设计 尽量少，
尽量减少广播用户规模 ，
尽量减少广播频率</t>
  </si>
  <si>
    <t>比如排行榜这些，也是 10秒  20秒同步一次，甚至几分钟同步一次， 用户上线时会同步一次</t>
  </si>
  <si>
    <t>比如全服公告， 也只能 几十秒广播一次</t>
  </si>
  <si>
    <t>实时性要求很高的计算 无法实现</t>
  </si>
  <si>
    <t>客户端 子弹发射 同步到服务器，计算子弹的使用数量，剩余数量数量</t>
  </si>
  <si>
    <t>怪物的生命值计算  同步到服务器</t>
  </si>
  <si>
    <t>聊天无法实现</t>
  </si>
  <si>
    <t>1对1聊天</t>
  </si>
  <si>
    <t>比赛同步无法实现</t>
  </si>
  <si>
    <t>比如 一个房间内有很多人， 人与人之间的交互  人与怪之间的交互  ，不能同步给周围的用户</t>
  </si>
  <si>
    <t>能同步的设计只能是 低频率， 低实时同步的，设计点尽量在 二级界面中做同步， 主界面同步压力会大</t>
  </si>
  <si>
    <t>排行榜  几十秒同步一次，或者是打开 排行榜界面的时候 同步一次</t>
  </si>
  <si>
    <t>奖金池  和上述一样</t>
  </si>
  <si>
    <t>船队成员 和上述一样</t>
  </si>
  <si>
    <t>船队资金  和上述一样</t>
  </si>
  <si>
    <t>主界面，及弹窗界面</t>
  </si>
  <si>
    <t>网赚船队界面，</t>
  </si>
  <si>
    <t>激励视频广告页面</t>
  </si>
  <si>
    <t>结算奖励翻倍</t>
  </si>
  <si>
    <t>签到奖励翻倍</t>
  </si>
  <si>
    <t>关卡重复挑战</t>
  </si>
  <si>
    <t>擂主挑战机遇</t>
  </si>
  <si>
    <t>商店折扣刷新</t>
  </si>
  <si>
    <t>激励视频面板弹出</t>
  </si>
  <si>
    <t>有</t>
  </si>
  <si>
    <t>banner广告展示界面</t>
  </si>
</sst>
</file>

<file path=xl/styles.xml><?xml version="1.0" encoding="utf-8"?>
<styleSheet xmlns="http://schemas.openxmlformats.org/spreadsheetml/2006/main">
  <numFmts count="48">
    <numFmt numFmtId="176" formatCode="[DBNum1][$-804]yyyy&quot;年&quot;m&quot;月&quot;"/>
    <numFmt numFmtId="177" formatCode="0.000000%"/>
    <numFmt numFmtId="23" formatCode="\$#,##0_);\(\$#,##0\)"/>
    <numFmt numFmtId="24" formatCode="\$#,##0_);[Red]\(\$#,##0\)"/>
    <numFmt numFmtId="178" formatCode="#\ ?/?"/>
    <numFmt numFmtId="25" formatCode="\$#,##0.00_);\(\$#,##0.00\)"/>
    <numFmt numFmtId="5" formatCode="&quot;￥&quot;#,##0;&quot;￥&quot;\-#,##0"/>
    <numFmt numFmtId="179" formatCode="[$-804]aaa"/>
    <numFmt numFmtId="180" formatCode="mmmmm"/>
    <numFmt numFmtId="181" formatCode="[$-804]aaaa"/>
    <numFmt numFmtId="182" formatCode="yyyy/m/d\ h:mm\ AM/PM"/>
    <numFmt numFmtId="183" formatCode="mm/dd/yy"/>
    <numFmt numFmtId="6" formatCode="&quot;￥&quot;#,##0;[Red]&quot;￥&quot;\-#,##0"/>
    <numFmt numFmtId="184" formatCode="m/d"/>
    <numFmt numFmtId="185" formatCode="[DBNum1][$-804]m&quot;月&quot;d&quot;日&quot;"/>
    <numFmt numFmtId="186" formatCode="0.00000"/>
    <numFmt numFmtId="187" formatCode="dd\-mmm\-yy"/>
    <numFmt numFmtId="188" formatCode="_(&quot;$&quot;* #,##0.00_);_(&quot;$&quot;* \(#,##0.00\);_(&quot;$&quot;* &quot;-&quot;??_);_(@_)"/>
    <numFmt numFmtId="189" formatCode="mmmmm\-yy"/>
    <numFmt numFmtId="190" formatCode="0.0"/>
    <numFmt numFmtId="191" formatCode="[DBNum1]h&quot;时&quot;mm&quot;分&quot;"/>
    <numFmt numFmtId="192" formatCode="0.00000%"/>
    <numFmt numFmtId="193" formatCode="#\ ??"/>
    <numFmt numFmtId="194" formatCode="\¥#,##0;\¥\-#,##0"/>
    <numFmt numFmtId="195" formatCode="0.000"/>
    <numFmt numFmtId="196" formatCode="\¥#,##0.00;[Red]\¥\-#,##0.00"/>
    <numFmt numFmtId="197" formatCode="#\ ??/??"/>
    <numFmt numFmtId="198" formatCode="h:mm:ss\ AM/PM"/>
    <numFmt numFmtId="199" formatCode="0.0000"/>
    <numFmt numFmtId="200" formatCode="_(&quot;$&quot;* #,##0_);_(&quot;$&quot;* \(#,##0\);_(&quot;$&quot;* &quot;-&quot;_);_(@_)"/>
    <numFmt numFmtId="201" formatCode="\¥#,##0;[Red]\¥\-#,##0"/>
    <numFmt numFmtId="202" formatCode="0.0000%"/>
    <numFmt numFmtId="203" formatCode="0.000%"/>
    <numFmt numFmtId="8" formatCode="&quot;￥&quot;#,##0.00;[Red]&quot;￥&quot;\-#,##0.00"/>
    <numFmt numFmtId="42" formatCode="_ &quot;￥&quot;* #,##0_ ;_ &quot;￥&quot;* \-#,##0_ ;_ &quot;￥&quot;* &quot;-&quot;_ ;_ @_ "/>
    <numFmt numFmtId="204" formatCode="mmmm\-yy"/>
    <numFmt numFmtId="205" formatCode="0.0%"/>
    <numFmt numFmtId="206" formatCode="h:mm\ AM/PM"/>
    <numFmt numFmtId="44" formatCode="_ &quot;￥&quot;* #,##0.00_ ;_ &quot;￥&quot;* \-#,##0.00_ ;_ &quot;￥&quot;* &quot;-&quot;??_ ;_ @_ "/>
    <numFmt numFmtId="207" formatCode="[DBNum1]上午/下午h&quot;时&quot;mm&quot;分&quot;"/>
    <numFmt numFmtId="26" formatCode="\$#,##0.00_);[Red]\(\$#,##0.00\)"/>
    <numFmt numFmtId="208" formatCode="[DBNum1][$-804]yyyy&quot;年&quot;m&quot;月&quot;d&quot;日&quot;"/>
    <numFmt numFmtId="209" formatCode="&quot;￥&quot;#,##0.00_);[Red]\(&quot;￥&quot;#,##0.00\)"/>
    <numFmt numFmtId="210" formatCode="\¥#,##0.00;\¥\-#,##0.00"/>
    <numFmt numFmtId="7" formatCode="&quot;￥&quot;#,##0.00;&quot;￥&quot;\-#,##0.00"/>
    <numFmt numFmtId="211" formatCode="yy/m/d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color rgb="FFFF0000"/>
      <name val="宋体"/>
      <charset val="134"/>
      <scheme val="minor"/>
    </font>
    <font>
      <b/>
      <sz val="16"/>
      <color rgb="FFFFFFFF"/>
      <name val="微软雅黑"/>
      <charset val="134"/>
    </font>
    <font>
      <b/>
      <sz val="11"/>
      <color theme="1"/>
      <name val="微软雅黑"/>
      <charset val="134"/>
    </font>
    <font>
      <sz val="11"/>
      <color rgb="FF417FF9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/>
      <bottom style="thin">
        <color rgb="FF000000"/>
      </bottom>
      <diagonal style="thin">
        <color auto="1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35" borderId="2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88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12" borderId="2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24" applyNumberFormat="0" applyAlignment="0" applyProtection="0">
      <alignment vertical="center"/>
    </xf>
    <xf numFmtId="0" fontId="15" fillId="12" borderId="23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0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209" fontId="0" fillId="0" borderId="2" xfId="0" applyNumberFormat="1" applyBorder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205" fontId="0" fillId="0" borderId="2" xfId="0" applyNumberForma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>
      <alignment vertical="center"/>
    </xf>
    <xf numFmtId="0" fontId="1" fillId="0" borderId="17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90" fontId="0" fillId="0" borderId="2" xfId="0" applyNumberFormat="1" applyBorder="1" applyAlignment="1">
      <alignment horizontal="center" vertical="center"/>
    </xf>
    <xf numFmtId="1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left" vertical="center"/>
    </xf>
    <xf numFmtId="0" fontId="0" fillId="7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customXml" Target="../customXml/item4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69215</xdr:colOff>
      <xdr:row>0</xdr:row>
      <xdr:rowOff>1905</xdr:rowOff>
    </xdr:from>
    <xdr:to>
      <xdr:col>1</xdr:col>
      <xdr:colOff>16357600</xdr:colOff>
      <xdr:row>1</xdr:row>
      <xdr:rowOff>5119370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942340" y="1905"/>
          <a:ext cx="16288385" cy="1031176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</xdr:colOff>
      <xdr:row>2</xdr:row>
      <xdr:rowOff>5715</xdr:rowOff>
    </xdr:from>
    <xdr:to>
      <xdr:col>1</xdr:col>
      <xdr:colOff>4611370</xdr:colOff>
      <xdr:row>3</xdr:row>
      <xdr:rowOff>4869815</xdr:rowOff>
    </xdr:to>
    <xdr:pic>
      <xdr:nvPicPr>
        <xdr:cNvPr id="3" name="图片 2"/>
        <xdr:cNvPicPr/>
      </xdr:nvPicPr>
      <xdr:blipFill>
        <a:blip r:embed="rId2"/>
        <a:stretch>
          <a:fillRect/>
        </a:stretch>
      </xdr:blipFill>
      <xdr:spPr>
        <a:xfrm>
          <a:off x="878205" y="10394315"/>
          <a:ext cx="460629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zoomScale="90" zoomScaleNormal="90" topLeftCell="A7" workbookViewId="0">
      <selection activeCell="A12" sqref="A12"/>
    </sheetView>
  </sheetViews>
  <sheetFormatPr defaultColWidth="9" defaultRowHeight="13.5"/>
  <cols>
    <col min="1" max="1" width="17.5" customWidth="1"/>
    <col min="2" max="2" width="36.525" customWidth="1"/>
    <col min="3" max="3" width="48.0583333333333" customWidth="1"/>
    <col min="4" max="4" width="37.775" customWidth="1"/>
    <col min="5" max="5" width="35.275" customWidth="1"/>
    <col min="6" max="6" width="41.9416666666667" customWidth="1"/>
    <col min="7" max="7" width="44.725" customWidth="1"/>
    <col min="8" max="8" width="43.475" customWidth="1"/>
    <col min="9" max="9" width="33.3333333333333" customWidth="1"/>
  </cols>
  <sheetData>
    <row r="1" spans="1:10">
      <c r="A1" s="5" t="s">
        <v>0</v>
      </c>
      <c r="B1" s="5"/>
      <c r="C1" s="5"/>
      <c r="D1" s="5"/>
      <c r="E1" s="5"/>
      <c r="F1" s="5"/>
      <c r="G1" s="3"/>
      <c r="H1" s="3"/>
      <c r="I1" s="3"/>
      <c r="J1" s="3"/>
    </row>
    <row r="2" spans="1:10">
      <c r="A2" s="5"/>
      <c r="B2" s="5"/>
      <c r="C2" s="5"/>
      <c r="D2" s="5"/>
      <c r="E2" s="5"/>
      <c r="F2" s="5"/>
      <c r="G2" s="3"/>
      <c r="H2" s="3"/>
      <c r="I2" s="3"/>
      <c r="J2" s="3"/>
    </row>
    <row r="3" ht="28.35" customHeight="1" spans="1:8">
      <c r="A3" s="28" t="s">
        <v>1</v>
      </c>
      <c r="B3" s="28" t="s">
        <v>2</v>
      </c>
      <c r="C3" s="28"/>
      <c r="D3" s="28"/>
      <c r="E3" s="28"/>
      <c r="F3" s="28"/>
      <c r="H3" s="3"/>
    </row>
    <row r="4" ht="28.35" customHeight="1" spans="1:8">
      <c r="A4" s="28"/>
      <c r="B4" s="28"/>
      <c r="C4" s="28"/>
      <c r="D4" s="28"/>
      <c r="E4" s="28"/>
      <c r="F4" s="28"/>
      <c r="G4" s="3"/>
      <c r="H4" s="3"/>
    </row>
    <row r="5" ht="51.65" customHeight="1" spans="1:6">
      <c r="A5" s="19" t="s">
        <v>3</v>
      </c>
      <c r="B5" s="81" t="s">
        <v>4</v>
      </c>
      <c r="C5" s="81" t="s">
        <v>5</v>
      </c>
      <c r="D5" s="19" t="s">
        <v>6</v>
      </c>
      <c r="E5" s="19" t="s">
        <v>7</v>
      </c>
      <c r="F5" s="19" t="s">
        <v>8</v>
      </c>
    </row>
    <row r="6" ht="28.35" customHeight="1" spans="1:6">
      <c r="A6" s="19" t="s">
        <v>9</v>
      </c>
      <c r="B6" s="19" t="s">
        <v>10</v>
      </c>
      <c r="C6" s="19" t="s">
        <v>11</v>
      </c>
      <c r="D6" s="19" t="s">
        <v>12</v>
      </c>
      <c r="E6" s="6" t="s">
        <v>13</v>
      </c>
      <c r="F6" s="6" t="s">
        <v>14</v>
      </c>
    </row>
    <row r="7" ht="90" customHeight="1" spans="1:6">
      <c r="A7" s="19" t="s">
        <v>15</v>
      </c>
      <c r="B7" s="81" t="s">
        <v>16</v>
      </c>
      <c r="C7" s="81" t="s">
        <v>17</v>
      </c>
      <c r="D7" s="81" t="s">
        <v>18</v>
      </c>
      <c r="E7" s="81" t="s">
        <v>19</v>
      </c>
      <c r="F7" s="81" t="s">
        <v>20</v>
      </c>
    </row>
    <row r="8" ht="85.85" customHeight="1" spans="1:6">
      <c r="A8" s="19" t="s">
        <v>21</v>
      </c>
      <c r="B8" s="6" t="s">
        <v>22</v>
      </c>
      <c r="C8" s="6" t="s">
        <v>23</v>
      </c>
      <c r="D8" s="6" t="s">
        <v>24</v>
      </c>
      <c r="E8" s="6" t="s">
        <v>25</v>
      </c>
      <c r="F8" s="84" t="s">
        <v>26</v>
      </c>
    </row>
    <row r="9" ht="85.85" customHeight="1" spans="1:6">
      <c r="A9" s="19" t="s">
        <v>27</v>
      </c>
      <c r="B9" s="28" t="s">
        <v>28</v>
      </c>
      <c r="C9" s="28" t="s">
        <v>29</v>
      </c>
      <c r="D9" s="28" t="s">
        <v>30</v>
      </c>
      <c r="E9" s="28" t="s">
        <v>31</v>
      </c>
      <c r="F9" s="28" t="s">
        <v>32</v>
      </c>
    </row>
    <row r="10" ht="85.85" customHeight="1" spans="1:6">
      <c r="A10" s="19" t="s">
        <v>33</v>
      </c>
      <c r="B10" s="28" t="s">
        <v>34</v>
      </c>
      <c r="C10" s="28" t="s">
        <v>35</v>
      </c>
      <c r="D10" s="28" t="s">
        <v>36</v>
      </c>
      <c r="E10" s="28" t="s">
        <v>37</v>
      </c>
      <c r="F10" s="28" t="s">
        <v>38</v>
      </c>
    </row>
    <row r="11" ht="85.85" customHeight="1" spans="1:6">
      <c r="A11" s="19" t="s">
        <v>39</v>
      </c>
      <c r="B11" s="28" t="s">
        <v>40</v>
      </c>
      <c r="C11" s="28" t="s">
        <v>41</v>
      </c>
      <c r="D11" s="28" t="s">
        <v>42</v>
      </c>
      <c r="E11" s="28" t="s">
        <v>43</v>
      </c>
      <c r="F11" s="28" t="s">
        <v>44</v>
      </c>
    </row>
    <row r="12" ht="80.85" customHeight="1" spans="1:6">
      <c r="A12" s="19" t="s">
        <v>45</v>
      </c>
      <c r="B12" s="81" t="s">
        <v>46</v>
      </c>
      <c r="C12" s="81" t="s">
        <v>47</v>
      </c>
      <c r="D12" s="81" t="s">
        <v>48</v>
      </c>
      <c r="E12" s="81" t="s">
        <v>49</v>
      </c>
      <c r="F12" s="81" t="s">
        <v>50</v>
      </c>
    </row>
    <row r="13" ht="28.35" customHeight="1"/>
    <row r="14" ht="28.35" customHeight="1" spans="2:9">
      <c r="B14" s="22"/>
      <c r="C14" s="22"/>
      <c r="D14" s="22"/>
      <c r="E14" s="22"/>
      <c r="F14" s="22"/>
      <c r="G14" s="22"/>
      <c r="H14" s="22"/>
      <c r="I14" s="22"/>
    </row>
    <row r="15" ht="28.35" customHeight="1" spans="1:9">
      <c r="A15" t="s">
        <v>51</v>
      </c>
      <c r="B15" s="82" t="s">
        <v>52</v>
      </c>
      <c r="C15" s="22" t="s">
        <v>53</v>
      </c>
      <c r="D15" s="22" t="s">
        <v>54</v>
      </c>
      <c r="E15" s="22" t="s">
        <v>55</v>
      </c>
      <c r="F15" s="22" t="s">
        <v>56</v>
      </c>
      <c r="G15" s="22" t="s">
        <v>57</v>
      </c>
      <c r="H15" t="s">
        <v>58</v>
      </c>
      <c r="I15" s="22" t="s">
        <v>59</v>
      </c>
    </row>
    <row r="16" ht="28.35" customHeight="1" spans="1:9">
      <c r="A16" s="3" t="s">
        <v>60</v>
      </c>
      <c r="B16" s="83" t="s">
        <v>61</v>
      </c>
      <c r="C16" s="83" t="s">
        <v>62</v>
      </c>
      <c r="D16" s="83" t="s">
        <v>63</v>
      </c>
      <c r="E16" s="83" t="s">
        <v>64</v>
      </c>
      <c r="F16" s="85" t="s">
        <v>65</v>
      </c>
      <c r="G16" s="85" t="s">
        <v>66</v>
      </c>
      <c r="H16" s="83" t="s">
        <v>67</v>
      </c>
      <c r="I16" s="3" t="s">
        <v>68</v>
      </c>
    </row>
    <row r="17" ht="28.35" customHeight="1" spans="1:9">
      <c r="A17" s="3"/>
      <c r="B17" s="83"/>
      <c r="C17" s="83"/>
      <c r="D17" s="83"/>
      <c r="E17" s="83"/>
      <c r="F17" s="3"/>
      <c r="G17" s="3"/>
      <c r="H17" s="83"/>
      <c r="I17" s="3"/>
    </row>
    <row r="18" ht="28.35" customHeight="1" spans="1:9">
      <c r="A18" s="3"/>
      <c r="B18" s="83"/>
      <c r="C18" s="83"/>
      <c r="D18" s="83"/>
      <c r="E18" s="83"/>
      <c r="F18" s="3"/>
      <c r="G18" s="3"/>
      <c r="H18" s="83"/>
      <c r="I18" s="3"/>
    </row>
    <row r="19" ht="28.35" customHeight="1" spans="1:9">
      <c r="A19" s="3"/>
      <c r="B19" s="83"/>
      <c r="C19" s="83"/>
      <c r="D19" s="83"/>
      <c r="E19" s="83"/>
      <c r="F19" s="3"/>
      <c r="G19" s="3"/>
      <c r="H19" s="83"/>
      <c r="I19" s="3"/>
    </row>
    <row r="20" ht="28.35" customHeight="1" spans="1:9">
      <c r="A20" s="3"/>
      <c r="B20" s="83"/>
      <c r="C20" s="83"/>
      <c r="D20" s="83"/>
      <c r="E20" s="83"/>
      <c r="F20" s="3"/>
      <c r="G20" s="3"/>
      <c r="H20" s="83"/>
      <c r="I20" s="3"/>
    </row>
    <row r="21" ht="28.35" customHeight="1"/>
    <row r="22" ht="28.35" customHeight="1"/>
  </sheetData>
  <sheetProtection formatCells="0" insertHyperlinks="0" autoFilter="0"/>
  <mergeCells count="13">
    <mergeCell ref="B14:I14"/>
    <mergeCell ref="A3:A4"/>
    <mergeCell ref="A16:A20"/>
    <mergeCell ref="B16:B20"/>
    <mergeCell ref="C16:C20"/>
    <mergeCell ref="D16:D20"/>
    <mergeCell ref="E16:E20"/>
    <mergeCell ref="F16:F20"/>
    <mergeCell ref="G16:G20"/>
    <mergeCell ref="H16:H20"/>
    <mergeCell ref="I16:I20"/>
    <mergeCell ref="B3:F4"/>
    <mergeCell ref="A1:F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selection activeCell="B3" sqref="B3"/>
    </sheetView>
  </sheetViews>
  <sheetFormatPr defaultColWidth="9" defaultRowHeight="13.5" outlineLevelCol="5"/>
  <cols>
    <col min="1" max="1" width="20.875" customWidth="1"/>
    <col min="2" max="15" width="13.25" customWidth="1"/>
    <col min="16" max="16" width="12.5" customWidth="1"/>
    <col min="17" max="30" width="11.125" customWidth="1"/>
  </cols>
  <sheetData>
    <row r="1" ht="56.25" customHeight="1" spans="1:1">
      <c r="A1" s="1"/>
    </row>
    <row r="2" ht="24" customHeight="1" spans="1:6">
      <c r="A2" s="2" t="s">
        <v>276</v>
      </c>
      <c r="B2" t="s">
        <v>277</v>
      </c>
      <c r="C2" t="s">
        <v>278</v>
      </c>
      <c r="D2" t="s">
        <v>279</v>
      </c>
      <c r="E2" t="s">
        <v>280</v>
      </c>
      <c r="F2" t="s">
        <v>281</v>
      </c>
    </row>
    <row r="3" ht="24" customHeight="1" spans="1:6">
      <c r="A3" s="2" t="s">
        <v>282</v>
      </c>
      <c r="B3" t="s">
        <v>283</v>
      </c>
      <c r="C3" t="s">
        <v>283</v>
      </c>
      <c r="D3" t="s">
        <v>283</v>
      </c>
      <c r="E3" t="s">
        <v>283</v>
      </c>
      <c r="F3" t="s">
        <v>283</v>
      </c>
    </row>
    <row r="4" ht="24" customHeight="1" spans="1:1">
      <c r="A4" s="2" t="s">
        <v>284</v>
      </c>
    </row>
    <row r="5" ht="24" customHeight="1"/>
    <row r="6" ht="24" customHeight="1"/>
    <row r="7" ht="24" customHeight="1"/>
    <row r="8" ht="24" customHeight="1"/>
    <row r="9" ht="24" customHeight="1"/>
    <row r="10" ht="24" customHeight="1"/>
    <row r="11" ht="24" customHeight="1"/>
    <row r="12" ht="24" customHeight="1"/>
    <row r="13" ht="24" customHeight="1"/>
    <row r="14" ht="24" customHeight="1"/>
    <row r="15" ht="24" customHeight="1"/>
    <row r="16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workbookViewId="0">
      <selection activeCell="S22" sqref="S12:S22"/>
    </sheetView>
  </sheetViews>
  <sheetFormatPr defaultColWidth="9" defaultRowHeight="13.5"/>
  <cols>
    <col min="1" max="1" width="15.625" style="3" customWidth="1"/>
    <col min="2" max="2" width="14" style="3" customWidth="1"/>
    <col min="3" max="4" width="17" style="3" customWidth="1"/>
    <col min="5" max="5" width="12.625" style="3" customWidth="1"/>
    <col min="6" max="7" width="13.875" style="3" customWidth="1"/>
    <col min="8" max="9" width="13.75" style="3" customWidth="1"/>
    <col min="10" max="11" width="14.625" style="3" customWidth="1"/>
    <col min="12" max="13" width="14.5" style="3" customWidth="1"/>
    <col min="14" max="15" width="15.125" style="3" customWidth="1"/>
    <col min="16" max="17" width="13.5" style="3" customWidth="1"/>
    <col min="18" max="19" width="13.375" style="3" customWidth="1"/>
    <col min="20" max="20" width="9.375"/>
  </cols>
  <sheetData>
    <row r="1" ht="14.25" spans="1:10">
      <c r="A1" s="54" t="s">
        <v>69</v>
      </c>
      <c r="B1" s="54" t="s">
        <v>70</v>
      </c>
      <c r="C1" s="54"/>
      <c r="D1" s="54"/>
      <c r="E1" s="54"/>
      <c r="F1" s="54"/>
      <c r="G1" s="54"/>
      <c r="H1" s="54"/>
      <c r="I1" s="54"/>
      <c r="J1" s="54"/>
    </row>
    <row r="2" spans="1:10">
      <c r="A2" s="75" t="s">
        <v>71</v>
      </c>
      <c r="B2" s="75" t="s">
        <v>72</v>
      </c>
      <c r="C2" s="75"/>
      <c r="D2" s="75"/>
      <c r="E2" s="75"/>
      <c r="F2" s="75"/>
      <c r="G2" s="75"/>
      <c r="H2" s="75"/>
      <c r="I2" s="75"/>
      <c r="J2" s="75"/>
    </row>
    <row r="3" spans="1:10">
      <c r="A3" s="76" t="s">
        <v>73</v>
      </c>
      <c r="B3" s="76" t="s">
        <v>74</v>
      </c>
      <c r="C3" s="76"/>
      <c r="D3" s="76"/>
      <c r="E3" s="76"/>
      <c r="F3" s="76"/>
      <c r="G3" s="76"/>
      <c r="H3" s="76"/>
      <c r="I3" s="76"/>
      <c r="J3" s="76"/>
    </row>
    <row r="4" spans="1:10">
      <c r="A4" s="77" t="s">
        <v>75</v>
      </c>
      <c r="B4" s="77" t="s">
        <v>76</v>
      </c>
      <c r="C4" s="77"/>
      <c r="D4" s="77"/>
      <c r="E4" s="77"/>
      <c r="F4" s="77"/>
      <c r="G4" s="77"/>
      <c r="H4" s="77"/>
      <c r="I4" s="77"/>
      <c r="J4" s="77"/>
    </row>
    <row r="5" spans="1:10">
      <c r="A5" s="76" t="s">
        <v>77</v>
      </c>
      <c r="B5" s="76" t="s">
        <v>78</v>
      </c>
      <c r="C5" s="76"/>
      <c r="D5" s="76"/>
      <c r="E5" s="76"/>
      <c r="F5" s="76"/>
      <c r="G5" s="76"/>
      <c r="H5" s="76"/>
      <c r="I5" s="76"/>
      <c r="J5" s="76"/>
    </row>
    <row r="6" spans="1:10">
      <c r="A6" s="77" t="s">
        <v>79</v>
      </c>
      <c r="B6" s="77" t="s">
        <v>80</v>
      </c>
      <c r="C6" s="77"/>
      <c r="D6" s="77"/>
      <c r="E6" s="77"/>
      <c r="F6" s="77"/>
      <c r="G6" s="77"/>
      <c r="H6" s="77"/>
      <c r="I6" s="77"/>
      <c r="J6" s="77"/>
    </row>
    <row r="7" spans="1:10">
      <c r="A7" s="76" t="s">
        <v>81</v>
      </c>
      <c r="B7" s="76" t="s">
        <v>82</v>
      </c>
      <c r="C7" s="76"/>
      <c r="D7" s="76"/>
      <c r="E7" s="76"/>
      <c r="F7" s="76"/>
      <c r="G7" s="76"/>
      <c r="H7" s="76"/>
      <c r="I7" s="76"/>
      <c r="J7" s="76"/>
    </row>
    <row r="8" spans="1:10">
      <c r="A8" s="77" t="s">
        <v>83</v>
      </c>
      <c r="B8" s="77" t="s">
        <v>84</v>
      </c>
      <c r="C8" s="77"/>
      <c r="D8" s="77"/>
      <c r="E8" s="77"/>
      <c r="F8" s="77"/>
      <c r="G8" s="77"/>
      <c r="H8" s="77"/>
      <c r="I8" s="77"/>
      <c r="J8" s="77"/>
    </row>
    <row r="9" spans="1:10">
      <c r="A9" s="76" t="s">
        <v>85</v>
      </c>
      <c r="B9" s="76" t="s">
        <v>86</v>
      </c>
      <c r="C9" s="76"/>
      <c r="D9" s="76"/>
      <c r="E9" s="76"/>
      <c r="F9" s="76"/>
      <c r="G9" s="76"/>
      <c r="H9" s="76"/>
      <c r="I9" s="76"/>
      <c r="J9" s="76"/>
    </row>
    <row r="10" spans="1:18">
      <c r="A10" s="78" t="s">
        <v>87</v>
      </c>
      <c r="B10" s="79">
        <v>1</v>
      </c>
      <c r="C10" s="79"/>
      <c r="D10" s="79">
        <v>1</v>
      </c>
      <c r="E10" s="79"/>
      <c r="F10" s="79">
        <v>1</v>
      </c>
      <c r="G10" s="79"/>
      <c r="H10" s="79">
        <v>1</v>
      </c>
      <c r="I10" s="79"/>
      <c r="J10" s="79">
        <v>1</v>
      </c>
      <c r="K10" s="79"/>
      <c r="L10" s="79">
        <v>1</v>
      </c>
      <c r="M10" s="79"/>
      <c r="N10" s="3">
        <v>120</v>
      </c>
      <c r="P10" s="3">
        <v>0</v>
      </c>
      <c r="R10" s="3">
        <v>0</v>
      </c>
    </row>
    <row r="11" spans="1:19">
      <c r="A11" s="5" t="s">
        <v>88</v>
      </c>
      <c r="B11" s="5" t="s">
        <v>69</v>
      </c>
      <c r="C11" s="5" t="s">
        <v>89</v>
      </c>
      <c r="D11" s="5" t="s">
        <v>71</v>
      </c>
      <c r="E11" s="5" t="s">
        <v>89</v>
      </c>
      <c r="F11" s="5" t="s">
        <v>73</v>
      </c>
      <c r="G11" s="5" t="s">
        <v>89</v>
      </c>
      <c r="H11" s="5" t="s">
        <v>75</v>
      </c>
      <c r="I11" s="5" t="s">
        <v>89</v>
      </c>
      <c r="J11" s="5" t="s">
        <v>77</v>
      </c>
      <c r="K11" s="5" t="s">
        <v>89</v>
      </c>
      <c r="L11" s="5" t="s">
        <v>79</v>
      </c>
      <c r="M11" s="5" t="s">
        <v>89</v>
      </c>
      <c r="N11" s="5" t="s">
        <v>81</v>
      </c>
      <c r="O11" s="5" t="s">
        <v>89</v>
      </c>
      <c r="P11" s="5" t="s">
        <v>83</v>
      </c>
      <c r="Q11" s="5" t="s">
        <v>89</v>
      </c>
      <c r="R11" s="5" t="s">
        <v>85</v>
      </c>
      <c r="S11" s="5" t="s">
        <v>89</v>
      </c>
    </row>
    <row r="12" spans="1:19">
      <c r="A12" s="6">
        <v>1</v>
      </c>
      <c r="B12" s="39">
        <v>0.01</v>
      </c>
      <c r="C12" s="80">
        <v>588</v>
      </c>
      <c r="D12" s="39">
        <v>0.02</v>
      </c>
      <c r="E12" s="80">
        <v>688</v>
      </c>
      <c r="F12" s="39">
        <v>0.02</v>
      </c>
      <c r="G12" s="80">
        <f>$E12*关卡数值!$H$3/关卡数值!$H$2</f>
        <v>825.6</v>
      </c>
      <c r="H12" s="39">
        <v>0.02</v>
      </c>
      <c r="I12" s="80">
        <f>$E12*关卡数值!$H$4/关卡数值!$H$2</f>
        <v>1100.8</v>
      </c>
      <c r="J12" s="39">
        <v>0.02</v>
      </c>
      <c r="K12" s="80">
        <f>$E12*关卡数值!$H$5/关卡数值!$H$2</f>
        <v>1651.2</v>
      </c>
      <c r="L12" s="39">
        <v>0.02</v>
      </c>
      <c r="M12" s="80">
        <f>$E12*关卡数值!$H$6/关卡数值!$H$2</f>
        <v>2889.6</v>
      </c>
      <c r="N12" s="60">
        <v>5</v>
      </c>
      <c r="O12" s="60">
        <v>388</v>
      </c>
      <c r="P12" s="39">
        <v>0.02</v>
      </c>
      <c r="Q12" s="60">
        <v>388</v>
      </c>
      <c r="R12" s="41">
        <v>0.0005</v>
      </c>
      <c r="S12" s="60">
        <v>1688</v>
      </c>
    </row>
    <row r="13" spans="1:19">
      <c r="A13" s="6">
        <v>2</v>
      </c>
      <c r="B13" s="39">
        <v>0.02</v>
      </c>
      <c r="C13" s="80">
        <f t="shared" ref="C13:C21" si="0">C12*2</f>
        <v>1176</v>
      </c>
      <c r="D13" s="39">
        <v>0.04</v>
      </c>
      <c r="E13" s="80">
        <f t="shared" ref="E13:E21" si="1">E12*1.8</f>
        <v>1238.4</v>
      </c>
      <c r="F13" s="39">
        <v>0.04</v>
      </c>
      <c r="G13" s="80">
        <f>$E13*关卡数值!$H$3/关卡数值!$H$2</f>
        <v>1486.08</v>
      </c>
      <c r="H13" s="39">
        <v>0.04</v>
      </c>
      <c r="I13" s="80">
        <f>$E13*关卡数值!$H$4/关卡数值!$H$2</f>
        <v>1981.44</v>
      </c>
      <c r="J13" s="39">
        <v>0.04</v>
      </c>
      <c r="K13" s="80">
        <f>$E13*关卡数值!$H$5/关卡数值!$H$2</f>
        <v>2972.16</v>
      </c>
      <c r="L13" s="39">
        <v>0.04</v>
      </c>
      <c r="M13" s="80">
        <f>$E13*关卡数值!$H$6/关卡数值!$H$2</f>
        <v>5201.28</v>
      </c>
      <c r="N13" s="60">
        <v>10</v>
      </c>
      <c r="O13" s="60">
        <f t="shared" ref="O13:O21" si="2">O12*2</f>
        <v>776</v>
      </c>
      <c r="P13" s="39">
        <v>0.04</v>
      </c>
      <c r="Q13" s="60">
        <f t="shared" ref="Q13:Q21" si="3">Q12*2</f>
        <v>776</v>
      </c>
      <c r="R13" s="41">
        <v>0.01</v>
      </c>
      <c r="S13" s="60">
        <f t="shared" ref="S13:S21" si="4">S12*2</f>
        <v>3376</v>
      </c>
    </row>
    <row r="14" spans="1:19">
      <c r="A14" s="6">
        <v>3</v>
      </c>
      <c r="B14" s="39">
        <v>0.03</v>
      </c>
      <c r="C14" s="80">
        <f t="shared" si="0"/>
        <v>2352</v>
      </c>
      <c r="D14" s="39">
        <v>0.06</v>
      </c>
      <c r="E14" s="80">
        <f t="shared" si="1"/>
        <v>2229.12</v>
      </c>
      <c r="F14" s="39">
        <v>0.06</v>
      </c>
      <c r="G14" s="80">
        <f>$E14*关卡数值!$H$3/关卡数值!$H$2</f>
        <v>2674.944</v>
      </c>
      <c r="H14" s="39">
        <v>0.06</v>
      </c>
      <c r="I14" s="80">
        <f>$E14*关卡数值!$H$4/关卡数值!$H$2</f>
        <v>3566.592</v>
      </c>
      <c r="J14" s="39">
        <v>0.06</v>
      </c>
      <c r="K14" s="80">
        <f>$E14*关卡数值!$H$5/关卡数值!$H$2</f>
        <v>5349.888</v>
      </c>
      <c r="L14" s="39">
        <v>0.06</v>
      </c>
      <c r="M14" s="80">
        <f>$E14*关卡数值!$H$6/关卡数值!$H$2</f>
        <v>9362.304</v>
      </c>
      <c r="N14" s="60">
        <v>15</v>
      </c>
      <c r="O14" s="60">
        <f t="shared" si="2"/>
        <v>1552</v>
      </c>
      <c r="P14" s="39">
        <v>0.06</v>
      </c>
      <c r="Q14" s="60">
        <f t="shared" si="3"/>
        <v>1552</v>
      </c>
      <c r="R14" s="41">
        <v>0.015</v>
      </c>
      <c r="S14" s="60">
        <f t="shared" si="4"/>
        <v>6752</v>
      </c>
    </row>
    <row r="15" spans="1:19">
      <c r="A15" s="6">
        <v>4</v>
      </c>
      <c r="B15" s="39">
        <v>0.04</v>
      </c>
      <c r="C15" s="80">
        <f t="shared" si="0"/>
        <v>4704</v>
      </c>
      <c r="D15" s="39">
        <v>0.08</v>
      </c>
      <c r="E15" s="80">
        <f t="shared" si="1"/>
        <v>4012.416</v>
      </c>
      <c r="F15" s="39">
        <v>0.08</v>
      </c>
      <c r="G15" s="80">
        <f>$E15*关卡数值!$H$3/关卡数值!$H$2</f>
        <v>4814.8992</v>
      </c>
      <c r="H15" s="39">
        <v>0.08</v>
      </c>
      <c r="I15" s="80">
        <f>$E15*关卡数值!$H$4/关卡数值!$H$2</f>
        <v>6419.8656</v>
      </c>
      <c r="J15" s="39">
        <v>0.08</v>
      </c>
      <c r="K15" s="80">
        <f>$E15*关卡数值!$H$5/关卡数值!$H$2</f>
        <v>9629.7984</v>
      </c>
      <c r="L15" s="39">
        <v>0.08</v>
      </c>
      <c r="M15" s="80">
        <f>$E15*关卡数值!$H$6/关卡数值!$H$2</f>
        <v>16852.1472</v>
      </c>
      <c r="N15" s="60">
        <v>20</v>
      </c>
      <c r="O15" s="60">
        <f t="shared" si="2"/>
        <v>3104</v>
      </c>
      <c r="P15" s="39">
        <v>0.08</v>
      </c>
      <c r="Q15" s="60">
        <f t="shared" si="3"/>
        <v>3104</v>
      </c>
      <c r="R15" s="41">
        <v>0.02</v>
      </c>
      <c r="S15" s="60">
        <f t="shared" si="4"/>
        <v>13504</v>
      </c>
    </row>
    <row r="16" spans="1:19">
      <c r="A16" s="6">
        <v>5</v>
      </c>
      <c r="B16" s="39">
        <v>0.05</v>
      </c>
      <c r="C16" s="80">
        <f t="shared" si="0"/>
        <v>9408</v>
      </c>
      <c r="D16" s="39">
        <v>0.1</v>
      </c>
      <c r="E16" s="80">
        <f t="shared" si="1"/>
        <v>7222.3488</v>
      </c>
      <c r="F16" s="39">
        <v>0.1</v>
      </c>
      <c r="G16" s="80">
        <f>$E16*关卡数值!$H$3/关卡数值!$H$2</f>
        <v>8666.81856</v>
      </c>
      <c r="H16" s="39">
        <v>0.1</v>
      </c>
      <c r="I16" s="80">
        <f>$E16*关卡数值!$H$4/关卡数值!$H$2</f>
        <v>11555.75808</v>
      </c>
      <c r="J16" s="39">
        <v>0.1</v>
      </c>
      <c r="K16" s="80">
        <f>$E16*关卡数值!$H$5/关卡数值!$H$2</f>
        <v>17333.63712</v>
      </c>
      <c r="L16" s="39">
        <v>0.1</v>
      </c>
      <c r="M16" s="80">
        <f>$E16*关卡数值!$H$6/关卡数值!$H$2</f>
        <v>30333.86496</v>
      </c>
      <c r="N16" s="60">
        <v>25</v>
      </c>
      <c r="O16" s="60">
        <f t="shared" si="2"/>
        <v>6208</v>
      </c>
      <c r="P16" s="39">
        <v>0.1</v>
      </c>
      <c r="Q16" s="60">
        <f t="shared" si="3"/>
        <v>6208</v>
      </c>
      <c r="R16" s="41">
        <v>0.025</v>
      </c>
      <c r="S16" s="60">
        <f t="shared" si="4"/>
        <v>27008</v>
      </c>
    </row>
    <row r="17" spans="1:19">
      <c r="A17" s="6">
        <v>6</v>
      </c>
      <c r="B17" s="39">
        <v>0.06</v>
      </c>
      <c r="C17" s="80">
        <f t="shared" si="0"/>
        <v>18816</v>
      </c>
      <c r="D17" s="39">
        <v>0.12</v>
      </c>
      <c r="E17" s="80">
        <f t="shared" si="1"/>
        <v>13000.22784</v>
      </c>
      <c r="F17" s="39">
        <v>0.12</v>
      </c>
      <c r="G17" s="80">
        <f>$E17*关卡数值!$H$3/关卡数值!$H$2</f>
        <v>15600.273408</v>
      </c>
      <c r="H17" s="39">
        <v>0.12</v>
      </c>
      <c r="I17" s="80">
        <f>$E17*关卡数值!$H$4/关卡数值!$H$2</f>
        <v>20800.364544</v>
      </c>
      <c r="J17" s="39">
        <v>0.12</v>
      </c>
      <c r="K17" s="80">
        <f>$E17*关卡数值!$H$5/关卡数值!$H$2</f>
        <v>31200.546816</v>
      </c>
      <c r="L17" s="39">
        <v>0.12</v>
      </c>
      <c r="M17" s="80">
        <f>$E17*关卡数值!$H$6/关卡数值!$H$2</f>
        <v>54600.956928</v>
      </c>
      <c r="N17" s="60">
        <v>30</v>
      </c>
      <c r="O17" s="60">
        <f t="shared" si="2"/>
        <v>12416</v>
      </c>
      <c r="P17" s="39">
        <v>0.12</v>
      </c>
      <c r="Q17" s="60">
        <f t="shared" si="3"/>
        <v>12416</v>
      </c>
      <c r="R17" s="41">
        <v>0.03</v>
      </c>
      <c r="S17" s="60">
        <f t="shared" si="4"/>
        <v>54016</v>
      </c>
    </row>
    <row r="18" spans="1:19">
      <c r="A18" s="6">
        <v>7</v>
      </c>
      <c r="B18" s="39">
        <v>0.07</v>
      </c>
      <c r="C18" s="80">
        <f t="shared" si="0"/>
        <v>37632</v>
      </c>
      <c r="D18" s="39">
        <v>0.14</v>
      </c>
      <c r="E18" s="80">
        <f t="shared" si="1"/>
        <v>23400.410112</v>
      </c>
      <c r="F18" s="39">
        <v>0.14</v>
      </c>
      <c r="G18" s="80">
        <f>$E18*关卡数值!$H$3/关卡数值!$H$2</f>
        <v>28080.4921344</v>
      </c>
      <c r="H18" s="39">
        <v>0.14</v>
      </c>
      <c r="I18" s="80">
        <f>$E18*关卡数值!$H$4/关卡数值!$H$2</f>
        <v>37440.6561792</v>
      </c>
      <c r="J18" s="39">
        <v>0.14</v>
      </c>
      <c r="K18" s="80">
        <f>$E18*关卡数值!$H$5/关卡数值!$H$2</f>
        <v>56160.9842688</v>
      </c>
      <c r="L18" s="39">
        <v>0.14</v>
      </c>
      <c r="M18" s="80">
        <f>$E18*关卡数值!$H$6/关卡数值!$H$2</f>
        <v>98281.7224704</v>
      </c>
      <c r="N18" s="60">
        <v>35</v>
      </c>
      <c r="O18" s="60">
        <f t="shared" si="2"/>
        <v>24832</v>
      </c>
      <c r="P18" s="39">
        <v>0.14</v>
      </c>
      <c r="Q18" s="60">
        <f t="shared" si="3"/>
        <v>24832</v>
      </c>
      <c r="R18" s="41">
        <v>0.035</v>
      </c>
      <c r="S18" s="60">
        <f t="shared" si="4"/>
        <v>108032</v>
      </c>
    </row>
    <row r="19" spans="1:19">
      <c r="A19" s="6">
        <v>8</v>
      </c>
      <c r="B19" s="39">
        <v>0.08</v>
      </c>
      <c r="C19" s="80">
        <f t="shared" si="0"/>
        <v>75264</v>
      </c>
      <c r="D19" s="39">
        <v>0.16</v>
      </c>
      <c r="E19" s="80">
        <f t="shared" si="1"/>
        <v>42120.7382016</v>
      </c>
      <c r="F19" s="39">
        <v>0.16</v>
      </c>
      <c r="G19" s="80">
        <f>$E19*关卡数值!$H$3/关卡数值!$H$2</f>
        <v>50544.88584192</v>
      </c>
      <c r="H19" s="39">
        <v>0.16</v>
      </c>
      <c r="I19" s="80">
        <f>$E19*关卡数值!$H$4/关卡数值!$H$2</f>
        <v>67393.18112256</v>
      </c>
      <c r="J19" s="39">
        <v>0.16</v>
      </c>
      <c r="K19" s="80">
        <f>$E19*关卡数值!$H$5/关卡数值!$H$2</f>
        <v>101089.77168384</v>
      </c>
      <c r="L19" s="39">
        <v>0.16</v>
      </c>
      <c r="M19" s="80">
        <f>$E19*关卡数值!$H$6/关卡数值!$H$2</f>
        <v>176907.10044672</v>
      </c>
      <c r="N19" s="60">
        <v>40</v>
      </c>
      <c r="O19" s="60">
        <f t="shared" si="2"/>
        <v>49664</v>
      </c>
      <c r="P19" s="39">
        <v>0.16</v>
      </c>
      <c r="Q19" s="60">
        <f t="shared" si="3"/>
        <v>49664</v>
      </c>
      <c r="R19" s="41">
        <v>0.04</v>
      </c>
      <c r="S19" s="60">
        <f t="shared" si="4"/>
        <v>216064</v>
      </c>
    </row>
    <row r="20" spans="1:19">
      <c r="A20" s="6">
        <v>9</v>
      </c>
      <c r="B20" s="39">
        <v>0.09</v>
      </c>
      <c r="C20" s="80">
        <f t="shared" si="0"/>
        <v>150528</v>
      </c>
      <c r="D20" s="39">
        <v>0.18</v>
      </c>
      <c r="E20" s="80">
        <f t="shared" si="1"/>
        <v>75817.32876288</v>
      </c>
      <c r="F20" s="39">
        <v>0.18</v>
      </c>
      <c r="G20" s="80">
        <f>$E20*关卡数值!$H$3/关卡数值!$H$2</f>
        <v>90980.794515456</v>
      </c>
      <c r="H20" s="39">
        <v>0.18</v>
      </c>
      <c r="I20" s="80">
        <f>$E20*关卡数值!$H$4/关卡数值!$H$2</f>
        <v>121307.726020608</v>
      </c>
      <c r="J20" s="39">
        <v>0.18</v>
      </c>
      <c r="K20" s="80">
        <f>$E20*关卡数值!$H$5/关卡数值!$H$2</f>
        <v>181961.589030912</v>
      </c>
      <c r="L20" s="39">
        <v>0.18</v>
      </c>
      <c r="M20" s="80">
        <f>$E20*关卡数值!$H$6/关卡数值!$H$2</f>
        <v>318432.780804096</v>
      </c>
      <c r="N20" s="60">
        <v>45</v>
      </c>
      <c r="O20" s="60">
        <f t="shared" si="2"/>
        <v>99328</v>
      </c>
      <c r="P20" s="39">
        <v>0.18</v>
      </c>
      <c r="Q20" s="60">
        <f t="shared" si="3"/>
        <v>99328</v>
      </c>
      <c r="R20" s="41">
        <v>0.045</v>
      </c>
      <c r="S20" s="60">
        <f t="shared" si="4"/>
        <v>432128</v>
      </c>
    </row>
    <row r="21" spans="1:19">
      <c r="A21" s="6">
        <v>10</v>
      </c>
      <c r="B21" s="39">
        <v>0.12</v>
      </c>
      <c r="C21" s="80">
        <f>C20*2*2</f>
        <v>602112</v>
      </c>
      <c r="D21" s="39">
        <v>0.25</v>
      </c>
      <c r="E21" s="80">
        <f>E20*1.8*2</f>
        <v>272942.383546368</v>
      </c>
      <c r="F21" s="39">
        <v>0.25</v>
      </c>
      <c r="G21" s="80">
        <f>$E21*关卡数值!$H$3/关卡数值!$H$2*2</f>
        <v>655061.720511283</v>
      </c>
      <c r="H21" s="39">
        <v>0.25</v>
      </c>
      <c r="I21" s="80">
        <f>$E21*关卡数值!$H$4/关卡数值!$H$2*2</f>
        <v>873415.627348378</v>
      </c>
      <c r="J21" s="39">
        <v>0.25</v>
      </c>
      <c r="K21" s="80">
        <f>$E21*关卡数值!$H$5/关卡数值!$H$2*2</f>
        <v>1310123.44102257</v>
      </c>
      <c r="L21" s="39">
        <v>0.25</v>
      </c>
      <c r="M21" s="80">
        <f>$E21*关卡数值!$H$6/关卡数值!$H$2*2</f>
        <v>2292716.02178949</v>
      </c>
      <c r="N21" s="60">
        <v>50</v>
      </c>
      <c r="O21" s="60">
        <f>O20*3</f>
        <v>297984</v>
      </c>
      <c r="P21" s="39">
        <v>0.25</v>
      </c>
      <c r="Q21" s="60">
        <f>Q20*4</f>
        <v>397312</v>
      </c>
      <c r="R21" s="41">
        <v>0.05</v>
      </c>
      <c r="S21" s="60">
        <f>S20*4</f>
        <v>1728512</v>
      </c>
    </row>
    <row r="22" spans="1:19">
      <c r="A22" s="3" t="s">
        <v>90</v>
      </c>
      <c r="C22" s="36">
        <f>SUM(C12:C21)</f>
        <v>902580</v>
      </c>
      <c r="D22" s="36"/>
      <c r="E22" s="36">
        <f>SUM(E12:E21)</f>
        <v>442671.373262848</v>
      </c>
      <c r="F22" s="36"/>
      <c r="G22" s="36">
        <f>SUM(G12:G21)</f>
        <v>858736.508171059</v>
      </c>
      <c r="H22" s="36"/>
      <c r="I22" s="36">
        <f>SUM(I12:I21)</f>
        <v>1144982.01089475</v>
      </c>
      <c r="J22" s="36"/>
      <c r="K22" s="36">
        <f>SUM(K12:K21)</f>
        <v>1717473.01634212</v>
      </c>
      <c r="L22" s="36"/>
      <c r="M22" s="36">
        <f>SUM(M12:M21)</f>
        <v>3005577.77859871</v>
      </c>
      <c r="O22" s="3">
        <f>SUM(O12:O21)</f>
        <v>496252</v>
      </c>
      <c r="Q22" s="3">
        <f>SUM(Q12:Q21)</f>
        <v>595580</v>
      </c>
      <c r="S22" s="3">
        <f>SUM(S12:S21)</f>
        <v>2591080</v>
      </c>
    </row>
    <row r="23" spans="1:3">
      <c r="A23" s="3" t="s">
        <v>91</v>
      </c>
      <c r="C23" s="36">
        <f>C22+E22+G22+I22+K22+M22+O22+Q22+S22</f>
        <v>11754932.6872695</v>
      </c>
    </row>
    <row r="30" spans="1:1">
      <c r="A30" s="3" t="s">
        <v>92</v>
      </c>
    </row>
    <row r="31" spans="1:2">
      <c r="A31" s="3">
        <v>30</v>
      </c>
      <c r="B31" s="60"/>
    </row>
    <row r="34" spans="1:19">
      <c r="A34" s="6"/>
      <c r="B34" s="6"/>
      <c r="C34" s="6"/>
      <c r="D34" s="6"/>
      <c r="E34" s="6"/>
      <c r="F34" s="39"/>
      <c r="G34" s="39"/>
      <c r="H34" s="39"/>
      <c r="I34" s="39"/>
      <c r="J34" s="39"/>
      <c r="K34" s="39"/>
      <c r="L34" s="60"/>
      <c r="M34" s="60"/>
      <c r="N34" s="60"/>
      <c r="O34" s="60"/>
      <c r="P34" s="39"/>
      <c r="Q34" s="39"/>
      <c r="R34" s="6"/>
      <c r="S34" s="6"/>
    </row>
    <row r="35" spans="1:19">
      <c r="A35" s="6"/>
      <c r="B35" s="6"/>
      <c r="C35" s="6"/>
      <c r="D35" s="6"/>
      <c r="E35" s="6"/>
      <c r="F35" s="39"/>
      <c r="G35" s="39"/>
      <c r="H35" s="39"/>
      <c r="I35" s="39"/>
      <c r="J35" s="39"/>
      <c r="K35" s="39"/>
      <c r="L35" s="60"/>
      <c r="M35" s="60"/>
      <c r="N35" s="60"/>
      <c r="O35" s="60"/>
      <c r="P35" s="39"/>
      <c r="Q35" s="39"/>
      <c r="R35" s="6"/>
      <c r="S35" s="6"/>
    </row>
    <row r="36" spans="1:19">
      <c r="A36" s="6"/>
      <c r="B36" s="6"/>
      <c r="C36" s="6"/>
      <c r="D36" s="6"/>
      <c r="E36" s="6"/>
      <c r="F36" s="39"/>
      <c r="G36" s="39"/>
      <c r="H36" s="39"/>
      <c r="I36" s="39"/>
      <c r="J36" s="39"/>
      <c r="K36" s="39"/>
      <c r="L36" s="60"/>
      <c r="M36" s="60"/>
      <c r="N36" s="60"/>
      <c r="O36" s="60"/>
      <c r="P36" s="39"/>
      <c r="Q36" s="39"/>
      <c r="R36" s="6"/>
      <c r="S36" s="6"/>
    </row>
    <row r="37" spans="1:19">
      <c r="A37" s="6"/>
      <c r="B37" s="39"/>
      <c r="C37" s="39"/>
      <c r="D37" s="39"/>
      <c r="E37" s="39"/>
      <c r="F37" s="60"/>
      <c r="G37" s="60"/>
      <c r="H37" s="41"/>
      <c r="I37" s="41"/>
      <c r="J37" s="39"/>
      <c r="K37" s="39"/>
      <c r="L37" s="39"/>
      <c r="M37" s="39"/>
      <c r="N37" s="60"/>
      <c r="O37" s="60"/>
      <c r="P37" s="60"/>
      <c r="Q37" s="60"/>
      <c r="R37" s="39"/>
      <c r="S37" s="39"/>
    </row>
    <row r="38" spans="1:19">
      <c r="A38" s="6"/>
      <c r="B38" s="39"/>
      <c r="C38" s="39"/>
      <c r="D38" s="39"/>
      <c r="E38" s="39"/>
      <c r="F38" s="60"/>
      <c r="G38" s="60"/>
      <c r="H38" s="41"/>
      <c r="I38" s="41"/>
      <c r="J38" s="39"/>
      <c r="K38" s="39"/>
      <c r="L38" s="39"/>
      <c r="M38" s="39"/>
      <c r="N38" s="60"/>
      <c r="O38" s="60"/>
      <c r="P38" s="60"/>
      <c r="Q38" s="60"/>
      <c r="R38" s="39"/>
      <c r="S38" s="39"/>
    </row>
    <row r="39" spans="1:19">
      <c r="A39" s="6"/>
      <c r="B39" s="39"/>
      <c r="C39" s="39"/>
      <c r="D39" s="39"/>
      <c r="E39" s="39"/>
      <c r="F39" s="60"/>
      <c r="G39" s="60"/>
      <c r="H39" s="41"/>
      <c r="I39" s="41"/>
      <c r="J39" s="39"/>
      <c r="K39" s="39"/>
      <c r="L39" s="39"/>
      <c r="M39" s="39"/>
      <c r="N39" s="60"/>
      <c r="O39" s="60"/>
      <c r="P39" s="60"/>
      <c r="Q39" s="60"/>
      <c r="R39" s="39"/>
      <c r="S39" s="39"/>
    </row>
    <row r="40" spans="1:19">
      <c r="A40" s="6"/>
      <c r="B40" s="39"/>
      <c r="C40" s="39"/>
      <c r="D40" s="39"/>
      <c r="E40" s="39"/>
      <c r="F40" s="60"/>
      <c r="G40" s="60"/>
      <c r="H40" s="41"/>
      <c r="I40" s="41"/>
      <c r="J40" s="39"/>
      <c r="K40" s="39"/>
      <c r="L40" s="39"/>
      <c r="M40" s="39"/>
      <c r="N40" s="60"/>
      <c r="O40" s="60"/>
      <c r="P40" s="60"/>
      <c r="Q40" s="60"/>
      <c r="R40" s="39"/>
      <c r="S40" s="39"/>
    </row>
    <row r="41" spans="1:19">
      <c r="A41" s="6"/>
      <c r="B41" s="39"/>
      <c r="C41" s="39"/>
      <c r="D41" s="39"/>
      <c r="E41" s="39"/>
      <c r="F41" s="60"/>
      <c r="G41" s="60"/>
      <c r="H41" s="41"/>
      <c r="I41" s="41"/>
      <c r="J41" s="39"/>
      <c r="K41" s="39"/>
      <c r="L41" s="39"/>
      <c r="M41" s="39"/>
      <c r="N41" s="60"/>
      <c r="O41" s="60"/>
      <c r="P41" s="60"/>
      <c r="Q41" s="60"/>
      <c r="R41" s="39"/>
      <c r="S41" s="39"/>
    </row>
    <row r="42" spans="1:19">
      <c r="A42" s="6"/>
      <c r="B42" s="39"/>
      <c r="C42" s="39"/>
      <c r="D42" s="39"/>
      <c r="E42" s="39"/>
      <c r="F42" s="60"/>
      <c r="G42" s="60"/>
      <c r="H42" s="41"/>
      <c r="I42" s="41"/>
      <c r="J42" s="39"/>
      <c r="K42" s="39"/>
      <c r="L42" s="39"/>
      <c r="M42" s="39"/>
      <c r="N42" s="60"/>
      <c r="O42" s="60"/>
      <c r="P42" s="60"/>
      <c r="Q42" s="60"/>
      <c r="R42" s="39"/>
      <c r="S42" s="39"/>
    </row>
    <row r="43" spans="1:19">
      <c r="A43" s="6"/>
      <c r="B43" s="39"/>
      <c r="C43" s="39"/>
      <c r="D43" s="39"/>
      <c r="E43" s="39"/>
      <c r="F43" s="60"/>
      <c r="G43" s="60"/>
      <c r="H43" s="41"/>
      <c r="I43" s="41"/>
      <c r="J43" s="39"/>
      <c r="K43" s="39"/>
      <c r="L43" s="39"/>
      <c r="M43" s="39"/>
      <c r="N43" s="60"/>
      <c r="O43" s="60"/>
      <c r="P43" s="60"/>
      <c r="Q43" s="60"/>
      <c r="R43" s="39"/>
      <c r="S43" s="39"/>
    </row>
    <row r="44" spans="1:19">
      <c r="A44" s="6"/>
      <c r="B44" s="39"/>
      <c r="C44" s="39"/>
      <c r="D44" s="39"/>
      <c r="E44" s="39"/>
      <c r="F44" s="60"/>
      <c r="G44" s="60"/>
      <c r="H44" s="41"/>
      <c r="I44" s="41"/>
      <c r="J44" s="39"/>
      <c r="K44" s="39"/>
      <c r="L44" s="39"/>
      <c r="M44" s="39"/>
      <c r="N44" s="60"/>
      <c r="O44" s="60"/>
      <c r="P44" s="60"/>
      <c r="Q44" s="60"/>
      <c r="R44" s="39"/>
      <c r="S44" s="39"/>
    </row>
    <row r="45" spans="1:19">
      <c r="A45" s="6"/>
      <c r="B45" s="39"/>
      <c r="C45" s="39"/>
      <c r="D45" s="39"/>
      <c r="E45" s="39"/>
      <c r="F45" s="60"/>
      <c r="G45" s="60"/>
      <c r="H45" s="41"/>
      <c r="I45" s="41"/>
      <c r="J45" s="39"/>
      <c r="K45" s="39"/>
      <c r="L45" s="39"/>
      <c r="M45" s="39"/>
      <c r="N45" s="60"/>
      <c r="O45" s="60"/>
      <c r="P45" s="60"/>
      <c r="Q45" s="60"/>
      <c r="R45" s="39"/>
      <c r="S45" s="39"/>
    </row>
    <row r="46" customFormat="1" spans="1:19">
      <c r="A46" s="6"/>
      <c r="B46" s="39"/>
      <c r="C46" s="39"/>
      <c r="D46" s="39"/>
      <c r="E46" s="39"/>
      <c r="F46" s="60"/>
      <c r="G46" s="60"/>
      <c r="H46" s="41"/>
      <c r="I46" s="41"/>
      <c r="J46" s="39"/>
      <c r="K46" s="39"/>
      <c r="L46" s="39"/>
      <c r="M46" s="39"/>
      <c r="N46" s="60"/>
      <c r="O46" s="60"/>
      <c r="P46" s="60"/>
      <c r="Q46" s="60"/>
      <c r="R46" s="39"/>
      <c r="S46" s="39"/>
    </row>
    <row r="47" spans="1:19">
      <c r="A47" s="6"/>
      <c r="B47" s="6"/>
      <c r="C47" s="6"/>
      <c r="D47" s="6"/>
      <c r="E47" s="6"/>
      <c r="F47" s="39"/>
      <c r="G47" s="39"/>
      <c r="H47" s="39"/>
      <c r="I47" s="39"/>
      <c r="J47" s="39"/>
      <c r="K47" s="39"/>
      <c r="L47" s="60"/>
      <c r="M47" s="60"/>
      <c r="N47" s="60"/>
      <c r="O47" s="60"/>
      <c r="P47" s="6"/>
      <c r="Q47" s="6"/>
      <c r="R47" s="39"/>
      <c r="S47" s="39"/>
    </row>
    <row r="48" spans="1:19">
      <c r="A48" s="6"/>
      <c r="B48" s="6"/>
      <c r="C48" s="6"/>
      <c r="D48" s="6"/>
      <c r="E48" s="6"/>
      <c r="F48" s="39"/>
      <c r="G48" s="39"/>
      <c r="H48" s="39"/>
      <c r="I48" s="39"/>
      <c r="J48" s="39"/>
      <c r="K48" s="39"/>
      <c r="L48" s="60"/>
      <c r="M48" s="60"/>
      <c r="N48" s="60"/>
      <c r="O48" s="60"/>
      <c r="P48" s="39"/>
      <c r="Q48" s="39"/>
      <c r="R48" s="6"/>
      <c r="S48" s="6"/>
    </row>
    <row r="49" spans="1:19">
      <c r="A49" s="6"/>
      <c r="B49" s="6"/>
      <c r="C49" s="6"/>
      <c r="D49" s="6"/>
      <c r="E49" s="6"/>
      <c r="F49" s="39"/>
      <c r="G49" s="39"/>
      <c r="H49" s="39"/>
      <c r="I49" s="39"/>
      <c r="J49" s="39"/>
      <c r="K49" s="39"/>
      <c r="L49" s="39"/>
      <c r="M49" s="39"/>
      <c r="N49" s="60"/>
      <c r="O49" s="60"/>
      <c r="P49" s="60"/>
      <c r="Q49" s="60"/>
      <c r="R49" s="39"/>
      <c r="S49" s="6"/>
    </row>
    <row r="50" spans="1:19">
      <c r="A50" s="6"/>
      <c r="B50" s="6"/>
      <c r="C50" s="6"/>
      <c r="D50" s="6"/>
      <c r="E50" s="6"/>
      <c r="F50" s="39"/>
      <c r="G50" s="39"/>
      <c r="H50" s="39"/>
      <c r="I50" s="39"/>
      <c r="J50" s="39"/>
      <c r="K50" s="39"/>
      <c r="L50" s="39"/>
      <c r="M50" s="39"/>
      <c r="N50" s="60"/>
      <c r="O50" s="60"/>
      <c r="P50" s="60"/>
      <c r="Q50" s="60"/>
      <c r="R50" s="39"/>
      <c r="S50" s="6"/>
    </row>
    <row r="51" spans="1:19">
      <c r="A51" s="6"/>
      <c r="B51" s="6"/>
      <c r="C51" s="6"/>
      <c r="D51" s="6"/>
      <c r="E51" s="6"/>
      <c r="F51" s="39"/>
      <c r="G51" s="39"/>
      <c r="H51" s="39"/>
      <c r="I51" s="39"/>
      <c r="J51" s="39"/>
      <c r="K51" s="39"/>
      <c r="L51" s="39"/>
      <c r="M51" s="39"/>
      <c r="N51" s="60"/>
      <c r="O51" s="60"/>
      <c r="P51" s="60"/>
      <c r="Q51" s="60"/>
      <c r="R51" s="39"/>
      <c r="S51" s="6"/>
    </row>
    <row r="52" spans="1:19">
      <c r="A52" s="6"/>
      <c r="B52" s="6"/>
      <c r="C52" s="6"/>
      <c r="D52" s="6"/>
      <c r="E52" s="6"/>
      <c r="F52" s="39"/>
      <c r="G52" s="39"/>
      <c r="H52" s="39"/>
      <c r="I52" s="39"/>
      <c r="J52" s="39"/>
      <c r="K52" s="39"/>
      <c r="L52" s="39"/>
      <c r="M52" s="39"/>
      <c r="N52" s="60"/>
      <c r="O52" s="60"/>
      <c r="P52" s="60"/>
      <c r="Q52" s="60"/>
      <c r="R52" s="39"/>
      <c r="S52" s="6"/>
    </row>
    <row r="53" spans="1:19">
      <c r="A53" s="6"/>
      <c r="B53" s="6"/>
      <c r="C53" s="6"/>
      <c r="D53" s="6"/>
      <c r="E53" s="6"/>
      <c r="F53" s="39"/>
      <c r="G53" s="39"/>
      <c r="H53" s="39"/>
      <c r="I53" s="39"/>
      <c r="J53" s="39"/>
      <c r="K53" s="39"/>
      <c r="L53" s="39"/>
      <c r="M53" s="39"/>
      <c r="N53" s="60"/>
      <c r="O53" s="60"/>
      <c r="P53" s="60"/>
      <c r="Q53" s="60"/>
      <c r="R53" s="39"/>
      <c r="S53" s="6"/>
    </row>
    <row r="54" spans="1:19">
      <c r="A54" s="6"/>
      <c r="B54" s="6"/>
      <c r="C54" s="6"/>
      <c r="D54" s="6"/>
      <c r="E54" s="6"/>
      <c r="F54" s="39"/>
      <c r="G54" s="39"/>
      <c r="H54" s="39"/>
      <c r="I54" s="39"/>
      <c r="J54" s="39"/>
      <c r="K54" s="39"/>
      <c r="L54" s="39"/>
      <c r="M54" s="39"/>
      <c r="N54" s="60"/>
      <c r="O54" s="60"/>
      <c r="P54" s="60"/>
      <c r="Q54" s="60"/>
      <c r="R54" s="39"/>
      <c r="S54" s="6"/>
    </row>
    <row r="55" spans="1:19">
      <c r="A55" s="6"/>
      <c r="B55" s="6"/>
      <c r="C55" s="6"/>
      <c r="D55" s="6"/>
      <c r="E55" s="6"/>
      <c r="F55" s="39"/>
      <c r="G55" s="39"/>
      <c r="H55" s="39"/>
      <c r="I55" s="39"/>
      <c r="J55" s="39"/>
      <c r="K55" s="39"/>
      <c r="L55" s="39"/>
      <c r="M55" s="39"/>
      <c r="N55" s="60"/>
      <c r="O55" s="60"/>
      <c r="P55" s="60"/>
      <c r="Q55" s="60"/>
      <c r="R55" s="39"/>
      <c r="S55" s="6"/>
    </row>
    <row r="56" spans="1:19">
      <c r="A56" s="6"/>
      <c r="B56" s="6"/>
      <c r="C56" s="6"/>
      <c r="D56" s="6"/>
      <c r="E56" s="6"/>
      <c r="F56" s="39"/>
      <c r="G56" s="39"/>
      <c r="H56" s="39"/>
      <c r="I56" s="39"/>
      <c r="J56" s="39"/>
      <c r="K56" s="39"/>
      <c r="L56" s="39"/>
      <c r="M56" s="39"/>
      <c r="N56" s="60"/>
      <c r="O56" s="60"/>
      <c r="P56" s="60"/>
      <c r="Q56" s="60"/>
      <c r="R56" s="39"/>
      <c r="S56" s="6"/>
    </row>
    <row r="57" spans="1:19">
      <c r="A57" s="6"/>
      <c r="B57" s="6"/>
      <c r="C57" s="6"/>
      <c r="D57" s="6"/>
      <c r="E57" s="6"/>
      <c r="F57" s="39"/>
      <c r="G57" s="39"/>
      <c r="H57" s="39"/>
      <c r="I57" s="39"/>
      <c r="J57" s="39"/>
      <c r="K57" s="39"/>
      <c r="L57" s="39"/>
      <c r="M57" s="39"/>
      <c r="N57" s="60"/>
      <c r="O57" s="60"/>
      <c r="P57" s="60"/>
      <c r="Q57" s="60"/>
      <c r="R57" s="39"/>
      <c r="S57" s="6"/>
    </row>
    <row r="58" spans="1:19">
      <c r="A58" s="6"/>
      <c r="B58" s="6"/>
      <c r="C58" s="6"/>
      <c r="D58" s="6"/>
      <c r="E58" s="6"/>
      <c r="F58" s="39"/>
      <c r="G58" s="39"/>
      <c r="H58" s="39"/>
      <c r="I58" s="39"/>
      <c r="J58" s="39"/>
      <c r="K58" s="39"/>
      <c r="L58" s="39"/>
      <c r="M58" s="39"/>
      <c r="N58" s="60"/>
      <c r="O58" s="60"/>
      <c r="P58" s="60"/>
      <c r="Q58" s="60"/>
      <c r="R58" s="39"/>
      <c r="S58" s="6"/>
    </row>
    <row r="59" spans="1:19">
      <c r="A59" s="6"/>
      <c r="B59" s="6"/>
      <c r="C59" s="6"/>
      <c r="D59" s="6"/>
      <c r="E59" s="6"/>
      <c r="F59" s="39"/>
      <c r="G59" s="39"/>
      <c r="H59" s="39"/>
      <c r="I59" s="39"/>
      <c r="J59" s="39"/>
      <c r="K59" s="39"/>
      <c r="L59" s="39"/>
      <c r="M59" s="39"/>
      <c r="N59" s="60"/>
      <c r="O59" s="60"/>
      <c r="P59" s="60"/>
      <c r="Q59" s="60"/>
      <c r="R59" s="39"/>
      <c r="S59" s="6"/>
    </row>
    <row r="60" spans="1:19">
      <c r="A60" s="6"/>
      <c r="B60" s="6"/>
      <c r="C60" s="6"/>
      <c r="D60" s="6"/>
      <c r="E60" s="6"/>
      <c r="F60" s="39"/>
      <c r="G60" s="39"/>
      <c r="H60" s="39"/>
      <c r="I60" s="39"/>
      <c r="J60" s="39"/>
      <c r="K60" s="39"/>
      <c r="L60" s="39"/>
      <c r="M60" s="39"/>
      <c r="N60" s="60"/>
      <c r="O60" s="60"/>
      <c r="P60" s="60"/>
      <c r="Q60" s="60"/>
      <c r="R60" s="39"/>
      <c r="S60" s="6"/>
    </row>
    <row r="61" spans="1:19">
      <c r="A61" s="6"/>
      <c r="B61" s="6"/>
      <c r="C61" s="6"/>
      <c r="D61" s="6"/>
      <c r="E61" s="6"/>
      <c r="F61" s="39"/>
      <c r="G61" s="39"/>
      <c r="H61" s="39"/>
      <c r="I61" s="39"/>
      <c r="J61" s="39"/>
      <c r="K61" s="39"/>
      <c r="L61" s="39"/>
      <c r="M61" s="39"/>
      <c r="N61" s="60"/>
      <c r="O61" s="60"/>
      <c r="P61" s="60"/>
      <c r="Q61" s="60"/>
      <c r="R61" s="39"/>
      <c r="S61" s="6"/>
    </row>
  </sheetData>
  <sheetProtection formatCells="0" insertHyperlinks="0" autoFilter="0"/>
  <mergeCells count="9">
    <mergeCell ref="B1:J1"/>
    <mergeCell ref="B2:J2"/>
    <mergeCell ref="B3:J3"/>
    <mergeCell ref="B4:J4"/>
    <mergeCell ref="B5:J5"/>
    <mergeCell ref="B6:J6"/>
    <mergeCell ref="B7:J7"/>
    <mergeCell ref="B8:J8"/>
    <mergeCell ref="B9:J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6"/>
  <sheetViews>
    <sheetView tabSelected="1" zoomScale="80" zoomScaleNormal="80" topLeftCell="A116" workbookViewId="0">
      <selection activeCell="D19" sqref="D19"/>
    </sheetView>
  </sheetViews>
  <sheetFormatPr defaultColWidth="8.8" defaultRowHeight="13.5"/>
  <cols>
    <col min="2" max="2" width="11.8166666666667" style="3" customWidth="1"/>
    <col min="3" max="3" width="8.8" hidden="1" customWidth="1"/>
    <col min="4" max="4" width="16.375" style="3" customWidth="1"/>
    <col min="5" max="5" width="15.4666666666667" style="3" customWidth="1"/>
    <col min="6" max="6" width="15.225" style="35" customWidth="1"/>
    <col min="7" max="8" width="14.875" style="3" customWidth="1"/>
    <col min="9" max="11" width="14.0666666666667" style="3" customWidth="1"/>
    <col min="12" max="12" width="14.0666666666667" style="36" customWidth="1"/>
    <col min="13" max="15" width="14.0666666666667" customWidth="1"/>
    <col min="16" max="16" width="11.7166666666667" customWidth="1"/>
    <col min="17" max="17" width="12.0333333333333" customWidth="1"/>
    <col min="18" max="18" width="11.0916666666667" customWidth="1"/>
    <col min="19" max="20" width="11.875" customWidth="1"/>
    <col min="21" max="21" width="10.7833333333333" customWidth="1"/>
    <col min="22" max="22" width="11.25" customWidth="1"/>
  </cols>
  <sheetData>
    <row r="1" spans="1:16">
      <c r="A1" t="s">
        <v>93</v>
      </c>
      <c r="B1" s="5" t="s">
        <v>94</v>
      </c>
      <c r="C1" s="18" t="s">
        <v>95</v>
      </c>
      <c r="D1" s="5" t="s">
        <v>96</v>
      </c>
      <c r="E1" s="5"/>
      <c r="F1" s="62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</row>
    <row r="2" spans="1:16">
      <c r="A2" s="37" t="s">
        <v>108</v>
      </c>
      <c r="B2" s="38" t="s">
        <v>109</v>
      </c>
      <c r="C2" s="19"/>
      <c r="D2" s="39">
        <v>0.1</v>
      </c>
      <c r="E2" s="39"/>
      <c r="F2" s="60">
        <v>1000</v>
      </c>
      <c r="G2" s="60">
        <v>100</v>
      </c>
      <c r="H2" s="60">
        <f t="shared" ref="H2:H6" si="0">G2*1.5</f>
        <v>150</v>
      </c>
      <c r="I2" s="60">
        <f>G2*2</f>
        <v>200</v>
      </c>
      <c r="J2" s="60">
        <f>I2+$G2</f>
        <v>300</v>
      </c>
      <c r="K2" s="60">
        <f t="shared" ref="K2:K6" si="1">J2+$G2</f>
        <v>400</v>
      </c>
      <c r="L2" s="60">
        <f t="shared" ref="L2:L6" si="2">K2+$G2</f>
        <v>500</v>
      </c>
      <c r="M2" s="60">
        <f t="shared" ref="M2:M6" si="3">L2+$G2</f>
        <v>600</v>
      </c>
      <c r="N2" s="63">
        <v>100</v>
      </c>
      <c r="O2" s="63">
        <v>200</v>
      </c>
      <c r="P2" s="63">
        <v>200</v>
      </c>
    </row>
    <row r="3" spans="1:16">
      <c r="A3" s="40"/>
      <c r="B3" s="38" t="s">
        <v>110</v>
      </c>
      <c r="C3" s="19"/>
      <c r="D3" s="41">
        <v>0.08</v>
      </c>
      <c r="E3" s="41"/>
      <c r="F3" s="60">
        <v>1200</v>
      </c>
      <c r="G3" s="60">
        <v>120</v>
      </c>
      <c r="H3" s="60">
        <f t="shared" si="0"/>
        <v>180</v>
      </c>
      <c r="I3" s="60">
        <f>G3*2</f>
        <v>240</v>
      </c>
      <c r="J3" s="60">
        <f>I3+$G3</f>
        <v>360</v>
      </c>
      <c r="K3" s="60">
        <f t="shared" si="1"/>
        <v>480</v>
      </c>
      <c r="L3" s="60">
        <f t="shared" si="2"/>
        <v>600</v>
      </c>
      <c r="M3" s="60">
        <f t="shared" si="3"/>
        <v>720</v>
      </c>
      <c r="N3" s="64"/>
      <c r="O3" s="64"/>
      <c r="P3" s="64"/>
    </row>
    <row r="4" spans="1:16">
      <c r="A4" s="40"/>
      <c r="B4" s="38" t="s">
        <v>111</v>
      </c>
      <c r="C4" s="19"/>
      <c r="D4" s="41">
        <v>0.06</v>
      </c>
      <c r="E4" s="41"/>
      <c r="F4" s="60">
        <v>1500</v>
      </c>
      <c r="G4" s="60">
        <v>160</v>
      </c>
      <c r="H4" s="60">
        <f t="shared" si="0"/>
        <v>240</v>
      </c>
      <c r="I4" s="60">
        <f>G4*2</f>
        <v>320</v>
      </c>
      <c r="J4" s="60">
        <f>I4+$G4</f>
        <v>480</v>
      </c>
      <c r="K4" s="60">
        <f t="shared" si="1"/>
        <v>640</v>
      </c>
      <c r="L4" s="60">
        <f t="shared" si="2"/>
        <v>800</v>
      </c>
      <c r="M4" s="60">
        <f t="shared" si="3"/>
        <v>960</v>
      </c>
      <c r="N4" s="64"/>
      <c r="O4" s="64"/>
      <c r="P4" s="64"/>
    </row>
    <row r="5" spans="1:16">
      <c r="A5" s="40"/>
      <c r="B5" s="38" t="s">
        <v>112</v>
      </c>
      <c r="C5" s="19"/>
      <c r="D5" s="41">
        <v>0.04</v>
      </c>
      <c r="E5" s="41"/>
      <c r="F5" s="60">
        <v>2000</v>
      </c>
      <c r="G5" s="60">
        <v>240</v>
      </c>
      <c r="H5" s="60">
        <f t="shared" si="0"/>
        <v>360</v>
      </c>
      <c r="I5" s="60">
        <f>G5*2</f>
        <v>480</v>
      </c>
      <c r="J5" s="60">
        <f>I5+$G5</f>
        <v>720</v>
      </c>
      <c r="K5" s="60">
        <f t="shared" si="1"/>
        <v>960</v>
      </c>
      <c r="L5" s="60">
        <f t="shared" si="2"/>
        <v>1200</v>
      </c>
      <c r="M5" s="60">
        <f t="shared" si="3"/>
        <v>1440</v>
      </c>
      <c r="N5" s="64"/>
      <c r="O5" s="64"/>
      <c r="P5" s="64"/>
    </row>
    <row r="6" spans="1:16">
      <c r="A6" s="42"/>
      <c r="B6" s="38" t="s">
        <v>113</v>
      </c>
      <c r="C6" s="19"/>
      <c r="D6" s="41">
        <v>0.02</v>
      </c>
      <c r="E6" s="41"/>
      <c r="F6" s="60">
        <v>3000</v>
      </c>
      <c r="G6" s="60">
        <v>420</v>
      </c>
      <c r="H6" s="60">
        <f t="shared" si="0"/>
        <v>630</v>
      </c>
      <c r="I6" s="60">
        <f>G6*2</f>
        <v>840</v>
      </c>
      <c r="J6" s="60">
        <f>I6+$G6</f>
        <v>1260</v>
      </c>
      <c r="K6" s="60">
        <f t="shared" si="1"/>
        <v>1680</v>
      </c>
      <c r="L6" s="60">
        <f t="shared" si="2"/>
        <v>2100</v>
      </c>
      <c r="M6" s="60">
        <f t="shared" si="3"/>
        <v>2520</v>
      </c>
      <c r="N6" s="59"/>
      <c r="O6" s="59"/>
      <c r="P6" s="59"/>
    </row>
    <row r="7" spans="1:18">
      <c r="A7" s="43" t="s">
        <v>114</v>
      </c>
      <c r="B7" s="44" t="s">
        <v>115</v>
      </c>
      <c r="C7" s="19"/>
      <c r="D7" s="43" t="s">
        <v>116</v>
      </c>
      <c r="E7" s="43"/>
      <c r="F7" s="43" t="s">
        <v>117</v>
      </c>
      <c r="G7" s="43" t="s">
        <v>118</v>
      </c>
      <c r="H7" s="43" t="s">
        <v>117</v>
      </c>
      <c r="I7" s="43" t="s">
        <v>119</v>
      </c>
      <c r="J7" s="43" t="s">
        <v>119</v>
      </c>
      <c r="K7" s="43" t="s">
        <v>119</v>
      </c>
      <c r="L7" s="43" t="s">
        <v>119</v>
      </c>
      <c r="R7" s="69"/>
    </row>
    <row r="8" spans="1:18">
      <c r="A8" s="45"/>
      <c r="B8" s="46"/>
      <c r="C8" s="19"/>
      <c r="D8" s="45"/>
      <c r="E8" s="45"/>
      <c r="F8" s="45"/>
      <c r="G8" s="45"/>
      <c r="H8" s="45"/>
      <c r="I8" s="45"/>
      <c r="J8" s="45"/>
      <c r="K8" s="45"/>
      <c r="L8" s="45"/>
      <c r="R8" s="69"/>
    </row>
    <row r="9" spans="1:18">
      <c r="A9" s="47"/>
      <c r="B9" s="46"/>
      <c r="C9" s="48"/>
      <c r="D9" s="45"/>
      <c r="E9" s="45"/>
      <c r="F9" s="45"/>
      <c r="G9" s="45"/>
      <c r="H9" s="45"/>
      <c r="I9" s="45"/>
      <c r="J9" s="45"/>
      <c r="K9" s="45"/>
      <c r="L9" s="45"/>
      <c r="R9" s="69"/>
    </row>
    <row r="10" customFormat="1" spans="1:14">
      <c r="A10" s="43" t="s">
        <v>120</v>
      </c>
      <c r="B10" s="49" t="s">
        <v>121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66"/>
    </row>
    <row r="11" customFormat="1" spans="1:14">
      <c r="A11" s="45"/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7"/>
    </row>
    <row r="12" ht="14.25" spans="1:20">
      <c r="A12" s="53"/>
      <c r="B12" s="54"/>
      <c r="C12" s="55"/>
      <c r="D12" s="56" t="s">
        <v>122</v>
      </c>
      <c r="E12" s="56" t="s">
        <v>123</v>
      </c>
      <c r="F12" s="55" t="s">
        <v>124</v>
      </c>
      <c r="G12" s="54" t="s">
        <v>109</v>
      </c>
      <c r="H12" s="54" t="s">
        <v>110</v>
      </c>
      <c r="I12" s="54" t="s">
        <v>111</v>
      </c>
      <c r="J12" s="54" t="s">
        <v>112</v>
      </c>
      <c r="K12" s="54" t="s">
        <v>113</v>
      </c>
      <c r="L12" s="55" t="s">
        <v>125</v>
      </c>
      <c r="M12" s="55" t="s">
        <v>126</v>
      </c>
      <c r="N12" s="55" t="s">
        <v>127</v>
      </c>
      <c r="O12" s="55" t="s">
        <v>128</v>
      </c>
      <c r="P12" s="55" t="s">
        <v>129</v>
      </c>
      <c r="Q12" s="55" t="s">
        <v>130</v>
      </c>
      <c r="R12" s="55" t="s">
        <v>131</v>
      </c>
      <c r="S12" s="55" t="s">
        <v>132</v>
      </c>
      <c r="T12" s="55" t="s">
        <v>133</v>
      </c>
    </row>
    <row r="13" ht="16.9" customHeight="1" spans="1:20">
      <c r="A13" s="37" t="s">
        <v>134</v>
      </c>
      <c r="B13" s="57" t="s">
        <v>135</v>
      </c>
      <c r="C13" s="58"/>
      <c r="D13" s="59" t="s">
        <v>136</v>
      </c>
      <c r="E13" s="59"/>
      <c r="F13" s="59">
        <v>2</v>
      </c>
      <c r="G13" s="59">
        <v>1</v>
      </c>
      <c r="H13" s="59">
        <v>0</v>
      </c>
      <c r="I13" s="59">
        <v>0</v>
      </c>
      <c r="J13" s="59">
        <v>0</v>
      </c>
      <c r="K13" s="59">
        <v>0</v>
      </c>
      <c r="L13" s="59">
        <v>5</v>
      </c>
      <c r="M13" s="59">
        <v>0</v>
      </c>
      <c r="N13" s="59">
        <v>0</v>
      </c>
      <c r="O13" s="59">
        <v>0</v>
      </c>
      <c r="P13" s="59">
        <v>0</v>
      </c>
      <c r="Q13" s="59" t="s">
        <v>137</v>
      </c>
      <c r="R13" s="59" t="s">
        <v>137</v>
      </c>
      <c r="S13" s="59">
        <v>18</v>
      </c>
      <c r="T13" s="59">
        <v>2</v>
      </c>
    </row>
    <row r="14" ht="16.9" customHeight="1" spans="1:20">
      <c r="A14" s="40"/>
      <c r="B14" s="38" t="s">
        <v>138</v>
      </c>
      <c r="C14" s="19"/>
      <c r="D14" s="60" t="s">
        <v>136</v>
      </c>
      <c r="E14" s="60"/>
      <c r="F14" s="60">
        <v>2</v>
      </c>
      <c r="G14" s="60">
        <v>1</v>
      </c>
      <c r="H14" s="60">
        <v>0</v>
      </c>
      <c r="I14" s="60">
        <v>0</v>
      </c>
      <c r="J14" s="60">
        <v>0</v>
      </c>
      <c r="K14" s="60">
        <v>0</v>
      </c>
      <c r="L14" s="60">
        <v>5</v>
      </c>
      <c r="M14" s="60">
        <v>0</v>
      </c>
      <c r="N14" s="60">
        <v>0</v>
      </c>
      <c r="O14" s="60">
        <v>0</v>
      </c>
      <c r="P14" s="60">
        <v>0</v>
      </c>
      <c r="Q14" s="60" t="s">
        <v>137</v>
      </c>
      <c r="R14" s="60" t="s">
        <v>137</v>
      </c>
      <c r="S14" s="60">
        <v>18</v>
      </c>
      <c r="T14" s="60">
        <v>6</v>
      </c>
    </row>
    <row r="15" ht="16.9" customHeight="1" spans="1:20">
      <c r="A15" s="40"/>
      <c r="B15" s="38" t="s">
        <v>139</v>
      </c>
      <c r="C15" s="19"/>
      <c r="D15" s="60" t="s">
        <v>136</v>
      </c>
      <c r="E15" s="60"/>
      <c r="F15" s="60">
        <v>2</v>
      </c>
      <c r="G15" s="60">
        <v>1</v>
      </c>
      <c r="H15" s="60">
        <v>0</v>
      </c>
      <c r="I15" s="60">
        <v>0</v>
      </c>
      <c r="J15" s="60">
        <v>0</v>
      </c>
      <c r="K15" s="60">
        <v>0</v>
      </c>
      <c r="L15" s="60">
        <v>5</v>
      </c>
      <c r="M15" s="60">
        <v>0</v>
      </c>
      <c r="N15" s="60">
        <v>0</v>
      </c>
      <c r="O15" s="60">
        <v>0</v>
      </c>
      <c r="P15" s="60">
        <v>0</v>
      </c>
      <c r="Q15" s="60" t="s">
        <v>137</v>
      </c>
      <c r="R15" s="60" t="s">
        <v>137</v>
      </c>
      <c r="S15" s="60">
        <v>20</v>
      </c>
      <c r="T15" s="60">
        <v>10</v>
      </c>
    </row>
    <row r="16" ht="16.9" customHeight="1" spans="1:20">
      <c r="A16" s="40"/>
      <c r="B16" s="38" t="s">
        <v>140</v>
      </c>
      <c r="C16" s="19"/>
      <c r="D16" s="60" t="s">
        <v>136</v>
      </c>
      <c r="E16" s="60"/>
      <c r="F16" s="60">
        <v>2</v>
      </c>
      <c r="G16" s="60">
        <v>1</v>
      </c>
      <c r="H16" s="60">
        <v>0</v>
      </c>
      <c r="I16" s="60">
        <v>0</v>
      </c>
      <c r="J16" s="60">
        <v>0</v>
      </c>
      <c r="K16" s="60">
        <v>0</v>
      </c>
      <c r="L16" s="60">
        <v>10</v>
      </c>
      <c r="M16" s="60">
        <v>0</v>
      </c>
      <c r="N16" s="60">
        <v>0</v>
      </c>
      <c r="O16" s="60">
        <v>0</v>
      </c>
      <c r="P16" s="60">
        <v>0</v>
      </c>
      <c r="Q16" s="60" t="s">
        <v>137</v>
      </c>
      <c r="R16" s="60" t="s">
        <v>137</v>
      </c>
      <c r="S16" s="60">
        <v>30</v>
      </c>
      <c r="T16" s="60">
        <v>15</v>
      </c>
    </row>
    <row r="17" ht="16.9" customHeight="1" spans="1:20">
      <c r="A17" s="42"/>
      <c r="B17" s="38" t="s">
        <v>116</v>
      </c>
      <c r="C17" s="19"/>
      <c r="D17" s="60" t="s">
        <v>136</v>
      </c>
      <c r="E17" s="60"/>
      <c r="F17" s="60">
        <v>2</v>
      </c>
      <c r="G17" s="60">
        <v>1</v>
      </c>
      <c r="H17" s="60">
        <v>0</v>
      </c>
      <c r="I17" s="60">
        <v>0</v>
      </c>
      <c r="J17" s="60">
        <v>0</v>
      </c>
      <c r="K17" s="60">
        <v>0</v>
      </c>
      <c r="L17" s="60">
        <v>20</v>
      </c>
      <c r="M17" s="60">
        <v>0</v>
      </c>
      <c r="N17" s="60">
        <v>0</v>
      </c>
      <c r="O17" s="60">
        <v>0</v>
      </c>
      <c r="P17" s="60">
        <v>0</v>
      </c>
      <c r="Q17" s="60" t="s">
        <v>137</v>
      </c>
      <c r="R17" s="60" t="s">
        <v>137</v>
      </c>
      <c r="S17" s="60">
        <v>20</v>
      </c>
      <c r="T17" s="60">
        <v>20</v>
      </c>
    </row>
    <row r="18" customFormat="1" ht="16.9" customHeight="1" spans="1:20">
      <c r="A18" s="40">
        <v>1</v>
      </c>
      <c r="B18" s="38" t="s">
        <v>141</v>
      </c>
      <c r="C18" s="19"/>
      <c r="D18" s="60">
        <f>G$2*L18+G$3*M18</f>
        <v>2000</v>
      </c>
      <c r="E18" s="63">
        <f>D18*10%</f>
        <v>200</v>
      </c>
      <c r="F18" s="63">
        <v>3</v>
      </c>
      <c r="G18" s="63">
        <v>20</v>
      </c>
      <c r="H18" s="63">
        <v>8</v>
      </c>
      <c r="I18" s="63">
        <v>0</v>
      </c>
      <c r="J18" s="63">
        <v>0</v>
      </c>
      <c r="K18" s="63">
        <v>0</v>
      </c>
      <c r="L18" s="63">
        <v>20</v>
      </c>
      <c r="M18" s="63">
        <v>0</v>
      </c>
      <c r="N18" s="63">
        <v>0</v>
      </c>
      <c r="O18" s="63">
        <v>0</v>
      </c>
      <c r="P18" s="63">
        <v>0</v>
      </c>
      <c r="Q18" s="63">
        <v>60</v>
      </c>
      <c r="R18" s="63">
        <v>25</v>
      </c>
      <c r="S18" s="63">
        <v>30</v>
      </c>
      <c r="T18" s="63">
        <v>10</v>
      </c>
    </row>
    <row r="19" customFormat="1" ht="16.9" customHeight="1" spans="1:20">
      <c r="A19" s="40"/>
      <c r="B19" s="38" t="s">
        <v>142</v>
      </c>
      <c r="C19" s="19"/>
      <c r="D19" s="60">
        <f>G$2*(L18*0.5)+H$2*(L18*0.5)+(I$2)+H$3*M18+N$2*5+O$2*5</f>
        <v>4200</v>
      </c>
      <c r="E19" s="63">
        <f>E18*2.5</f>
        <v>500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3">
        <v>60</v>
      </c>
      <c r="R19" s="64"/>
      <c r="S19" s="64"/>
      <c r="T19" s="64"/>
    </row>
    <row r="20" customFormat="1" ht="16.9" customHeight="1" spans="1:20">
      <c r="A20" s="40"/>
      <c r="B20" s="38" t="s">
        <v>143</v>
      </c>
      <c r="C20" s="19"/>
      <c r="D20" s="60">
        <f>G$2*(L18-5)+H$2*(L18-5)+(I$2*2)+(J$2*2)+H$3*M18+N$2*10+O$2*10</f>
        <v>7750</v>
      </c>
      <c r="E20" s="63">
        <f>E19*1.5</f>
        <v>750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3">
        <v>60</v>
      </c>
      <c r="R20" s="64"/>
      <c r="S20" s="64"/>
      <c r="T20" s="64"/>
    </row>
    <row r="21" customFormat="1" ht="16.9" customHeight="1" spans="1:20">
      <c r="A21" s="40"/>
      <c r="B21" s="38" t="s">
        <v>144</v>
      </c>
      <c r="C21" s="19"/>
      <c r="D21" s="60">
        <f>D20+D19+D18</f>
        <v>13950</v>
      </c>
      <c r="E21" s="63">
        <f>E18+E19+E20</f>
        <v>1450</v>
      </c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63">
        <v>60</v>
      </c>
      <c r="R21" s="59"/>
      <c r="S21" s="59"/>
      <c r="T21" s="59"/>
    </row>
    <row r="22" customFormat="1" ht="16.9" customHeight="1" spans="1:20">
      <c r="A22" s="61">
        <v>2</v>
      </c>
      <c r="B22" s="38" t="s">
        <v>141</v>
      </c>
      <c r="C22" s="19"/>
      <c r="D22" s="60">
        <f>G$2*L22+G$3*M22</f>
        <v>2200</v>
      </c>
      <c r="E22" s="63">
        <f>D22*10%</f>
        <v>220</v>
      </c>
      <c r="F22" s="63">
        <v>3</v>
      </c>
      <c r="G22" s="63">
        <v>22</v>
      </c>
      <c r="H22" s="63">
        <v>10</v>
      </c>
      <c r="I22" s="63">
        <v>0</v>
      </c>
      <c r="J22" s="63">
        <v>0</v>
      </c>
      <c r="K22" s="63">
        <v>0</v>
      </c>
      <c r="L22" s="63">
        <v>22</v>
      </c>
      <c r="M22" s="63">
        <v>0</v>
      </c>
      <c r="N22" s="63">
        <v>0</v>
      </c>
      <c r="O22" s="63">
        <v>0</v>
      </c>
      <c r="P22" s="63">
        <v>0</v>
      </c>
      <c r="Q22" s="63">
        <v>45</v>
      </c>
      <c r="R22" s="63">
        <v>30</v>
      </c>
      <c r="S22" s="63">
        <v>30</v>
      </c>
      <c r="T22" s="63">
        <v>12</v>
      </c>
    </row>
    <row r="23" customFormat="1" ht="16.9" customHeight="1" spans="1:20">
      <c r="A23" s="61"/>
      <c r="B23" s="38" t="s">
        <v>142</v>
      </c>
      <c r="C23" s="19"/>
      <c r="D23" s="60">
        <f>G$2*(L22*0.5)+H$2*(L22*0.5)+(I$2)+H$3*M22+N$2*5+O$2*5</f>
        <v>4450</v>
      </c>
      <c r="E23" s="63">
        <f>E22*2.5</f>
        <v>550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3">
        <v>45</v>
      </c>
      <c r="R23" s="64"/>
      <c r="S23" s="64"/>
      <c r="T23" s="64"/>
    </row>
    <row r="24" customFormat="1" ht="16.9" customHeight="1" spans="1:20">
      <c r="A24" s="61"/>
      <c r="B24" s="38" t="s">
        <v>143</v>
      </c>
      <c r="C24" s="19"/>
      <c r="D24" s="60">
        <f>G$2*(L22-5)+H$2*(L22-5)+(I$2*2)+(J$2*2)+H$3*M22+N$2*10+O$2*10</f>
        <v>8250</v>
      </c>
      <c r="E24" s="63">
        <f>E23*1.5</f>
        <v>825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3">
        <v>45</v>
      </c>
      <c r="R24" s="64"/>
      <c r="S24" s="64"/>
      <c r="T24" s="64"/>
    </row>
    <row r="25" customFormat="1" ht="16.9" customHeight="1" spans="1:20">
      <c r="A25" s="61"/>
      <c r="B25" s="38" t="s">
        <v>144</v>
      </c>
      <c r="C25" s="19"/>
      <c r="D25" s="60">
        <f>D24+D23+D22</f>
        <v>14900</v>
      </c>
      <c r="E25" s="63">
        <f>E22+E23+E24</f>
        <v>1595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63">
        <v>45</v>
      </c>
      <c r="R25" s="59"/>
      <c r="S25" s="59"/>
      <c r="T25" s="59"/>
    </row>
    <row r="26" customFormat="1" ht="16.9" customHeight="1" spans="1:20">
      <c r="A26" s="61">
        <v>3</v>
      </c>
      <c r="B26" s="38" t="s">
        <v>141</v>
      </c>
      <c r="C26" s="19"/>
      <c r="D26" s="60">
        <f>G$2*L26+G$3*M26</f>
        <v>2400</v>
      </c>
      <c r="E26" s="63">
        <f>D26*10%</f>
        <v>240</v>
      </c>
      <c r="F26" s="63">
        <v>3</v>
      </c>
      <c r="G26" s="63">
        <v>24</v>
      </c>
      <c r="H26" s="63">
        <v>12</v>
      </c>
      <c r="I26" s="63">
        <v>6</v>
      </c>
      <c r="J26" s="63">
        <v>0</v>
      </c>
      <c r="K26" s="63">
        <v>0</v>
      </c>
      <c r="L26" s="63">
        <v>24</v>
      </c>
      <c r="M26" s="63">
        <v>0</v>
      </c>
      <c r="N26" s="63">
        <v>0</v>
      </c>
      <c r="O26" s="63">
        <v>0</v>
      </c>
      <c r="P26" s="63">
        <v>0</v>
      </c>
      <c r="Q26" s="63">
        <v>45</v>
      </c>
      <c r="R26" s="63">
        <v>30</v>
      </c>
      <c r="S26" s="63">
        <v>32</v>
      </c>
      <c r="T26" s="63">
        <v>15</v>
      </c>
    </row>
    <row r="27" customFormat="1" ht="16.9" customHeight="1" spans="1:20">
      <c r="A27" s="61"/>
      <c r="B27" s="38" t="s">
        <v>142</v>
      </c>
      <c r="C27" s="19"/>
      <c r="D27" s="60">
        <f>G$2*(L26*0.5)+H$2*(L26*0.5)+(I$2)+H$3*M26+N$2*5+O$2*5</f>
        <v>4700</v>
      </c>
      <c r="E27" s="63">
        <f>E26*2.5</f>
        <v>600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3">
        <v>45</v>
      </c>
      <c r="R27" s="64"/>
      <c r="S27" s="64"/>
      <c r="T27" s="64"/>
    </row>
    <row r="28" customFormat="1" ht="16.9" customHeight="1" spans="1:20">
      <c r="A28" s="61"/>
      <c r="B28" s="38" t="s">
        <v>143</v>
      </c>
      <c r="C28" s="19"/>
      <c r="D28" s="60">
        <f>G$2*(L26-5)+H$2*(L26-5)+(I$2*2)+(J$2*2)+H$3*M26+N$2*10+O$2*10</f>
        <v>8750</v>
      </c>
      <c r="E28" s="63">
        <f>E27*1.5</f>
        <v>900</v>
      </c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3">
        <v>45</v>
      </c>
      <c r="R28" s="64"/>
      <c r="S28" s="64"/>
      <c r="T28" s="64"/>
    </row>
    <row r="29" customFormat="1" ht="16.9" customHeight="1" spans="1:20">
      <c r="A29" s="61"/>
      <c r="B29" s="38" t="s">
        <v>144</v>
      </c>
      <c r="C29" s="19"/>
      <c r="D29" s="60">
        <f>D28+D27+D26</f>
        <v>15850</v>
      </c>
      <c r="E29" s="63">
        <f>E26+E27+E28</f>
        <v>1740</v>
      </c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3">
        <v>45</v>
      </c>
      <c r="R29" s="59"/>
      <c r="S29" s="59"/>
      <c r="T29" s="59"/>
    </row>
    <row r="30" customFormat="1" ht="16.9" customHeight="1" spans="1:20">
      <c r="A30" s="61">
        <v>4</v>
      </c>
      <c r="B30" s="38" t="s">
        <v>141</v>
      </c>
      <c r="C30" s="19"/>
      <c r="D30" s="60">
        <f>G$2*L30+G$3*M30</f>
        <v>2520</v>
      </c>
      <c r="E30" s="63">
        <f>D30*10%</f>
        <v>252</v>
      </c>
      <c r="F30" s="63">
        <v>3</v>
      </c>
      <c r="G30" s="63" t="s">
        <v>145</v>
      </c>
      <c r="H30" s="63">
        <v>14</v>
      </c>
      <c r="I30" s="63">
        <v>8</v>
      </c>
      <c r="J30" s="63">
        <v>0</v>
      </c>
      <c r="K30" s="63">
        <v>0</v>
      </c>
      <c r="L30" s="63">
        <v>18</v>
      </c>
      <c r="M30" s="63">
        <v>6</v>
      </c>
      <c r="N30" s="63">
        <v>0</v>
      </c>
      <c r="O30" s="63">
        <v>0</v>
      </c>
      <c r="P30" s="63">
        <v>0</v>
      </c>
      <c r="Q30" s="63">
        <v>45</v>
      </c>
      <c r="R30" s="63">
        <v>30</v>
      </c>
      <c r="S30" s="63">
        <v>35</v>
      </c>
      <c r="T30" s="63">
        <v>15</v>
      </c>
    </row>
    <row r="31" customFormat="1" ht="16.9" customHeight="1" spans="1:20">
      <c r="A31" s="61"/>
      <c r="B31" s="38" t="s">
        <v>142</v>
      </c>
      <c r="C31" s="19"/>
      <c r="D31" s="60">
        <f>G$2*(L30*0.5)+H$2*(L30*0.5)+(I$2)+H$3*M30+N$2*5+O$2*5</f>
        <v>5030</v>
      </c>
      <c r="E31" s="63">
        <f>E30*2.5</f>
        <v>630</v>
      </c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3">
        <v>45</v>
      </c>
      <c r="R31" s="64"/>
      <c r="S31" s="64"/>
      <c r="T31" s="64"/>
    </row>
    <row r="32" customFormat="1" ht="16.9" customHeight="1" spans="1:20">
      <c r="A32" s="61"/>
      <c r="B32" s="38" t="s">
        <v>143</v>
      </c>
      <c r="C32" s="19"/>
      <c r="D32" s="60">
        <f>G$2*(L30-5)+H$2*(L30-5)+(I$2*2)+(J$2*2)+H$3*M30+N$2*10+O$2*10</f>
        <v>8330</v>
      </c>
      <c r="E32" s="63">
        <f>E31*1.5</f>
        <v>945</v>
      </c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3">
        <v>45</v>
      </c>
      <c r="R32" s="64"/>
      <c r="S32" s="64"/>
      <c r="T32" s="64"/>
    </row>
    <row r="33" customFormat="1" ht="16.9" customHeight="1" spans="1:20">
      <c r="A33" s="61"/>
      <c r="B33" s="38" t="s">
        <v>144</v>
      </c>
      <c r="C33" s="19"/>
      <c r="D33" s="60">
        <f>D32+D31+D30</f>
        <v>15880</v>
      </c>
      <c r="E33" s="63">
        <f>E30+E31+E32</f>
        <v>1827</v>
      </c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63">
        <v>45</v>
      </c>
      <c r="R33" s="59"/>
      <c r="S33" s="59"/>
      <c r="T33" s="59"/>
    </row>
    <row r="34" customFormat="1" ht="16.9" customHeight="1" spans="1:20">
      <c r="A34" s="61">
        <v>5</v>
      </c>
      <c r="B34" s="38" t="s">
        <v>141</v>
      </c>
      <c r="C34" s="19"/>
      <c r="D34" s="60">
        <f>G$2*L34+G$3*M34</f>
        <v>2560</v>
      </c>
      <c r="E34" s="63">
        <f>D34*10%</f>
        <v>256</v>
      </c>
      <c r="F34" s="63">
        <v>3</v>
      </c>
      <c r="G34" s="63">
        <v>28</v>
      </c>
      <c r="H34" s="63">
        <v>14</v>
      </c>
      <c r="I34" s="63">
        <v>8</v>
      </c>
      <c r="J34" s="63">
        <v>0</v>
      </c>
      <c r="K34" s="63">
        <v>0</v>
      </c>
      <c r="L34" s="63">
        <v>16</v>
      </c>
      <c r="M34" s="63">
        <v>8</v>
      </c>
      <c r="N34" s="63">
        <v>0</v>
      </c>
      <c r="O34" s="63">
        <v>0</v>
      </c>
      <c r="P34" s="63">
        <v>0</v>
      </c>
      <c r="Q34" s="63">
        <v>45</v>
      </c>
      <c r="R34" s="63">
        <v>30</v>
      </c>
      <c r="S34" s="63">
        <v>35</v>
      </c>
      <c r="T34" s="63">
        <v>15</v>
      </c>
    </row>
    <row r="35" customFormat="1" ht="16.9" customHeight="1" spans="1:20">
      <c r="A35" s="61"/>
      <c r="B35" s="38" t="s">
        <v>142</v>
      </c>
      <c r="C35" s="19"/>
      <c r="D35" s="60">
        <f>G$2*(L34*0.5)+H$2*(L34*0.5)+(I$2)+H$3*M34+N$2*5+O$2*5</f>
        <v>5140</v>
      </c>
      <c r="E35" s="63">
        <f>E34*2.5</f>
        <v>640</v>
      </c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3">
        <v>45</v>
      </c>
      <c r="R35" s="64"/>
      <c r="S35" s="64"/>
      <c r="T35" s="64"/>
    </row>
    <row r="36" customFormat="1" ht="16.9" customHeight="1" spans="1:20">
      <c r="A36" s="61"/>
      <c r="B36" s="38" t="s">
        <v>143</v>
      </c>
      <c r="C36" s="19"/>
      <c r="D36" s="60">
        <f>G$2*(L34-5)+H$2*(L34-5)+(I$2*2)+(J$2*2)+H$3*M34+N$2*10+O$2*10</f>
        <v>8190</v>
      </c>
      <c r="E36" s="63">
        <f>E35*1.5</f>
        <v>960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3">
        <v>45</v>
      </c>
      <c r="R36" s="64"/>
      <c r="S36" s="64"/>
      <c r="T36" s="64"/>
    </row>
    <row r="37" customFormat="1" ht="16.9" customHeight="1" spans="1:20">
      <c r="A37" s="61"/>
      <c r="B37" s="38" t="s">
        <v>144</v>
      </c>
      <c r="C37" s="19"/>
      <c r="D37" s="60">
        <f>D36+D35+D34</f>
        <v>15890</v>
      </c>
      <c r="E37" s="63">
        <f>E34+E35+E36</f>
        <v>1856</v>
      </c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63">
        <v>45</v>
      </c>
      <c r="R37" s="59"/>
      <c r="S37" s="59"/>
      <c r="T37" s="59"/>
    </row>
    <row r="38" customFormat="1" ht="16.9" customHeight="1" spans="1:20">
      <c r="A38" s="37">
        <v>6</v>
      </c>
      <c r="B38" s="38" t="s">
        <v>141</v>
      </c>
      <c r="C38" s="19"/>
      <c r="D38" s="60">
        <f>G$2*L38+G$3*M38</f>
        <v>2600</v>
      </c>
      <c r="E38" s="63">
        <f>D38*10%</f>
        <v>260</v>
      </c>
      <c r="F38" s="63">
        <v>3</v>
      </c>
      <c r="G38" s="63">
        <v>30</v>
      </c>
      <c r="H38" s="63">
        <v>14</v>
      </c>
      <c r="I38" s="63">
        <v>8</v>
      </c>
      <c r="J38" s="63">
        <v>0</v>
      </c>
      <c r="K38" s="63">
        <v>0</v>
      </c>
      <c r="L38" s="63">
        <v>14</v>
      </c>
      <c r="M38" s="63">
        <v>10</v>
      </c>
      <c r="N38" s="63">
        <v>0</v>
      </c>
      <c r="O38" s="63">
        <v>0</v>
      </c>
      <c r="P38" s="63">
        <v>0</v>
      </c>
      <c r="Q38" s="63">
        <v>45</v>
      </c>
      <c r="R38" s="63">
        <v>30</v>
      </c>
      <c r="S38" s="63">
        <v>36</v>
      </c>
      <c r="T38" s="63">
        <v>16</v>
      </c>
    </row>
    <row r="39" customFormat="1" ht="16.9" customHeight="1" spans="1:20">
      <c r="A39" s="40"/>
      <c r="B39" s="38" t="s">
        <v>142</v>
      </c>
      <c r="C39" s="19"/>
      <c r="D39" s="60">
        <f>G$2*(L38*0.5)+H$2*(L38*0.5)+(I$2)+H$3*M38+N$2*5+O$2*5</f>
        <v>5250</v>
      </c>
      <c r="E39" s="63">
        <f>E38*2.5</f>
        <v>650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3">
        <v>45</v>
      </c>
      <c r="R39" s="64"/>
      <c r="S39" s="64"/>
      <c r="T39" s="64"/>
    </row>
    <row r="40" customFormat="1" ht="16.9" customHeight="1" spans="1:20">
      <c r="A40" s="40"/>
      <c r="B40" s="38" t="s">
        <v>143</v>
      </c>
      <c r="C40" s="19"/>
      <c r="D40" s="60">
        <f>G$2*(L38-5)+H$2*(L38-5)+(I$2*2)+(J$2*2)+H$3*M38+N$2*10+O$2*10</f>
        <v>8050</v>
      </c>
      <c r="E40" s="63">
        <f>E39*1.5</f>
        <v>975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3">
        <v>45</v>
      </c>
      <c r="R40" s="64"/>
      <c r="S40" s="64"/>
      <c r="T40" s="64"/>
    </row>
    <row r="41" customFormat="1" ht="16.9" customHeight="1" spans="1:20">
      <c r="A41" s="40"/>
      <c r="B41" s="38" t="s">
        <v>144</v>
      </c>
      <c r="C41" s="19"/>
      <c r="D41" s="60">
        <f>D40+D39+D38</f>
        <v>15900</v>
      </c>
      <c r="E41" s="63">
        <f>E38+E39+E40</f>
        <v>1885</v>
      </c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63">
        <v>45</v>
      </c>
      <c r="R41" s="59"/>
      <c r="S41" s="59"/>
      <c r="T41" s="59"/>
    </row>
    <row r="42" customFormat="1" ht="16.9" hidden="1" customHeight="1" spans="1:20">
      <c r="A42" s="42"/>
      <c r="B42" s="38" t="s">
        <v>146</v>
      </c>
      <c r="C42" s="19"/>
      <c r="D42" s="60"/>
      <c r="E42" s="63">
        <f>D42*10%</f>
        <v>0</v>
      </c>
      <c r="F42" s="31"/>
      <c r="G42" s="31"/>
      <c r="H42" s="60"/>
      <c r="I42" s="41"/>
      <c r="J42" s="6"/>
      <c r="K42" s="6"/>
      <c r="L42" s="6"/>
      <c r="M42" s="6"/>
      <c r="N42" s="68"/>
      <c r="O42" s="68"/>
      <c r="P42" s="68"/>
      <c r="Q42" s="68"/>
      <c r="R42" s="68"/>
      <c r="S42" s="68"/>
      <c r="T42" s="68"/>
    </row>
    <row r="43" customFormat="1" ht="16.9" customHeight="1" spans="1:20">
      <c r="A43" s="61">
        <v>7</v>
      </c>
      <c r="B43" s="38" t="s">
        <v>141</v>
      </c>
      <c r="C43" s="19"/>
      <c r="D43" s="60">
        <f>G$2*L43+G$3*M43</f>
        <v>2640</v>
      </c>
      <c r="E43" s="63">
        <f>D43*10%</f>
        <v>264</v>
      </c>
      <c r="F43" s="63">
        <v>3</v>
      </c>
      <c r="G43" s="63">
        <v>30</v>
      </c>
      <c r="H43" s="63">
        <v>14</v>
      </c>
      <c r="I43" s="63">
        <v>8</v>
      </c>
      <c r="J43" s="63">
        <v>0</v>
      </c>
      <c r="K43" s="63">
        <v>0</v>
      </c>
      <c r="L43" s="63">
        <v>12</v>
      </c>
      <c r="M43" s="63">
        <v>12</v>
      </c>
      <c r="N43" s="63">
        <v>0</v>
      </c>
      <c r="O43" s="63">
        <v>0</v>
      </c>
      <c r="P43" s="63">
        <v>0</v>
      </c>
      <c r="Q43" s="63">
        <v>45</v>
      </c>
      <c r="R43" s="63">
        <v>30</v>
      </c>
      <c r="S43" s="63">
        <v>36</v>
      </c>
      <c r="T43" s="63">
        <v>16</v>
      </c>
    </row>
    <row r="44" customFormat="1" ht="16.9" customHeight="1" spans="1:20">
      <c r="A44" s="61"/>
      <c r="B44" s="38" t="s">
        <v>142</v>
      </c>
      <c r="C44" s="19"/>
      <c r="D44" s="60">
        <f>G$2*(L43*0.5)+H$2*(L43*0.5)+(I$2)+H$3*M43+N$2*5+O$2*5</f>
        <v>5360</v>
      </c>
      <c r="E44" s="63">
        <f>E43*2.5</f>
        <v>660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3">
        <v>45</v>
      </c>
      <c r="R44" s="64"/>
      <c r="S44" s="64"/>
      <c r="T44" s="64"/>
    </row>
    <row r="45" customFormat="1" ht="16.9" customHeight="1" spans="1:20">
      <c r="A45" s="61"/>
      <c r="B45" s="38" t="s">
        <v>143</v>
      </c>
      <c r="C45" s="19"/>
      <c r="D45" s="60">
        <f>G$2*(L43-5)+H$2*(L43-5)+(I$2*2)+(J$2*2)+H$3*M43+N$2*10+O$2*10</f>
        <v>7910</v>
      </c>
      <c r="E45" s="63">
        <f>E44*1.5</f>
        <v>990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3">
        <v>45</v>
      </c>
      <c r="R45" s="64"/>
      <c r="S45" s="64"/>
      <c r="T45" s="64"/>
    </row>
    <row r="46" customFormat="1" ht="16.9" customHeight="1" spans="1:20">
      <c r="A46" s="61"/>
      <c r="B46" s="38" t="s">
        <v>144</v>
      </c>
      <c r="C46" s="19"/>
      <c r="D46" s="60">
        <f>D45+D44+D43</f>
        <v>15910</v>
      </c>
      <c r="E46" s="63">
        <f>E43+E44+E45</f>
        <v>1914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63">
        <v>45</v>
      </c>
      <c r="R46" s="59"/>
      <c r="S46" s="59"/>
      <c r="T46" s="59"/>
    </row>
    <row r="47" customFormat="1" ht="16.9" customHeight="1" spans="1:20">
      <c r="A47" s="61">
        <v>8</v>
      </c>
      <c r="B47" s="38" t="s">
        <v>141</v>
      </c>
      <c r="C47" s="19"/>
      <c r="D47" s="60">
        <f>G$2*L47+G$3*M47</f>
        <v>3080</v>
      </c>
      <c r="E47" s="63">
        <f>D47*10%</f>
        <v>308</v>
      </c>
      <c r="F47" s="63">
        <v>3</v>
      </c>
      <c r="G47" s="63">
        <v>30</v>
      </c>
      <c r="H47" s="63">
        <v>14</v>
      </c>
      <c r="I47" s="63">
        <v>8</v>
      </c>
      <c r="J47" s="63">
        <v>0</v>
      </c>
      <c r="K47" s="63">
        <v>0</v>
      </c>
      <c r="L47" s="63">
        <v>14</v>
      </c>
      <c r="M47" s="63">
        <v>14</v>
      </c>
      <c r="N47" s="63">
        <v>0</v>
      </c>
      <c r="O47" s="63">
        <v>0</v>
      </c>
      <c r="P47" s="63">
        <v>0</v>
      </c>
      <c r="Q47" s="63">
        <v>45</v>
      </c>
      <c r="R47" s="63">
        <v>30</v>
      </c>
      <c r="S47" s="63">
        <v>36</v>
      </c>
      <c r="T47" s="63">
        <v>16</v>
      </c>
    </row>
    <row r="48" customFormat="1" ht="16.9" customHeight="1" spans="1:20">
      <c r="A48" s="61"/>
      <c r="B48" s="38" t="s">
        <v>142</v>
      </c>
      <c r="C48" s="19"/>
      <c r="D48" s="60">
        <f>G$2*(L47*0.5)+H$2*(L47*0.5)+(I$2)+H$3*M47+N$2*5+O$2*5</f>
        <v>5970</v>
      </c>
      <c r="E48" s="63">
        <f>E47*2.5</f>
        <v>770</v>
      </c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3">
        <v>45</v>
      </c>
      <c r="R48" s="64"/>
      <c r="S48" s="64"/>
      <c r="T48" s="64"/>
    </row>
    <row r="49" customFormat="1" ht="16.9" customHeight="1" spans="1:20">
      <c r="A49" s="61"/>
      <c r="B49" s="38" t="s">
        <v>143</v>
      </c>
      <c r="C49" s="19"/>
      <c r="D49" s="60">
        <f>G$2*(L47-5)+H$2*(L47-5)+(I$2*2)+(J$2*2)+H$3*M47+N$2*10+O$2*10</f>
        <v>8770</v>
      </c>
      <c r="E49" s="63">
        <f>E48*1.5</f>
        <v>1155</v>
      </c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3">
        <v>45</v>
      </c>
      <c r="R49" s="64"/>
      <c r="S49" s="64"/>
      <c r="T49" s="64"/>
    </row>
    <row r="50" customFormat="1" ht="16.9" customHeight="1" spans="1:20">
      <c r="A50" s="61"/>
      <c r="B50" s="38" t="s">
        <v>144</v>
      </c>
      <c r="C50" s="19"/>
      <c r="D50" s="60">
        <f>D49+D48+D47</f>
        <v>17820</v>
      </c>
      <c r="E50" s="63">
        <f>E47+E48+E49</f>
        <v>2233</v>
      </c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63">
        <v>45</v>
      </c>
      <c r="R50" s="59"/>
      <c r="S50" s="59"/>
      <c r="T50" s="59"/>
    </row>
    <row r="51" customFormat="1" ht="16.9" customHeight="1" spans="1:20">
      <c r="A51" s="61">
        <v>9</v>
      </c>
      <c r="B51" s="38" t="s">
        <v>141</v>
      </c>
      <c r="C51" s="19"/>
      <c r="D51" s="60">
        <f>G$2*L51+G$3*M51</f>
        <v>3300</v>
      </c>
      <c r="E51" s="63">
        <f>D51*10%</f>
        <v>330</v>
      </c>
      <c r="F51" s="63">
        <v>3</v>
      </c>
      <c r="G51" s="63">
        <v>30</v>
      </c>
      <c r="H51" s="63">
        <v>14</v>
      </c>
      <c r="I51" s="63">
        <v>8</v>
      </c>
      <c r="J51" s="63">
        <v>0</v>
      </c>
      <c r="K51" s="63">
        <v>0</v>
      </c>
      <c r="L51" s="63">
        <v>15</v>
      </c>
      <c r="M51" s="63">
        <v>15</v>
      </c>
      <c r="N51" s="63">
        <v>0</v>
      </c>
      <c r="O51" s="63">
        <v>0</v>
      </c>
      <c r="P51" s="63">
        <v>0</v>
      </c>
      <c r="Q51" s="63">
        <v>45</v>
      </c>
      <c r="R51" s="63">
        <v>30</v>
      </c>
      <c r="S51" s="63">
        <v>36</v>
      </c>
      <c r="T51" s="63">
        <v>16</v>
      </c>
    </row>
    <row r="52" customFormat="1" ht="16.9" customHeight="1" spans="1:20">
      <c r="A52" s="61"/>
      <c r="B52" s="38" t="s">
        <v>142</v>
      </c>
      <c r="C52" s="19"/>
      <c r="D52" s="60">
        <f>G$2*(L51*0.5)+H$2*(L51*0.5)+(I$2)+H$3*M51+N$2*5+O$2*5</f>
        <v>6275</v>
      </c>
      <c r="E52" s="63">
        <f>E51*2.5</f>
        <v>825</v>
      </c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3">
        <v>45</v>
      </c>
      <c r="R52" s="64"/>
      <c r="S52" s="64"/>
      <c r="T52" s="64"/>
    </row>
    <row r="53" customFormat="1" ht="16.9" customHeight="1" spans="1:20">
      <c r="A53" s="61"/>
      <c r="B53" s="38" t="s">
        <v>143</v>
      </c>
      <c r="C53" s="19"/>
      <c r="D53" s="60">
        <f>G$2*(L51-5)+H$2*(L51-5)+(I$2*2)+(J$2*2)+H$3*M51+N$2*10+O$2*10</f>
        <v>9200</v>
      </c>
      <c r="E53" s="65">
        <f>E52*1.5</f>
        <v>1237.5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3">
        <v>45</v>
      </c>
      <c r="R53" s="64"/>
      <c r="S53" s="64"/>
      <c r="T53" s="64"/>
    </row>
    <row r="54" customFormat="1" ht="16.9" customHeight="1" spans="1:20">
      <c r="A54" s="61"/>
      <c r="B54" s="38" t="s">
        <v>144</v>
      </c>
      <c r="C54" s="19"/>
      <c r="D54" s="60">
        <f>D53+D52+D51</f>
        <v>18775</v>
      </c>
      <c r="E54" s="65">
        <f>E51+E52+E53</f>
        <v>2392.5</v>
      </c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63">
        <v>45</v>
      </c>
      <c r="R54" s="59"/>
      <c r="S54" s="59"/>
      <c r="T54" s="59"/>
    </row>
    <row r="55" customFormat="1" ht="16.9" customHeight="1" spans="1:20">
      <c r="A55" s="61">
        <v>10</v>
      </c>
      <c r="B55" s="38" t="s">
        <v>141</v>
      </c>
      <c r="C55" s="19"/>
      <c r="D55" s="60">
        <f>G$2*L55+G$3*M55</f>
        <v>3520</v>
      </c>
      <c r="E55" s="63">
        <f>D55*10%</f>
        <v>352</v>
      </c>
      <c r="F55" s="63">
        <v>3</v>
      </c>
      <c r="G55" s="63">
        <v>30</v>
      </c>
      <c r="H55" s="63">
        <v>14</v>
      </c>
      <c r="I55" s="63">
        <v>8</v>
      </c>
      <c r="J55" s="63">
        <v>0</v>
      </c>
      <c r="K55" s="63">
        <v>0</v>
      </c>
      <c r="L55" s="63">
        <v>16</v>
      </c>
      <c r="M55" s="63">
        <v>16</v>
      </c>
      <c r="N55" s="63">
        <v>0</v>
      </c>
      <c r="O55" s="63">
        <v>0</v>
      </c>
      <c r="P55" s="63">
        <v>0</v>
      </c>
      <c r="Q55" s="63">
        <v>45</v>
      </c>
      <c r="R55" s="63">
        <v>30</v>
      </c>
      <c r="S55" s="63">
        <v>36</v>
      </c>
      <c r="T55" s="63">
        <v>16</v>
      </c>
    </row>
    <row r="56" customFormat="1" ht="16.9" customHeight="1" spans="1:20">
      <c r="A56" s="61"/>
      <c r="B56" s="38" t="s">
        <v>142</v>
      </c>
      <c r="C56" s="19"/>
      <c r="D56" s="60">
        <f>G$2*(L55*0.5)+H$2*(L55*0.5)+(I$2)+H$3*M55+N$2*5+O$2*5</f>
        <v>6580</v>
      </c>
      <c r="E56" s="63">
        <f>E55*2.5</f>
        <v>880</v>
      </c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3">
        <v>45</v>
      </c>
      <c r="R56" s="64"/>
      <c r="S56" s="64"/>
      <c r="T56" s="64"/>
    </row>
    <row r="57" customFormat="1" ht="16.9" customHeight="1" spans="1:20">
      <c r="A57" s="61"/>
      <c r="B57" s="38" t="s">
        <v>143</v>
      </c>
      <c r="C57" s="19"/>
      <c r="D57" s="60">
        <f>G$2*(L55-5)+H$2*(L55-5)+(I$2*2)+(J$2*2)+H$3*M55+N$2*10+O$2*10</f>
        <v>9630</v>
      </c>
      <c r="E57" s="63">
        <f>E56*1.5</f>
        <v>1320</v>
      </c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3">
        <v>45</v>
      </c>
      <c r="R57" s="64"/>
      <c r="S57" s="64"/>
      <c r="T57" s="64"/>
    </row>
    <row r="58" customFormat="1" ht="16.9" customHeight="1" spans="1:20">
      <c r="A58" s="61"/>
      <c r="B58" s="38" t="s">
        <v>144</v>
      </c>
      <c r="C58" s="19"/>
      <c r="D58" s="60">
        <f>D57+D56+D55</f>
        <v>19730</v>
      </c>
      <c r="E58" s="63">
        <f>E55+E56+E57</f>
        <v>2552</v>
      </c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63">
        <v>45</v>
      </c>
      <c r="R58" s="59"/>
      <c r="S58" s="59"/>
      <c r="T58" s="59"/>
    </row>
    <row r="59" ht="16.9" customHeight="1" spans="1:20">
      <c r="A59" s="61">
        <v>11</v>
      </c>
      <c r="B59" s="38" t="s">
        <v>141</v>
      </c>
      <c r="C59" s="19"/>
      <c r="D59" s="60">
        <f>G$2*L59+G$3*M59</f>
        <v>3740</v>
      </c>
      <c r="E59" s="63">
        <f>D59*10%</f>
        <v>374</v>
      </c>
      <c r="F59" s="63">
        <v>3</v>
      </c>
      <c r="G59" s="63">
        <v>20</v>
      </c>
      <c r="H59" s="63">
        <v>8</v>
      </c>
      <c r="I59" s="63">
        <v>0</v>
      </c>
      <c r="J59" s="63">
        <v>0</v>
      </c>
      <c r="K59" s="63">
        <v>0</v>
      </c>
      <c r="L59" s="63">
        <v>17</v>
      </c>
      <c r="M59" s="63">
        <v>17</v>
      </c>
      <c r="N59" s="63">
        <v>0</v>
      </c>
      <c r="O59" s="63">
        <v>0</v>
      </c>
      <c r="P59" s="63">
        <v>0</v>
      </c>
      <c r="Q59" s="63">
        <v>45</v>
      </c>
      <c r="R59" s="63">
        <v>25</v>
      </c>
      <c r="S59" s="63">
        <v>30</v>
      </c>
      <c r="T59" s="63">
        <v>10</v>
      </c>
    </row>
    <row r="60" ht="16.9" customHeight="1" spans="1:20">
      <c r="A60" s="61"/>
      <c r="B60" s="38" t="s">
        <v>142</v>
      </c>
      <c r="C60" s="19"/>
      <c r="D60" s="60">
        <f>G$2*(L59*0.5)+H$2*(L59*0.5)+(I$2)+H$3*M59+N$2*5+O$2*5</f>
        <v>6885</v>
      </c>
      <c r="E60" s="63">
        <f>E59*2.5</f>
        <v>935</v>
      </c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3">
        <v>45</v>
      </c>
      <c r="R60" s="64"/>
      <c r="S60" s="64"/>
      <c r="T60" s="64"/>
    </row>
    <row r="61" ht="16.9" customHeight="1" spans="1:20">
      <c r="A61" s="61"/>
      <c r="B61" s="38" t="s">
        <v>143</v>
      </c>
      <c r="C61" s="19"/>
      <c r="D61" s="60">
        <f>G$2*(L59-5)+H$2*(L59-5)+(I$2*2)+(J$2*2)+H$3*M59+N$2*10+O$2*10</f>
        <v>10060</v>
      </c>
      <c r="E61" s="65">
        <f>E60*1.5</f>
        <v>1402.5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3">
        <v>45</v>
      </c>
      <c r="R61" s="64"/>
      <c r="S61" s="64"/>
      <c r="T61" s="64"/>
    </row>
    <row r="62" ht="16.9" customHeight="1" spans="1:20">
      <c r="A62" s="61"/>
      <c r="B62" s="38" t="s">
        <v>144</v>
      </c>
      <c r="C62" s="19"/>
      <c r="D62" s="60">
        <f>D61+D60+D59</f>
        <v>20685</v>
      </c>
      <c r="E62" s="65">
        <f>E59+E60+E61</f>
        <v>2711.5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63">
        <v>45</v>
      </c>
      <c r="R62" s="59"/>
      <c r="S62" s="59"/>
      <c r="T62" s="59"/>
    </row>
    <row r="63" ht="16.9" customHeight="1" spans="1:20">
      <c r="A63" s="61">
        <v>12</v>
      </c>
      <c r="B63" s="38" t="s">
        <v>141</v>
      </c>
      <c r="C63" s="19"/>
      <c r="D63" s="60">
        <f>G$2*L63+G$3*M63</f>
        <v>3760</v>
      </c>
      <c r="E63" s="63">
        <f>D63*10%</f>
        <v>376</v>
      </c>
      <c r="F63" s="63">
        <v>3</v>
      </c>
      <c r="G63" s="63">
        <v>22</v>
      </c>
      <c r="H63" s="63">
        <v>10</v>
      </c>
      <c r="I63" s="63">
        <v>0</v>
      </c>
      <c r="J63" s="63">
        <v>0</v>
      </c>
      <c r="K63" s="63">
        <v>0</v>
      </c>
      <c r="L63" s="63">
        <v>16</v>
      </c>
      <c r="M63" s="63">
        <v>18</v>
      </c>
      <c r="N63" s="63">
        <v>0</v>
      </c>
      <c r="O63" s="63">
        <v>0</v>
      </c>
      <c r="P63" s="63">
        <v>0</v>
      </c>
      <c r="Q63" s="63">
        <v>45</v>
      </c>
      <c r="R63" s="63">
        <v>30</v>
      </c>
      <c r="S63" s="63">
        <v>30</v>
      </c>
      <c r="T63" s="63">
        <v>12</v>
      </c>
    </row>
    <row r="64" ht="16.9" customHeight="1" spans="1:20">
      <c r="A64" s="61"/>
      <c r="B64" s="38" t="s">
        <v>142</v>
      </c>
      <c r="C64" s="19"/>
      <c r="D64" s="60">
        <f>G$2*(L63*0.5)+H$2*(L63*0.5)+(I$2)+H$3*M63+N$2*5+O$2*5</f>
        <v>6940</v>
      </c>
      <c r="E64" s="63">
        <f>E63*2.5</f>
        <v>940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3">
        <v>45</v>
      </c>
      <c r="R64" s="64"/>
      <c r="S64" s="64"/>
      <c r="T64" s="64"/>
    </row>
    <row r="65" ht="16.9" customHeight="1" spans="1:20">
      <c r="A65" s="61"/>
      <c r="B65" s="38" t="s">
        <v>143</v>
      </c>
      <c r="C65" s="19"/>
      <c r="D65" s="60">
        <f>G$2*(L63-5)+H$2*(L63-5)+(I$2*2)+(J$2*2)+H$3*M63+N$2*10+O$2*10</f>
        <v>9990</v>
      </c>
      <c r="E65" s="65">
        <f>E64*1.5</f>
        <v>1410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3">
        <v>45</v>
      </c>
      <c r="R65" s="64"/>
      <c r="S65" s="64"/>
      <c r="T65" s="64"/>
    </row>
    <row r="66" ht="16.9" customHeight="1" spans="1:20">
      <c r="A66" s="61"/>
      <c r="B66" s="38" t="s">
        <v>144</v>
      </c>
      <c r="C66" s="19"/>
      <c r="D66" s="60">
        <f>D65+D64+D63</f>
        <v>20690</v>
      </c>
      <c r="E66" s="65">
        <f>E63+E64+E65</f>
        <v>2726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63">
        <v>45</v>
      </c>
      <c r="R66" s="59"/>
      <c r="S66" s="59"/>
      <c r="T66" s="59"/>
    </row>
    <row r="67" ht="16.9" customHeight="1" spans="1:20">
      <c r="A67" s="61">
        <v>13</v>
      </c>
      <c r="B67" s="38" t="s">
        <v>141</v>
      </c>
      <c r="C67" s="19"/>
      <c r="D67" s="60">
        <f>G$2*L67+G$3*M67</f>
        <v>3080</v>
      </c>
      <c r="E67" s="63">
        <f>D67*10%</f>
        <v>308</v>
      </c>
      <c r="F67" s="63">
        <v>3</v>
      </c>
      <c r="G67" s="63">
        <v>24</v>
      </c>
      <c r="H67" s="63">
        <v>12</v>
      </c>
      <c r="I67" s="63">
        <v>6</v>
      </c>
      <c r="J67" s="63">
        <v>0</v>
      </c>
      <c r="K67" s="63">
        <v>0</v>
      </c>
      <c r="L67" s="63">
        <v>14</v>
      </c>
      <c r="M67" s="63">
        <v>14</v>
      </c>
      <c r="N67" s="63">
        <v>0</v>
      </c>
      <c r="O67" s="63">
        <v>0</v>
      </c>
      <c r="P67" s="63">
        <v>0</v>
      </c>
      <c r="Q67" s="63">
        <v>45</v>
      </c>
      <c r="R67" s="63">
        <v>30</v>
      </c>
      <c r="S67" s="63">
        <v>32</v>
      </c>
      <c r="T67" s="63">
        <v>15</v>
      </c>
    </row>
    <row r="68" ht="16.9" customHeight="1" spans="1:20">
      <c r="A68" s="61"/>
      <c r="B68" s="38" t="s">
        <v>142</v>
      </c>
      <c r="C68" s="19"/>
      <c r="D68" s="60">
        <f>G$2*(L67*0.5)+H$2*(L67*0.5)+(I$2)+H$3*M67+N$2*5+O$2*5</f>
        <v>5970</v>
      </c>
      <c r="E68" s="63">
        <f>E67*2.5</f>
        <v>770</v>
      </c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3">
        <v>45</v>
      </c>
      <c r="R68" s="64"/>
      <c r="S68" s="64"/>
      <c r="T68" s="64"/>
    </row>
    <row r="69" ht="16.9" customHeight="1" spans="1:20">
      <c r="A69" s="61"/>
      <c r="B69" s="38" t="s">
        <v>143</v>
      </c>
      <c r="C69" s="19"/>
      <c r="D69" s="60">
        <f>G$2*(L67-5)+H$2*(L67-5)+(I$2*2)+(J$2*2)+H$3*M67+N$2*10+O$2*10</f>
        <v>8770</v>
      </c>
      <c r="E69" s="65">
        <f>E68*1.5</f>
        <v>1155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3">
        <v>45</v>
      </c>
      <c r="R69" s="64"/>
      <c r="S69" s="64"/>
      <c r="T69" s="64"/>
    </row>
    <row r="70" ht="16.9" customHeight="1" spans="1:20">
      <c r="A70" s="61"/>
      <c r="B70" s="38" t="s">
        <v>144</v>
      </c>
      <c r="C70" s="19"/>
      <c r="D70" s="60">
        <f>D69+D68+D67</f>
        <v>17820</v>
      </c>
      <c r="E70" s="65">
        <f>E67+E68+E69</f>
        <v>2233</v>
      </c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63">
        <v>45</v>
      </c>
      <c r="R70" s="59"/>
      <c r="S70" s="59"/>
      <c r="T70" s="59"/>
    </row>
    <row r="71" ht="16.9" customHeight="1" spans="1:20">
      <c r="A71" s="61">
        <v>14</v>
      </c>
      <c r="B71" s="38" t="s">
        <v>141</v>
      </c>
      <c r="C71" s="19"/>
      <c r="D71" s="60">
        <f>G$2*L71+G$3*M71</f>
        <v>3400</v>
      </c>
      <c r="E71" s="63">
        <f>D71*10%</f>
        <v>340</v>
      </c>
      <c r="F71" s="63">
        <v>3</v>
      </c>
      <c r="G71" s="63" t="s">
        <v>145</v>
      </c>
      <c r="H71" s="63">
        <v>14</v>
      </c>
      <c r="I71" s="63">
        <v>8</v>
      </c>
      <c r="J71" s="63">
        <v>0</v>
      </c>
      <c r="K71" s="63">
        <v>0</v>
      </c>
      <c r="L71" s="63">
        <v>10</v>
      </c>
      <c r="M71" s="63">
        <v>20</v>
      </c>
      <c r="N71" s="63">
        <v>0</v>
      </c>
      <c r="O71" s="63">
        <v>0</v>
      </c>
      <c r="P71" s="63">
        <v>0</v>
      </c>
      <c r="Q71" s="63">
        <v>45</v>
      </c>
      <c r="R71" s="63">
        <v>30</v>
      </c>
      <c r="S71" s="63">
        <v>35</v>
      </c>
      <c r="T71" s="63">
        <v>15</v>
      </c>
    </row>
    <row r="72" ht="16.9" customHeight="1" spans="1:20">
      <c r="A72" s="61"/>
      <c r="B72" s="38" t="s">
        <v>142</v>
      </c>
      <c r="C72" s="19"/>
      <c r="D72" s="60">
        <f>G$2*(L71*0.5)+H$2*(L71*0.5)+(I$2)+H$3*M71+N$2*5+O$2*5</f>
        <v>6550</v>
      </c>
      <c r="E72" s="63">
        <f>E71*2.5</f>
        <v>850</v>
      </c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3">
        <v>45</v>
      </c>
      <c r="R72" s="64"/>
      <c r="S72" s="64"/>
      <c r="T72" s="64"/>
    </row>
    <row r="73" ht="16.9" customHeight="1" spans="1:20">
      <c r="A73" s="61"/>
      <c r="B73" s="38" t="s">
        <v>143</v>
      </c>
      <c r="C73" s="19"/>
      <c r="D73" s="60">
        <f>G$2*(L71-5)+H$2*(L71-5)+(I$2*2)+(J$2*2)+H$3*M71+N$2*10+O$2*10</f>
        <v>8850</v>
      </c>
      <c r="E73" s="65">
        <f>E72*1.5</f>
        <v>1275</v>
      </c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3">
        <v>45</v>
      </c>
      <c r="R73" s="64"/>
      <c r="S73" s="64"/>
      <c r="T73" s="64"/>
    </row>
    <row r="74" ht="16.9" customHeight="1" spans="1:20">
      <c r="A74" s="61"/>
      <c r="B74" s="38" t="s">
        <v>144</v>
      </c>
      <c r="C74" s="19"/>
      <c r="D74" s="60">
        <f>D73+D72+D71</f>
        <v>18800</v>
      </c>
      <c r="E74" s="65">
        <f>E71+E72+E73</f>
        <v>2465</v>
      </c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63">
        <v>45</v>
      </c>
      <c r="R74" s="59"/>
      <c r="S74" s="59"/>
      <c r="T74" s="59"/>
    </row>
    <row r="75" ht="16.9" customHeight="1" spans="1:20">
      <c r="A75" s="61">
        <v>15</v>
      </c>
      <c r="B75" s="38" t="s">
        <v>141</v>
      </c>
      <c r="C75" s="19"/>
      <c r="D75" s="60">
        <f>G$2*L75+G$3*M75</f>
        <v>3640</v>
      </c>
      <c r="E75" s="63">
        <f>D75*10%</f>
        <v>364</v>
      </c>
      <c r="F75" s="63">
        <v>3</v>
      </c>
      <c r="G75" s="63">
        <v>28</v>
      </c>
      <c r="H75" s="63">
        <v>14</v>
      </c>
      <c r="I75" s="63">
        <v>8</v>
      </c>
      <c r="J75" s="63">
        <v>0</v>
      </c>
      <c r="K75" s="63">
        <v>0</v>
      </c>
      <c r="L75" s="63">
        <v>10</v>
      </c>
      <c r="M75" s="63">
        <v>22</v>
      </c>
      <c r="N75" s="63">
        <v>0</v>
      </c>
      <c r="O75" s="63">
        <v>0</v>
      </c>
      <c r="P75" s="63">
        <v>0</v>
      </c>
      <c r="Q75" s="63">
        <v>45</v>
      </c>
      <c r="R75" s="63">
        <v>30</v>
      </c>
      <c r="S75" s="63">
        <v>35</v>
      </c>
      <c r="T75" s="63">
        <v>15</v>
      </c>
    </row>
    <row r="76" ht="16.9" customHeight="1" spans="1:20">
      <c r="A76" s="61"/>
      <c r="B76" s="38" t="s">
        <v>142</v>
      </c>
      <c r="C76" s="19"/>
      <c r="D76" s="60">
        <f>G$2*(L75*0.5)+H$2*(L75*0.5)+(I$2)+H$3*M75+N$2*5+O$2*5</f>
        <v>6910</v>
      </c>
      <c r="E76" s="63">
        <f>E75*2.5</f>
        <v>910</v>
      </c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3">
        <v>45</v>
      </c>
      <c r="R76" s="64"/>
      <c r="S76" s="64"/>
      <c r="T76" s="64"/>
    </row>
    <row r="77" ht="16.9" customHeight="1" spans="1:20">
      <c r="A77" s="61"/>
      <c r="B77" s="38" t="s">
        <v>143</v>
      </c>
      <c r="C77" s="19"/>
      <c r="D77" s="60">
        <f>G$2*(L75-5)+H$2*(L75-5)+(I$2*2)+(J$2*2)+H$3*M75+N$2*10+O$2*10</f>
        <v>9210</v>
      </c>
      <c r="E77" s="65">
        <f>E76*1.5</f>
        <v>1365</v>
      </c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3">
        <v>45</v>
      </c>
      <c r="R77" s="64"/>
      <c r="S77" s="64"/>
      <c r="T77" s="64"/>
    </row>
    <row r="78" ht="16.9" customHeight="1" spans="1:20">
      <c r="A78" s="61"/>
      <c r="B78" s="38" t="s">
        <v>144</v>
      </c>
      <c r="C78" s="19"/>
      <c r="D78" s="60">
        <f>D77+D76+D75</f>
        <v>19760</v>
      </c>
      <c r="E78" s="65">
        <f>E75+E76+E77</f>
        <v>2639</v>
      </c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63">
        <v>45</v>
      </c>
      <c r="R78" s="59"/>
      <c r="S78" s="59"/>
      <c r="T78" s="59"/>
    </row>
    <row r="79" ht="16.9" customHeight="1" spans="1:20">
      <c r="A79" s="37">
        <v>16</v>
      </c>
      <c r="B79" s="38" t="s">
        <v>141</v>
      </c>
      <c r="C79" s="19"/>
      <c r="D79" s="60">
        <f>G$2*L79+G$3*M79</f>
        <v>3840</v>
      </c>
      <c r="E79" s="63">
        <f>D79*10%</f>
        <v>384</v>
      </c>
      <c r="F79" s="63">
        <v>3</v>
      </c>
      <c r="G79" s="63">
        <v>30</v>
      </c>
      <c r="H79" s="63">
        <v>14</v>
      </c>
      <c r="I79" s="63">
        <v>8</v>
      </c>
      <c r="J79" s="63">
        <v>0</v>
      </c>
      <c r="K79" s="63">
        <v>0</v>
      </c>
      <c r="L79" s="63">
        <v>12</v>
      </c>
      <c r="M79" s="63">
        <v>22</v>
      </c>
      <c r="N79" s="63">
        <v>0</v>
      </c>
      <c r="O79" s="63">
        <v>0</v>
      </c>
      <c r="P79" s="63">
        <v>0</v>
      </c>
      <c r="Q79" s="63">
        <v>45</v>
      </c>
      <c r="R79" s="63">
        <v>30</v>
      </c>
      <c r="S79" s="63">
        <v>36</v>
      </c>
      <c r="T79" s="63">
        <v>16</v>
      </c>
    </row>
    <row r="80" ht="16.9" customHeight="1" spans="1:20">
      <c r="A80" s="40"/>
      <c r="B80" s="38" t="s">
        <v>142</v>
      </c>
      <c r="C80" s="19"/>
      <c r="D80" s="60">
        <f>G$2*(L79*0.5)+H$2*(L79*0.5)+(I$2)+H$3*M79+N$2*5+O$2*5</f>
        <v>7160</v>
      </c>
      <c r="E80" s="63">
        <f>E79*2.5</f>
        <v>960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3">
        <v>45</v>
      </c>
      <c r="R80" s="64"/>
      <c r="S80" s="64"/>
      <c r="T80" s="64"/>
    </row>
    <row r="81" ht="16.9" customHeight="1" spans="1:20">
      <c r="A81" s="40"/>
      <c r="B81" s="38" t="s">
        <v>143</v>
      </c>
      <c r="C81" s="19"/>
      <c r="D81" s="60">
        <f>G$2*(L79-5)+H$2*(L79-5)+(I$2*2)+(J$2*2)+H$3*M79+N$2*10+O$2*10</f>
        <v>9710</v>
      </c>
      <c r="E81" s="65">
        <f>E80*1.5</f>
        <v>1440</v>
      </c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3">
        <v>45</v>
      </c>
      <c r="R81" s="64"/>
      <c r="S81" s="64"/>
      <c r="T81" s="64"/>
    </row>
    <row r="82" ht="16.9" customHeight="1" spans="1:20">
      <c r="A82" s="40"/>
      <c r="B82" s="38" t="s">
        <v>144</v>
      </c>
      <c r="C82" s="19"/>
      <c r="D82" s="60">
        <f>D81+D80+D79</f>
        <v>20710</v>
      </c>
      <c r="E82" s="65">
        <f>E79+E80+E81</f>
        <v>2784</v>
      </c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63">
        <v>45</v>
      </c>
      <c r="R82" s="59"/>
      <c r="S82" s="59"/>
      <c r="T82" s="59"/>
    </row>
    <row r="83" ht="16.9" hidden="1" customHeight="1" spans="1:20">
      <c r="A83" s="42"/>
      <c r="B83" s="38" t="s">
        <v>146</v>
      </c>
      <c r="C83" s="19"/>
      <c r="D83" s="60"/>
      <c r="E83" s="63">
        <f>D83*10%</f>
        <v>0</v>
      </c>
      <c r="F83" s="31"/>
      <c r="G83" s="31"/>
      <c r="H83" s="60"/>
      <c r="I83" s="41"/>
      <c r="J83" s="6"/>
      <c r="K83" s="6"/>
      <c r="L83" s="6"/>
      <c r="M83" s="6"/>
      <c r="N83" s="68"/>
      <c r="O83" s="68"/>
      <c r="P83" s="68"/>
      <c r="Q83" s="68"/>
      <c r="R83" s="68"/>
      <c r="S83" s="68"/>
      <c r="T83" s="68"/>
    </row>
    <row r="84" ht="16.9" customHeight="1" spans="1:20">
      <c r="A84" s="61">
        <v>17</v>
      </c>
      <c r="B84" s="38" t="s">
        <v>141</v>
      </c>
      <c r="C84" s="19"/>
      <c r="D84" s="60">
        <f>G$2*L84+G$3*M84</f>
        <v>4080</v>
      </c>
      <c r="E84" s="63">
        <f>D84*10%</f>
        <v>408</v>
      </c>
      <c r="F84" s="63">
        <v>3</v>
      </c>
      <c r="G84" s="63">
        <v>30</v>
      </c>
      <c r="H84" s="63">
        <v>14</v>
      </c>
      <c r="I84" s="63">
        <v>8</v>
      </c>
      <c r="J84" s="63">
        <v>0</v>
      </c>
      <c r="K84" s="63">
        <v>0</v>
      </c>
      <c r="L84" s="63">
        <v>12</v>
      </c>
      <c r="M84" s="63">
        <v>24</v>
      </c>
      <c r="N84" s="63">
        <v>0</v>
      </c>
      <c r="O84" s="63">
        <v>0</v>
      </c>
      <c r="P84" s="63">
        <v>0</v>
      </c>
      <c r="Q84" s="63">
        <v>45</v>
      </c>
      <c r="R84" s="63">
        <v>30</v>
      </c>
      <c r="S84" s="63">
        <v>36</v>
      </c>
      <c r="T84" s="63">
        <v>16</v>
      </c>
    </row>
    <row r="85" ht="16.9" customHeight="1" spans="1:20">
      <c r="A85" s="61"/>
      <c r="B85" s="38" t="s">
        <v>142</v>
      </c>
      <c r="C85" s="19"/>
      <c r="D85" s="60">
        <f>G$2*(L84*0.5)+H$2*(L84*0.5)+(I$2)+H$3*M84+N$2*5+O$2*5</f>
        <v>7520</v>
      </c>
      <c r="E85" s="63">
        <f>E84*2.5</f>
        <v>1020</v>
      </c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3">
        <v>45</v>
      </c>
      <c r="R85" s="64"/>
      <c r="S85" s="64"/>
      <c r="T85" s="64"/>
    </row>
    <row r="86" ht="16.9" customHeight="1" spans="1:20">
      <c r="A86" s="61"/>
      <c r="B86" s="38" t="s">
        <v>143</v>
      </c>
      <c r="C86" s="19"/>
      <c r="D86" s="60">
        <f>G$2*(L84-5)+H$2*(L84-5)+(I$2*2)+(J$2*2)+H$3*M84+N$2*10+O$2*10</f>
        <v>10070</v>
      </c>
      <c r="E86" s="65">
        <f>E85*1.5</f>
        <v>1530</v>
      </c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3">
        <v>45</v>
      </c>
      <c r="R86" s="64"/>
      <c r="S86" s="64"/>
      <c r="T86" s="64"/>
    </row>
    <row r="87" ht="16.9" customHeight="1" spans="1:20">
      <c r="A87" s="61"/>
      <c r="B87" s="38" t="s">
        <v>144</v>
      </c>
      <c r="C87" s="19"/>
      <c r="D87" s="60">
        <f>D86+D85+D84</f>
        <v>21670</v>
      </c>
      <c r="E87" s="65">
        <f>E84+E85+E86</f>
        <v>2958</v>
      </c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63">
        <v>45</v>
      </c>
      <c r="R87" s="59"/>
      <c r="S87" s="59"/>
      <c r="T87" s="59"/>
    </row>
    <row r="88" customFormat="1" ht="16.9" customHeight="1" spans="1:20">
      <c r="A88" s="61">
        <v>18</v>
      </c>
      <c r="B88" s="38" t="s">
        <v>141</v>
      </c>
      <c r="C88" s="19"/>
      <c r="D88" s="60">
        <f>G$2*L88+G$3*M88</f>
        <v>4280</v>
      </c>
      <c r="E88" s="63">
        <f>D88*10%</f>
        <v>428</v>
      </c>
      <c r="F88" s="63">
        <v>3</v>
      </c>
      <c r="G88" s="63">
        <v>30</v>
      </c>
      <c r="H88" s="63">
        <v>14</v>
      </c>
      <c r="I88" s="63">
        <v>8</v>
      </c>
      <c r="J88" s="63">
        <v>0</v>
      </c>
      <c r="K88" s="63">
        <v>0</v>
      </c>
      <c r="L88" s="63">
        <v>14</v>
      </c>
      <c r="M88" s="63">
        <v>24</v>
      </c>
      <c r="N88" s="63">
        <v>0</v>
      </c>
      <c r="O88" s="63">
        <v>0</v>
      </c>
      <c r="P88" s="63">
        <v>0</v>
      </c>
      <c r="Q88" s="63">
        <v>45</v>
      </c>
      <c r="R88" s="63">
        <v>30</v>
      </c>
      <c r="S88" s="63">
        <v>36</v>
      </c>
      <c r="T88" s="63">
        <v>16</v>
      </c>
    </row>
    <row r="89" customFormat="1" ht="16.9" customHeight="1" spans="1:20">
      <c r="A89" s="61"/>
      <c r="B89" s="38" t="s">
        <v>142</v>
      </c>
      <c r="C89" s="19"/>
      <c r="D89" s="60">
        <f>G$2*(L88*0.5)+H$2*(L88*0.5)+(I$2)+H$3*M88+N$2*5+O$2*5</f>
        <v>7770</v>
      </c>
      <c r="E89" s="63">
        <f>E88*2.5</f>
        <v>1070</v>
      </c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3">
        <v>45</v>
      </c>
      <c r="R89" s="64"/>
      <c r="S89" s="64"/>
      <c r="T89" s="64"/>
    </row>
    <row r="90" customFormat="1" ht="16.9" customHeight="1" spans="1:20">
      <c r="A90" s="61"/>
      <c r="B90" s="38" t="s">
        <v>143</v>
      </c>
      <c r="C90" s="19"/>
      <c r="D90" s="60">
        <f>G$2*(L88-5)+H$2*(L88-5)+(I$2*2)+(J$2*2)+H$3*M88+N$2*10+O$2*10</f>
        <v>10570</v>
      </c>
      <c r="E90" s="65">
        <f>E89*1.5</f>
        <v>1605</v>
      </c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3">
        <v>45</v>
      </c>
      <c r="R90" s="64"/>
      <c r="S90" s="64"/>
      <c r="T90" s="64"/>
    </row>
    <row r="91" customFormat="1" ht="16.9" customHeight="1" spans="1:20">
      <c r="A91" s="61"/>
      <c r="B91" s="38" t="s">
        <v>144</v>
      </c>
      <c r="C91" s="19"/>
      <c r="D91" s="60">
        <f>D90+D89+D88</f>
        <v>22620</v>
      </c>
      <c r="E91" s="65">
        <f>E88+E89+E90</f>
        <v>3103</v>
      </c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63">
        <v>45</v>
      </c>
      <c r="R91" s="59"/>
      <c r="S91" s="59"/>
      <c r="T91" s="59"/>
    </row>
    <row r="92" customFormat="1" ht="16.9" customHeight="1" spans="1:20">
      <c r="A92" s="61">
        <v>19</v>
      </c>
      <c r="B92" s="38" t="s">
        <v>141</v>
      </c>
      <c r="C92" s="19"/>
      <c r="D92" s="60">
        <f>G$2*L92+G$3*M92</f>
        <v>4520</v>
      </c>
      <c r="E92" s="63">
        <f>D92*10%</f>
        <v>452</v>
      </c>
      <c r="F92" s="63">
        <v>3</v>
      </c>
      <c r="G92" s="63">
        <v>30</v>
      </c>
      <c r="H92" s="63">
        <v>14</v>
      </c>
      <c r="I92" s="63">
        <v>8</v>
      </c>
      <c r="J92" s="63">
        <v>0</v>
      </c>
      <c r="K92" s="63">
        <v>0</v>
      </c>
      <c r="L92" s="63">
        <v>14</v>
      </c>
      <c r="M92" s="63">
        <v>26</v>
      </c>
      <c r="N92" s="63">
        <v>0</v>
      </c>
      <c r="O92" s="63">
        <v>0</v>
      </c>
      <c r="P92" s="63">
        <v>0</v>
      </c>
      <c r="Q92" s="63">
        <v>45</v>
      </c>
      <c r="R92" s="63">
        <v>30</v>
      </c>
      <c r="S92" s="63">
        <v>36</v>
      </c>
      <c r="T92" s="63">
        <v>16</v>
      </c>
    </row>
    <row r="93" customFormat="1" ht="16.9" customHeight="1" spans="1:20">
      <c r="A93" s="61"/>
      <c r="B93" s="38" t="s">
        <v>142</v>
      </c>
      <c r="C93" s="19"/>
      <c r="D93" s="60">
        <f>G$2*(L92*0.5)+H$2*(L92*0.5)+(I$2)+H$3*M92+N$2*5+O$2*5</f>
        <v>8130</v>
      </c>
      <c r="E93" s="63">
        <f>E92*2.5</f>
        <v>1130</v>
      </c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3">
        <v>45</v>
      </c>
      <c r="R93" s="64"/>
      <c r="S93" s="64"/>
      <c r="T93" s="64"/>
    </row>
    <row r="94" customFormat="1" ht="16.9" customHeight="1" spans="1:20">
      <c r="A94" s="61"/>
      <c r="B94" s="38" t="s">
        <v>143</v>
      </c>
      <c r="C94" s="19"/>
      <c r="D94" s="60">
        <f>G$2*(L92-5)+H$2*(L92-5)+(I$2*2)+(J$2*2)+H$3*M92+N$2*10+O$2*10</f>
        <v>10930</v>
      </c>
      <c r="E94" s="65">
        <f>E93*1.5</f>
        <v>1695</v>
      </c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3">
        <v>45</v>
      </c>
      <c r="R94" s="64"/>
      <c r="S94" s="64"/>
      <c r="T94" s="64"/>
    </row>
    <row r="95" customFormat="1" ht="16.9" customHeight="1" spans="1:20">
      <c r="A95" s="61"/>
      <c r="B95" s="38" t="s">
        <v>144</v>
      </c>
      <c r="C95" s="19"/>
      <c r="D95" s="60">
        <f>D94+D93+D92</f>
        <v>23580</v>
      </c>
      <c r="E95" s="65">
        <f>E92+E93+E94</f>
        <v>3277</v>
      </c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63">
        <v>45</v>
      </c>
      <c r="R95" s="59"/>
      <c r="S95" s="59"/>
      <c r="T95" s="59"/>
    </row>
    <row r="96" customFormat="1" ht="16.9" customHeight="1" spans="1:20">
      <c r="A96" s="61">
        <v>20</v>
      </c>
      <c r="B96" s="38" t="s">
        <v>141</v>
      </c>
      <c r="C96" s="19"/>
      <c r="D96" s="60">
        <f>G$2*L96+G$3*M96</f>
        <v>4720</v>
      </c>
      <c r="E96" s="63">
        <f>D96*10%</f>
        <v>472</v>
      </c>
      <c r="F96" s="63">
        <v>3</v>
      </c>
      <c r="G96" s="63">
        <v>30</v>
      </c>
      <c r="H96" s="63">
        <v>14</v>
      </c>
      <c r="I96" s="63">
        <v>8</v>
      </c>
      <c r="J96" s="63">
        <v>0</v>
      </c>
      <c r="K96" s="63">
        <v>0</v>
      </c>
      <c r="L96" s="63">
        <v>16</v>
      </c>
      <c r="M96" s="63">
        <v>26</v>
      </c>
      <c r="N96" s="63">
        <v>0</v>
      </c>
      <c r="O96" s="63">
        <v>0</v>
      </c>
      <c r="P96" s="63">
        <v>0</v>
      </c>
      <c r="Q96" s="63">
        <v>45</v>
      </c>
      <c r="R96" s="63">
        <v>30</v>
      </c>
      <c r="S96" s="63">
        <v>36</v>
      </c>
      <c r="T96" s="63">
        <v>16</v>
      </c>
    </row>
    <row r="97" customFormat="1" ht="16.9" customHeight="1" spans="1:20">
      <c r="A97" s="61"/>
      <c r="B97" s="38" t="s">
        <v>142</v>
      </c>
      <c r="C97" s="19"/>
      <c r="D97" s="60">
        <f>G$2*(L96*0.5)+H$2*(L96*0.5)+(I$2)+H$3*M96+N$2*5+O$2*5</f>
        <v>8380</v>
      </c>
      <c r="E97" s="63">
        <f>E96*2.5</f>
        <v>1180</v>
      </c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3">
        <v>45</v>
      </c>
      <c r="R97" s="64"/>
      <c r="S97" s="64"/>
      <c r="T97" s="64"/>
    </row>
    <row r="98" customFormat="1" ht="16.9" customHeight="1" spans="1:20">
      <c r="A98" s="61"/>
      <c r="B98" s="38" t="s">
        <v>143</v>
      </c>
      <c r="C98" s="19"/>
      <c r="D98" s="60">
        <f>G$2*(L96-5)+H$2*(L96-5)+(I$2*2)+(J$2*2)+H$3*M96+N$2*10+O$2*10</f>
        <v>11430</v>
      </c>
      <c r="E98" s="65">
        <f>E97*1.5</f>
        <v>1770</v>
      </c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3">
        <v>45</v>
      </c>
      <c r="R98" s="64"/>
      <c r="S98" s="64"/>
      <c r="T98" s="64"/>
    </row>
    <row r="99" customFormat="1" ht="16.9" customHeight="1" spans="1:20">
      <c r="A99" s="61"/>
      <c r="B99" s="38" t="s">
        <v>144</v>
      </c>
      <c r="C99" s="19"/>
      <c r="D99" s="60">
        <f>D98+D97+D96</f>
        <v>24530</v>
      </c>
      <c r="E99" s="65">
        <f>E96+E97+E98</f>
        <v>3422</v>
      </c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63">
        <v>45</v>
      </c>
      <c r="R99" s="59"/>
      <c r="S99" s="59"/>
      <c r="T99" s="59"/>
    </row>
    <row r="100" customFormat="1" ht="16.9" customHeight="1" spans="1:20">
      <c r="A100" s="61">
        <v>21</v>
      </c>
      <c r="B100" s="38" t="s">
        <v>141</v>
      </c>
      <c r="C100" s="19"/>
      <c r="D100" s="60">
        <f>G$2*L100+G$3*M100</f>
        <v>4500</v>
      </c>
      <c r="E100" s="63">
        <f>D100*10%</f>
        <v>450</v>
      </c>
      <c r="F100" s="63">
        <v>3</v>
      </c>
      <c r="G100" s="63">
        <v>30</v>
      </c>
      <c r="H100" s="63">
        <v>14</v>
      </c>
      <c r="I100" s="63">
        <v>8</v>
      </c>
      <c r="J100" s="63">
        <v>0</v>
      </c>
      <c r="K100" s="63">
        <v>0</v>
      </c>
      <c r="L100" s="63">
        <v>15</v>
      </c>
      <c r="M100" s="63">
        <v>25</v>
      </c>
      <c r="N100" s="63">
        <v>0</v>
      </c>
      <c r="O100" s="63">
        <v>0</v>
      </c>
      <c r="P100" s="63">
        <v>0</v>
      </c>
      <c r="Q100" s="63">
        <v>45</v>
      </c>
      <c r="R100" s="63">
        <v>30</v>
      </c>
      <c r="S100" s="63">
        <v>36</v>
      </c>
      <c r="T100" s="63">
        <v>16</v>
      </c>
    </row>
    <row r="101" customFormat="1" ht="16.9" customHeight="1" spans="1:20">
      <c r="A101" s="61"/>
      <c r="B101" s="38" t="s">
        <v>142</v>
      </c>
      <c r="C101" s="19"/>
      <c r="D101" s="60">
        <f>G$2*(L100*0.5)+H$2*(L100*0.5)+(I$2)+H$3*M100+N$2*5+O$2*5</f>
        <v>8075</v>
      </c>
      <c r="E101" s="63">
        <f>E100*2.5</f>
        <v>1125</v>
      </c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3">
        <v>45</v>
      </c>
      <c r="R101" s="64"/>
      <c r="S101" s="64"/>
      <c r="T101" s="64"/>
    </row>
    <row r="102" customFormat="1" ht="16.9" customHeight="1" spans="1:20">
      <c r="A102" s="61"/>
      <c r="B102" s="38" t="s">
        <v>143</v>
      </c>
      <c r="C102" s="19"/>
      <c r="D102" s="60">
        <f>G$2*(L100-5)+H$2*(L100-5)+(I$2*2)+(J$2*2)+H$3*M100+N$2*10+O$2*10</f>
        <v>11000</v>
      </c>
      <c r="E102" s="65">
        <f>E101*1.5</f>
        <v>1687.5</v>
      </c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3">
        <v>45</v>
      </c>
      <c r="R102" s="64"/>
      <c r="S102" s="64"/>
      <c r="T102" s="64"/>
    </row>
    <row r="103" customFormat="1" ht="16.9" customHeight="1" spans="1:20">
      <c r="A103" s="61"/>
      <c r="B103" s="38" t="s">
        <v>144</v>
      </c>
      <c r="C103" s="19"/>
      <c r="D103" s="60">
        <f>D102+D101+D100</f>
        <v>23575</v>
      </c>
      <c r="E103" s="65">
        <f>E100+E101+E102</f>
        <v>3262.5</v>
      </c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63">
        <v>45</v>
      </c>
      <c r="R103" s="59"/>
      <c r="S103" s="59"/>
      <c r="T103" s="59"/>
    </row>
    <row r="104" customFormat="1" ht="16.9" customHeight="1" spans="1:20">
      <c r="A104" s="61">
        <v>22</v>
      </c>
      <c r="B104" s="38" t="s">
        <v>141</v>
      </c>
      <c r="C104" s="19"/>
      <c r="D104" s="60">
        <f>G$2*L104+G$3*M104</f>
        <v>4600</v>
      </c>
      <c r="E104" s="63">
        <f>D104*10%</f>
        <v>460</v>
      </c>
      <c r="F104" s="63">
        <v>3</v>
      </c>
      <c r="G104" s="63">
        <v>30</v>
      </c>
      <c r="H104" s="63">
        <v>14</v>
      </c>
      <c r="I104" s="63">
        <v>8</v>
      </c>
      <c r="J104" s="63">
        <v>0</v>
      </c>
      <c r="K104" s="63">
        <v>0</v>
      </c>
      <c r="L104" s="63">
        <v>10</v>
      </c>
      <c r="M104" s="63">
        <v>30</v>
      </c>
      <c r="N104" s="63">
        <v>0</v>
      </c>
      <c r="O104" s="63">
        <v>0</v>
      </c>
      <c r="P104" s="63">
        <v>0</v>
      </c>
      <c r="Q104" s="63">
        <v>45</v>
      </c>
      <c r="R104" s="63">
        <v>30</v>
      </c>
      <c r="S104" s="63">
        <v>36</v>
      </c>
      <c r="T104" s="63">
        <v>16</v>
      </c>
    </row>
    <row r="105" customFormat="1" ht="16.9" customHeight="1" spans="1:20">
      <c r="A105" s="61"/>
      <c r="B105" s="38" t="s">
        <v>142</v>
      </c>
      <c r="C105" s="19"/>
      <c r="D105" s="60">
        <f>G$2*(L104*0.5)+H$2*(L104*0.5)+(I$2)+H$3*M104+N$2*5+O$2*5</f>
        <v>8350</v>
      </c>
      <c r="E105" s="63">
        <f>E104*2.5</f>
        <v>1150</v>
      </c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3">
        <v>45</v>
      </c>
      <c r="R105" s="64"/>
      <c r="S105" s="64"/>
      <c r="T105" s="64"/>
    </row>
    <row r="106" customFormat="1" ht="16.9" customHeight="1" spans="1:20">
      <c r="A106" s="61"/>
      <c r="B106" s="38" t="s">
        <v>143</v>
      </c>
      <c r="C106" s="19"/>
      <c r="D106" s="60">
        <f>G$2*(L104-5)+H$2*(L104-5)+(I$2*2)+(J$2*2)+H$3*M104+N$2*10+O$2*10</f>
        <v>10650</v>
      </c>
      <c r="E106" s="65">
        <f>E105*1.5</f>
        <v>1725</v>
      </c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3">
        <v>45</v>
      </c>
      <c r="R106" s="64"/>
      <c r="S106" s="64"/>
      <c r="T106" s="64"/>
    </row>
    <row r="107" customFormat="1" ht="16.9" customHeight="1" spans="1:20">
      <c r="A107" s="61"/>
      <c r="B107" s="38" t="s">
        <v>144</v>
      </c>
      <c r="C107" s="19"/>
      <c r="D107" s="60">
        <f>D106+D105+D104</f>
        <v>23600</v>
      </c>
      <c r="E107" s="65">
        <f>E104+E105+E106</f>
        <v>3335</v>
      </c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63">
        <v>45</v>
      </c>
      <c r="R107" s="59"/>
      <c r="S107" s="59"/>
      <c r="T107" s="59"/>
    </row>
    <row r="108" customFormat="1" ht="16.9" customHeight="1" spans="1:20">
      <c r="A108" s="61">
        <v>23</v>
      </c>
      <c r="B108" s="38" t="s">
        <v>141</v>
      </c>
      <c r="C108" s="19"/>
      <c r="D108" s="60">
        <f>G$2*L108+G$3*M108</f>
        <v>4560</v>
      </c>
      <c r="E108" s="63">
        <f>D108*10%</f>
        <v>456</v>
      </c>
      <c r="F108" s="63">
        <v>3</v>
      </c>
      <c r="G108" s="63">
        <v>30</v>
      </c>
      <c r="H108" s="63">
        <v>14</v>
      </c>
      <c r="I108" s="63">
        <v>8</v>
      </c>
      <c r="J108" s="63">
        <v>0</v>
      </c>
      <c r="K108" s="63">
        <v>0</v>
      </c>
      <c r="L108" s="63">
        <v>12</v>
      </c>
      <c r="M108" s="63">
        <v>28</v>
      </c>
      <c r="N108" s="63">
        <v>0</v>
      </c>
      <c r="O108" s="63">
        <v>0</v>
      </c>
      <c r="P108" s="63">
        <v>0</v>
      </c>
      <c r="Q108" s="63">
        <v>45</v>
      </c>
      <c r="R108" s="63">
        <v>30</v>
      </c>
      <c r="S108" s="63">
        <v>36</v>
      </c>
      <c r="T108" s="63">
        <v>16</v>
      </c>
    </row>
    <row r="109" customFormat="1" ht="16.9" customHeight="1" spans="1:20">
      <c r="A109" s="61"/>
      <c r="B109" s="38" t="s">
        <v>142</v>
      </c>
      <c r="C109" s="19"/>
      <c r="D109" s="60">
        <f>G$2*(L108*0.5)+H$2*(L108*0.5)+(I$2)+H$3*M108+N$2*5+O$2*5</f>
        <v>8240</v>
      </c>
      <c r="E109" s="63">
        <f>E108*2.5</f>
        <v>1140</v>
      </c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3">
        <v>45</v>
      </c>
      <c r="R109" s="64"/>
      <c r="S109" s="64"/>
      <c r="T109" s="64"/>
    </row>
    <row r="110" customFormat="1" ht="16.9" customHeight="1" spans="1:20">
      <c r="A110" s="61"/>
      <c r="B110" s="38" t="s">
        <v>143</v>
      </c>
      <c r="C110" s="19"/>
      <c r="D110" s="60">
        <f>G$2*(L108-5)+H$2*(L108-5)+(I$2*2)+(J$2*2)+H$3*M108+N$2*10+O$2*10</f>
        <v>10790</v>
      </c>
      <c r="E110" s="65">
        <f>E109*1.5</f>
        <v>1710</v>
      </c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3">
        <v>45</v>
      </c>
      <c r="R110" s="64"/>
      <c r="S110" s="64"/>
      <c r="T110" s="64"/>
    </row>
    <row r="111" customFormat="1" ht="16.9" customHeight="1" spans="1:20">
      <c r="A111" s="61"/>
      <c r="B111" s="38" t="s">
        <v>144</v>
      </c>
      <c r="C111" s="19"/>
      <c r="D111" s="60">
        <f>D110+D109+D108</f>
        <v>23590</v>
      </c>
      <c r="E111" s="65">
        <f>E108+E109+E110</f>
        <v>3306</v>
      </c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63">
        <v>45</v>
      </c>
      <c r="R111" s="59"/>
      <c r="S111" s="59"/>
      <c r="T111" s="59"/>
    </row>
    <row r="112" customFormat="1" ht="16.9" customHeight="1" spans="1:20">
      <c r="A112" s="61">
        <v>24</v>
      </c>
      <c r="B112" s="38" t="s">
        <v>141</v>
      </c>
      <c r="C112" s="19"/>
      <c r="D112" s="60">
        <f>G$2*L112+G$3*M112</f>
        <v>4640</v>
      </c>
      <c r="E112" s="63">
        <f>D112*10%</f>
        <v>464</v>
      </c>
      <c r="F112" s="63">
        <v>3</v>
      </c>
      <c r="G112" s="63">
        <v>30</v>
      </c>
      <c r="H112" s="63">
        <v>14</v>
      </c>
      <c r="I112" s="63">
        <v>8</v>
      </c>
      <c r="J112" s="63">
        <v>0</v>
      </c>
      <c r="K112" s="63">
        <v>0</v>
      </c>
      <c r="L112" s="63">
        <v>8</v>
      </c>
      <c r="M112" s="63">
        <v>32</v>
      </c>
      <c r="N112" s="63">
        <v>0</v>
      </c>
      <c r="O112" s="63">
        <v>0</v>
      </c>
      <c r="P112" s="63">
        <v>0</v>
      </c>
      <c r="Q112" s="63">
        <v>45</v>
      </c>
      <c r="R112" s="63">
        <v>30</v>
      </c>
      <c r="S112" s="63">
        <v>36</v>
      </c>
      <c r="T112" s="63">
        <v>16</v>
      </c>
    </row>
    <row r="113" customFormat="1" ht="16.9" customHeight="1" spans="1:20">
      <c r="A113" s="61"/>
      <c r="B113" s="38" t="s">
        <v>142</v>
      </c>
      <c r="C113" s="19"/>
      <c r="D113" s="60">
        <f>G$2*(L112*0.5)+H$2*(L112*0.5)+(I$2)+H$3*M112+N$2*5+O$2*5</f>
        <v>8460</v>
      </c>
      <c r="E113" s="63">
        <f>E112*2.5</f>
        <v>1160</v>
      </c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3">
        <v>45</v>
      </c>
      <c r="R113" s="64"/>
      <c r="S113" s="64"/>
      <c r="T113" s="64"/>
    </row>
    <row r="114" customFormat="1" ht="16.9" customHeight="1" spans="1:20">
      <c r="A114" s="61"/>
      <c r="B114" s="38" t="s">
        <v>143</v>
      </c>
      <c r="C114" s="19"/>
      <c r="D114" s="60">
        <f>G$2*(L112-5)+H$2*(L112-5)+(I$2*2)+(J$2*2)+H$3*M112+N$2*10+O$2*10</f>
        <v>10510</v>
      </c>
      <c r="E114" s="65">
        <f>E113*1.5</f>
        <v>1740</v>
      </c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3">
        <v>45</v>
      </c>
      <c r="R114" s="64"/>
      <c r="S114" s="64"/>
      <c r="T114" s="64"/>
    </row>
    <row r="115" customFormat="1" ht="16.9" customHeight="1" spans="1:20">
      <c r="A115" s="61"/>
      <c r="B115" s="38" t="s">
        <v>144</v>
      </c>
      <c r="C115" s="19"/>
      <c r="D115" s="60">
        <f>D114+D113+D112</f>
        <v>23610</v>
      </c>
      <c r="E115" s="65">
        <f>E112+E113+E114</f>
        <v>3364</v>
      </c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63">
        <v>45</v>
      </c>
      <c r="R115" s="59"/>
      <c r="S115" s="59"/>
      <c r="T115" s="59"/>
    </row>
    <row r="116" customFormat="1" ht="16.9" customHeight="1" spans="1:20">
      <c r="A116" s="61">
        <v>25</v>
      </c>
      <c r="B116" s="38" t="s">
        <v>141</v>
      </c>
      <c r="C116" s="19"/>
      <c r="D116" s="60">
        <f>G$2*L116+G$3*M116</f>
        <v>4680</v>
      </c>
      <c r="E116" s="63">
        <f>D116*10%</f>
        <v>468</v>
      </c>
      <c r="F116" s="63">
        <v>3</v>
      </c>
      <c r="G116" s="63">
        <v>30</v>
      </c>
      <c r="H116" s="63">
        <v>14</v>
      </c>
      <c r="I116" s="63">
        <v>8</v>
      </c>
      <c r="J116" s="63">
        <v>0</v>
      </c>
      <c r="K116" s="63">
        <v>0</v>
      </c>
      <c r="L116" s="63">
        <v>6</v>
      </c>
      <c r="M116" s="63">
        <v>34</v>
      </c>
      <c r="N116" s="63">
        <v>0</v>
      </c>
      <c r="O116" s="63">
        <v>0</v>
      </c>
      <c r="P116" s="63">
        <v>0</v>
      </c>
      <c r="Q116" s="63">
        <v>45</v>
      </c>
      <c r="R116" s="63">
        <v>30</v>
      </c>
      <c r="S116" s="63">
        <v>36</v>
      </c>
      <c r="T116" s="63">
        <v>16</v>
      </c>
    </row>
    <row r="117" customFormat="1" ht="16.9" customHeight="1" spans="1:20">
      <c r="A117" s="61"/>
      <c r="B117" s="38" t="s">
        <v>142</v>
      </c>
      <c r="C117" s="19"/>
      <c r="D117" s="60">
        <f>G$2*(L116*0.5)+H$2*(L116*0.5)+(I$2)+H$3*M116+N$2*5+O$2*5</f>
        <v>8570</v>
      </c>
      <c r="E117" s="63">
        <f>E116*2.5</f>
        <v>1170</v>
      </c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3">
        <v>45</v>
      </c>
      <c r="R117" s="64"/>
      <c r="S117" s="64"/>
      <c r="T117" s="64"/>
    </row>
    <row r="118" customFormat="1" ht="16.9" customHeight="1" spans="1:20">
      <c r="A118" s="61"/>
      <c r="B118" s="38" t="s">
        <v>143</v>
      </c>
      <c r="C118" s="19"/>
      <c r="D118" s="60">
        <f>G$2*(L116-5)+H$2*(L116-5)+(I$2*2)+(J$2*2)+H$3*M116+N$2*10+O$2*10</f>
        <v>10370</v>
      </c>
      <c r="E118" s="65">
        <f>E117*1.5</f>
        <v>1755</v>
      </c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3">
        <v>45</v>
      </c>
      <c r="R118" s="64"/>
      <c r="S118" s="64"/>
      <c r="T118" s="64"/>
    </row>
    <row r="119" customFormat="1" ht="16.9" customHeight="1" spans="1:20">
      <c r="A119" s="61"/>
      <c r="B119" s="38" t="s">
        <v>144</v>
      </c>
      <c r="C119" s="19"/>
      <c r="D119" s="60">
        <f>D118+D117+D116</f>
        <v>23620</v>
      </c>
      <c r="E119" s="65">
        <f>E116+E117+E118</f>
        <v>3393</v>
      </c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3">
        <v>45</v>
      </c>
      <c r="R119" s="59"/>
      <c r="S119" s="59"/>
      <c r="T119" s="59"/>
    </row>
    <row r="120" ht="16.9" customHeight="1" spans="1:20">
      <c r="A120" s="61">
        <v>26</v>
      </c>
      <c r="B120" s="38" t="s">
        <v>141</v>
      </c>
      <c r="C120" s="19"/>
      <c r="D120" s="60">
        <f>G$2*L120+G$3*M120</f>
        <v>5120</v>
      </c>
      <c r="E120" s="63">
        <f>D120*10%</f>
        <v>512</v>
      </c>
      <c r="F120" s="63">
        <v>3</v>
      </c>
      <c r="G120" s="63">
        <v>30</v>
      </c>
      <c r="H120" s="63">
        <v>14</v>
      </c>
      <c r="I120" s="63">
        <v>8</v>
      </c>
      <c r="J120" s="63">
        <v>0</v>
      </c>
      <c r="K120" s="63">
        <v>0</v>
      </c>
      <c r="L120" s="63">
        <v>8</v>
      </c>
      <c r="M120" s="63">
        <v>36</v>
      </c>
      <c r="N120" s="63">
        <v>0</v>
      </c>
      <c r="O120" s="63">
        <v>0</v>
      </c>
      <c r="P120" s="63">
        <v>0</v>
      </c>
      <c r="Q120" s="63">
        <v>45</v>
      </c>
      <c r="R120" s="63">
        <v>30</v>
      </c>
      <c r="S120" s="63">
        <v>36</v>
      </c>
      <c r="T120" s="63">
        <v>16</v>
      </c>
    </row>
    <row r="121" ht="16.9" customHeight="1" spans="1:20">
      <c r="A121" s="61"/>
      <c r="B121" s="38" t="s">
        <v>142</v>
      </c>
      <c r="C121" s="19"/>
      <c r="D121" s="60">
        <f>G$2*(L120*0.5)+H$2*(L120*0.5)+(I$2)+H$3*M120+N$2*5+O$2*5</f>
        <v>9180</v>
      </c>
      <c r="E121" s="63">
        <f>E120*2.5</f>
        <v>1280</v>
      </c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3">
        <v>45</v>
      </c>
      <c r="R121" s="64"/>
      <c r="S121" s="64"/>
      <c r="T121" s="64"/>
    </row>
    <row r="122" ht="16.9" customHeight="1" spans="1:20">
      <c r="A122" s="61"/>
      <c r="B122" s="38" t="s">
        <v>143</v>
      </c>
      <c r="C122" s="19"/>
      <c r="D122" s="60">
        <f>G$2*(L120-5)+H$2*(L120-5)+(I$2*2)+(J$2*2)+H$3*M120+N$2*10+O$2*10</f>
        <v>11230</v>
      </c>
      <c r="E122" s="65">
        <f>E121*1.5</f>
        <v>1920</v>
      </c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3">
        <v>45</v>
      </c>
      <c r="R122" s="64"/>
      <c r="S122" s="64"/>
      <c r="T122" s="64"/>
    </row>
    <row r="123" ht="16.9" customHeight="1" spans="1:20">
      <c r="A123" s="61"/>
      <c r="B123" s="38" t="s">
        <v>144</v>
      </c>
      <c r="C123" s="19"/>
      <c r="D123" s="60">
        <f>D122+D121+D120</f>
        <v>25530</v>
      </c>
      <c r="E123" s="65">
        <f>E120+E121+E122</f>
        <v>3712</v>
      </c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3">
        <v>45</v>
      </c>
      <c r="R123" s="59"/>
      <c r="S123" s="59"/>
      <c r="T123" s="59"/>
    </row>
    <row r="124" ht="16.9" customHeight="1" spans="1:20">
      <c r="A124" s="61">
        <v>27</v>
      </c>
      <c r="B124" s="38" t="s">
        <v>141</v>
      </c>
      <c r="C124" s="19"/>
      <c r="D124" s="60">
        <f>G$2*L124+G$3*M124</f>
        <v>5320</v>
      </c>
      <c r="E124" s="63">
        <f>D124*10%</f>
        <v>532</v>
      </c>
      <c r="F124" s="63">
        <v>3</v>
      </c>
      <c r="G124" s="63">
        <v>30</v>
      </c>
      <c r="H124" s="63">
        <v>14</v>
      </c>
      <c r="I124" s="63">
        <v>8</v>
      </c>
      <c r="J124" s="63">
        <v>0</v>
      </c>
      <c r="K124" s="63">
        <v>0</v>
      </c>
      <c r="L124" s="63">
        <v>10</v>
      </c>
      <c r="M124" s="63">
        <v>36</v>
      </c>
      <c r="N124" s="63">
        <v>0</v>
      </c>
      <c r="O124" s="63">
        <v>0</v>
      </c>
      <c r="P124" s="63">
        <v>0</v>
      </c>
      <c r="Q124" s="63">
        <v>45</v>
      </c>
      <c r="R124" s="63">
        <v>30</v>
      </c>
      <c r="S124" s="63">
        <v>36</v>
      </c>
      <c r="T124" s="63">
        <v>16</v>
      </c>
    </row>
    <row r="125" ht="16.9" customHeight="1" spans="1:20">
      <c r="A125" s="61"/>
      <c r="B125" s="38" t="s">
        <v>142</v>
      </c>
      <c r="C125" s="19"/>
      <c r="D125" s="60">
        <f>G$2*(L124*0.5)+H$2*(L124*0.5)+(I$2)+H$3*M124+N$2*5+O$2*5</f>
        <v>9430</v>
      </c>
      <c r="E125" s="63">
        <f>E124*2.5</f>
        <v>1330</v>
      </c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3">
        <v>45</v>
      </c>
      <c r="R125" s="64"/>
      <c r="S125" s="64"/>
      <c r="T125" s="64"/>
    </row>
    <row r="126" ht="16.9" customHeight="1" spans="1:20">
      <c r="A126" s="61"/>
      <c r="B126" s="38" t="s">
        <v>143</v>
      </c>
      <c r="C126" s="19"/>
      <c r="D126" s="60">
        <f>G$2*(L124-5)+H$2*(L124-5)+(I$2*2)+(J$2*2)+H$3*M124+N$2*10+O$2*10</f>
        <v>11730</v>
      </c>
      <c r="E126" s="65">
        <f>E125*1.5</f>
        <v>1995</v>
      </c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3">
        <v>45</v>
      </c>
      <c r="R126" s="64"/>
      <c r="S126" s="64"/>
      <c r="T126" s="64"/>
    </row>
    <row r="127" ht="16.9" customHeight="1" spans="1:20">
      <c r="A127" s="61"/>
      <c r="B127" s="38" t="s">
        <v>144</v>
      </c>
      <c r="C127" s="19"/>
      <c r="D127" s="60">
        <f>D126+D125+D124</f>
        <v>26480</v>
      </c>
      <c r="E127" s="65">
        <f>E124+E125+E126</f>
        <v>3857</v>
      </c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3">
        <v>45</v>
      </c>
      <c r="R127" s="59"/>
      <c r="S127" s="59"/>
      <c r="T127" s="59"/>
    </row>
    <row r="128" ht="16.9" customHeight="1" spans="1:20">
      <c r="A128" s="61">
        <v>28</v>
      </c>
      <c r="B128" s="38" t="s">
        <v>141</v>
      </c>
      <c r="C128" s="19"/>
      <c r="D128" s="60">
        <f>G$2*L128+G$3*M128+G$4*N128</f>
        <v>4680</v>
      </c>
      <c r="E128" s="63">
        <f>D128*10%</f>
        <v>468</v>
      </c>
      <c r="F128" s="63">
        <v>3</v>
      </c>
      <c r="G128" s="63">
        <v>30</v>
      </c>
      <c r="H128" s="63">
        <v>14</v>
      </c>
      <c r="I128" s="63">
        <v>8</v>
      </c>
      <c r="J128" s="63">
        <v>0</v>
      </c>
      <c r="K128" s="63">
        <v>0</v>
      </c>
      <c r="L128" s="63">
        <v>10</v>
      </c>
      <c r="M128" s="63">
        <v>28</v>
      </c>
      <c r="N128" s="63">
        <v>2</v>
      </c>
      <c r="O128" s="63">
        <v>0</v>
      </c>
      <c r="P128" s="63">
        <v>0</v>
      </c>
      <c r="Q128" s="63">
        <v>45</v>
      </c>
      <c r="R128" s="63">
        <v>30</v>
      </c>
      <c r="S128" s="63">
        <v>36</v>
      </c>
      <c r="T128" s="63">
        <v>16</v>
      </c>
    </row>
    <row r="129" ht="16.9" customHeight="1" spans="1:20">
      <c r="A129" s="61"/>
      <c r="B129" s="38" t="s">
        <v>142</v>
      </c>
      <c r="C129" s="19"/>
      <c r="D129" s="60">
        <f>G$2*(L128*0.5)+H$2*(L128*0.5)+G$4*N128+(I$2)+H$3*M128+N$2*5+O$2*5</f>
        <v>8310</v>
      </c>
      <c r="E129" s="63">
        <f>E128*2.5</f>
        <v>1170</v>
      </c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3">
        <v>45</v>
      </c>
      <c r="R129" s="64"/>
      <c r="S129" s="64"/>
      <c r="T129" s="64"/>
    </row>
    <row r="130" ht="16.9" customHeight="1" spans="1:20">
      <c r="A130" s="61"/>
      <c r="B130" s="38" t="s">
        <v>143</v>
      </c>
      <c r="C130" s="19"/>
      <c r="D130" s="60">
        <f>G$2*(L128-5)+H$2*(L128-5)+G$4*N128*4+(I$2*2)+(J$2*2)+H$3*M128+N$2*10+O$2*10</f>
        <v>11570</v>
      </c>
      <c r="E130" s="65">
        <f>E129*1.5</f>
        <v>1755</v>
      </c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3">
        <v>45</v>
      </c>
      <c r="R130" s="64"/>
      <c r="S130" s="64"/>
      <c r="T130" s="64"/>
    </row>
    <row r="131" ht="16.9" customHeight="1" spans="1:20">
      <c r="A131" s="61"/>
      <c r="B131" s="38" t="s">
        <v>144</v>
      </c>
      <c r="C131" s="19"/>
      <c r="D131" s="60">
        <f>D130+D129+D128</f>
        <v>24560</v>
      </c>
      <c r="E131" s="65">
        <f>E128+E129+E130</f>
        <v>3393</v>
      </c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63">
        <v>45</v>
      </c>
      <c r="R131" s="59"/>
      <c r="S131" s="59"/>
      <c r="T131" s="59"/>
    </row>
    <row r="132" ht="16.9" customHeight="1" spans="1:20">
      <c r="A132" s="61">
        <v>29</v>
      </c>
      <c r="B132" s="38" t="s">
        <v>141</v>
      </c>
      <c r="C132" s="19"/>
      <c r="D132" s="60">
        <f>G$2*L132+G$3*M132+G$4*N132</f>
        <v>4840</v>
      </c>
      <c r="E132" s="63">
        <f>D132*10%</f>
        <v>484</v>
      </c>
      <c r="F132" s="63">
        <v>3</v>
      </c>
      <c r="G132" s="63">
        <v>30</v>
      </c>
      <c r="H132" s="63">
        <v>14</v>
      </c>
      <c r="I132" s="63">
        <v>8</v>
      </c>
      <c r="J132" s="63">
        <v>0</v>
      </c>
      <c r="K132" s="63">
        <v>0</v>
      </c>
      <c r="L132" s="63">
        <v>10</v>
      </c>
      <c r="M132" s="63">
        <v>24</v>
      </c>
      <c r="N132" s="63">
        <v>6</v>
      </c>
      <c r="O132" s="63">
        <v>0</v>
      </c>
      <c r="P132" s="63">
        <v>0</v>
      </c>
      <c r="Q132" s="63">
        <v>45</v>
      </c>
      <c r="R132" s="63">
        <v>30</v>
      </c>
      <c r="S132" s="63">
        <v>36</v>
      </c>
      <c r="T132" s="63">
        <v>16</v>
      </c>
    </row>
    <row r="133" ht="16.9" customHeight="1" spans="1:20">
      <c r="A133" s="61"/>
      <c r="B133" s="38" t="s">
        <v>142</v>
      </c>
      <c r="C133" s="19"/>
      <c r="D133" s="60">
        <f>G$2*(L132*0.5)+H$2*(L132*0.5)+G$4*N132+(I$2)+H$3*M132+N$2*5+O$2*5</f>
        <v>8230</v>
      </c>
      <c r="E133" s="63">
        <f>E132*2.5</f>
        <v>1210</v>
      </c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3">
        <v>45</v>
      </c>
      <c r="R133" s="64"/>
      <c r="S133" s="64"/>
      <c r="T133" s="64"/>
    </row>
    <row r="134" ht="16.9" customHeight="1" spans="1:20">
      <c r="A134" s="61"/>
      <c r="B134" s="38" t="s">
        <v>143</v>
      </c>
      <c r="C134" s="19"/>
      <c r="D134" s="60">
        <f>G$2*(L132-5)+H$2*(L132-5)+G$4*N132*4+(I$2*2)+(J$2*2)+H$3*M132+N$2*10+O$2*10</f>
        <v>13410</v>
      </c>
      <c r="E134" s="65">
        <f>E133*1.5</f>
        <v>1815</v>
      </c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3">
        <v>45</v>
      </c>
      <c r="R134" s="64"/>
      <c r="S134" s="64"/>
      <c r="T134" s="64"/>
    </row>
    <row r="135" ht="16.9" customHeight="1" spans="1:20">
      <c r="A135" s="61"/>
      <c r="B135" s="38" t="s">
        <v>144</v>
      </c>
      <c r="C135" s="19"/>
      <c r="D135" s="60">
        <f>D134+D133+D132</f>
        <v>26480</v>
      </c>
      <c r="E135" s="65">
        <f>E132+E133+E134</f>
        <v>3509</v>
      </c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63">
        <v>45</v>
      </c>
      <c r="R135" s="59"/>
      <c r="S135" s="59"/>
      <c r="T135" s="59"/>
    </row>
    <row r="136" ht="16.9" customHeight="1" spans="1:20">
      <c r="A136" s="61">
        <v>30</v>
      </c>
      <c r="B136" s="38" t="s">
        <v>141</v>
      </c>
      <c r="C136" s="19"/>
      <c r="D136" s="60">
        <f>G$2*L136+G$3*M136+G$4*N136</f>
        <v>6300</v>
      </c>
      <c r="E136" s="63">
        <f>D136*10%</f>
        <v>630</v>
      </c>
      <c r="F136" s="63">
        <v>3</v>
      </c>
      <c r="G136" s="63">
        <v>30</v>
      </c>
      <c r="H136" s="63">
        <v>14</v>
      </c>
      <c r="I136" s="63">
        <v>8</v>
      </c>
      <c r="J136" s="63">
        <v>0</v>
      </c>
      <c r="K136" s="63">
        <v>0</v>
      </c>
      <c r="L136" s="63">
        <v>15</v>
      </c>
      <c r="M136" s="63">
        <v>20</v>
      </c>
      <c r="N136" s="63">
        <v>15</v>
      </c>
      <c r="O136" s="63">
        <v>0</v>
      </c>
      <c r="P136" s="63">
        <v>0</v>
      </c>
      <c r="Q136" s="63">
        <v>45</v>
      </c>
      <c r="R136" s="63">
        <v>30</v>
      </c>
      <c r="S136" s="63">
        <v>36</v>
      </c>
      <c r="T136" s="63">
        <v>16</v>
      </c>
    </row>
    <row r="137" ht="16.9" customHeight="1" spans="1:20">
      <c r="A137" s="61"/>
      <c r="B137" s="38" t="s">
        <v>142</v>
      </c>
      <c r="C137" s="19"/>
      <c r="D137" s="60">
        <f>G$2*(L136*0.5)+H$2*(L136*0.5)+G$4*N136+(I$2)+H$3*M136+N$2*5+O$2*5</f>
        <v>9575</v>
      </c>
      <c r="E137" s="63">
        <f>E136*2.5</f>
        <v>1575</v>
      </c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3">
        <v>45</v>
      </c>
      <c r="R137" s="64"/>
      <c r="S137" s="64"/>
      <c r="T137" s="64"/>
    </row>
    <row r="138" ht="16.9" customHeight="1" spans="1:20">
      <c r="A138" s="61"/>
      <c r="B138" s="38" t="s">
        <v>143</v>
      </c>
      <c r="C138" s="19"/>
      <c r="D138" s="60">
        <f>G$2*(L136-5)+H$2*(L136-5)+G$4*N136*4+(I$2*2)+(J$2*2)+H$3*M136+N$2*10+O$2*10</f>
        <v>19700</v>
      </c>
      <c r="E138" s="65">
        <f>E137*1.5</f>
        <v>2362.5</v>
      </c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3">
        <v>45</v>
      </c>
      <c r="R138" s="64"/>
      <c r="S138" s="64"/>
      <c r="T138" s="64"/>
    </row>
    <row r="139" ht="16.9" customHeight="1" spans="1:20">
      <c r="A139" s="61"/>
      <c r="B139" s="38" t="s">
        <v>144</v>
      </c>
      <c r="C139" s="19"/>
      <c r="D139" s="60">
        <f>D138+D137+D136</f>
        <v>35575</v>
      </c>
      <c r="E139" s="65">
        <f>E136+E137+E138</f>
        <v>4567.5</v>
      </c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63">
        <v>45</v>
      </c>
      <c r="R139" s="59"/>
      <c r="S139" s="59"/>
      <c r="T139" s="59"/>
    </row>
    <row r="140" customFormat="1" ht="16.9" customHeight="1" spans="1:20">
      <c r="A140" s="61">
        <v>31</v>
      </c>
      <c r="B140" s="38" t="s">
        <v>141</v>
      </c>
      <c r="C140" s="19"/>
      <c r="D140" s="60">
        <f>G$2*L140+G$3*M140+G$4*N140</f>
        <v>5040</v>
      </c>
      <c r="E140" s="63">
        <f>D140*10%</f>
        <v>504</v>
      </c>
      <c r="F140" s="63">
        <v>3</v>
      </c>
      <c r="G140" s="63">
        <v>30</v>
      </c>
      <c r="H140" s="63">
        <v>14</v>
      </c>
      <c r="I140" s="63">
        <v>8</v>
      </c>
      <c r="J140" s="63">
        <v>0</v>
      </c>
      <c r="K140" s="63">
        <v>0</v>
      </c>
      <c r="L140" s="63">
        <v>8</v>
      </c>
      <c r="M140" s="63">
        <v>22</v>
      </c>
      <c r="N140" s="63">
        <v>10</v>
      </c>
      <c r="O140" s="63">
        <v>0</v>
      </c>
      <c r="P140" s="63">
        <v>0</v>
      </c>
      <c r="Q140" s="63">
        <v>45</v>
      </c>
      <c r="R140" s="63">
        <v>30</v>
      </c>
      <c r="S140" s="63">
        <v>36</v>
      </c>
      <c r="T140" s="63">
        <v>16</v>
      </c>
    </row>
    <row r="141" customFormat="1" ht="16.9" customHeight="1" spans="1:20">
      <c r="A141" s="61"/>
      <c r="B141" s="38" t="s">
        <v>142</v>
      </c>
      <c r="C141" s="19"/>
      <c r="D141" s="60">
        <f>G$2*(L140*0.5)+H$2*(L140*0.5)+G$4*N140+(I$2)+H$3*M140+N$2*5+O$2*5</f>
        <v>8260</v>
      </c>
      <c r="E141" s="63">
        <f>E140*2.5</f>
        <v>1260</v>
      </c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3">
        <v>45</v>
      </c>
      <c r="R141" s="64"/>
      <c r="S141" s="64"/>
      <c r="T141" s="64"/>
    </row>
    <row r="142" customFormat="1" ht="16.9" customHeight="1" spans="1:20">
      <c r="A142" s="61"/>
      <c r="B142" s="38" t="s">
        <v>143</v>
      </c>
      <c r="C142" s="19"/>
      <c r="D142" s="60">
        <f>G$2*(L140-5)+H$2*(L140-5)+G$4*N140*4+(I$2*2)+(J$2*2)+H$3*M140+N$2*10+O$2*10</f>
        <v>15110</v>
      </c>
      <c r="E142" s="65">
        <f>E141*1.5</f>
        <v>1890</v>
      </c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3">
        <v>45</v>
      </c>
      <c r="R142" s="64"/>
      <c r="S142" s="64"/>
      <c r="T142" s="64"/>
    </row>
    <row r="143" customFormat="1" ht="16.9" customHeight="1" spans="1:20">
      <c r="A143" s="61"/>
      <c r="B143" s="38" t="s">
        <v>144</v>
      </c>
      <c r="C143" s="19"/>
      <c r="D143" s="60">
        <f>D142+D141+D140</f>
        <v>28410</v>
      </c>
      <c r="E143" s="65">
        <f>E140+E141+E142</f>
        <v>3654</v>
      </c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63">
        <v>45</v>
      </c>
      <c r="R143" s="59"/>
      <c r="S143" s="59"/>
      <c r="T143" s="59"/>
    </row>
    <row r="144" customFormat="1" ht="16.9" customHeight="1" spans="1:20">
      <c r="A144" s="61">
        <v>32</v>
      </c>
      <c r="B144" s="38" t="s">
        <v>141</v>
      </c>
      <c r="C144" s="19"/>
      <c r="D144" s="60">
        <f>G$2*L144+G$3*M144+G$4*N144</f>
        <v>4880</v>
      </c>
      <c r="E144" s="63">
        <f>D144*10%</f>
        <v>488</v>
      </c>
      <c r="F144" s="63">
        <v>3</v>
      </c>
      <c r="G144" s="63">
        <v>30</v>
      </c>
      <c r="H144" s="63">
        <v>14</v>
      </c>
      <c r="I144" s="63">
        <v>8</v>
      </c>
      <c r="J144" s="63">
        <v>0</v>
      </c>
      <c r="K144" s="63">
        <v>0</v>
      </c>
      <c r="L144" s="63">
        <v>12</v>
      </c>
      <c r="M144" s="63">
        <v>20</v>
      </c>
      <c r="N144" s="63">
        <v>8</v>
      </c>
      <c r="O144" s="63">
        <v>0</v>
      </c>
      <c r="P144" s="63">
        <v>0</v>
      </c>
      <c r="Q144" s="63">
        <v>45</v>
      </c>
      <c r="R144" s="63">
        <v>30</v>
      </c>
      <c r="S144" s="63">
        <v>36</v>
      </c>
      <c r="T144" s="63">
        <v>16</v>
      </c>
    </row>
    <row r="145" customFormat="1" ht="16.9" customHeight="1" spans="1:20">
      <c r="A145" s="61"/>
      <c r="B145" s="38" t="s">
        <v>142</v>
      </c>
      <c r="C145" s="19"/>
      <c r="D145" s="60">
        <f>G$2*(L144*0.5)+H$2*(L144*0.5)+G$4*N144+(I$2)+H$3*M144+N$2*5+O$2*5</f>
        <v>8080</v>
      </c>
      <c r="E145" s="63">
        <f>E144*2.5</f>
        <v>1220</v>
      </c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3">
        <v>45</v>
      </c>
      <c r="R145" s="64"/>
      <c r="S145" s="64"/>
      <c r="T145" s="64"/>
    </row>
    <row r="146" customFormat="1" ht="16.9" customHeight="1" spans="1:20">
      <c r="A146" s="61"/>
      <c r="B146" s="38" t="s">
        <v>143</v>
      </c>
      <c r="C146" s="19"/>
      <c r="D146" s="60">
        <f>G$2*(L144-5)+H$2*(L144-5)+G$4*N144*4+(I$2*2)+(J$2*2)+H$3*M144+N$2*10+O$2*10</f>
        <v>14470</v>
      </c>
      <c r="E146" s="65">
        <f>E145*1.5</f>
        <v>1830</v>
      </c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3">
        <v>45</v>
      </c>
      <c r="R146" s="64"/>
      <c r="S146" s="64"/>
      <c r="T146" s="64"/>
    </row>
    <row r="147" customFormat="1" ht="16.9" customHeight="1" spans="1:20">
      <c r="A147" s="61"/>
      <c r="B147" s="38" t="s">
        <v>144</v>
      </c>
      <c r="C147" s="19"/>
      <c r="D147" s="60">
        <f>D146+D145+D144</f>
        <v>27430</v>
      </c>
      <c r="E147" s="65">
        <f>E144+E145+E146</f>
        <v>3538</v>
      </c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3">
        <v>45</v>
      </c>
      <c r="R147" s="59"/>
      <c r="S147" s="59"/>
      <c r="T147" s="59"/>
    </row>
    <row r="148" ht="16.9" customHeight="1" spans="1:20">
      <c r="A148" s="37"/>
      <c r="B148" s="38"/>
      <c r="D148" s="60"/>
      <c r="E148" s="60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</row>
    <row r="149" ht="16.9" customHeight="1" spans="1:20">
      <c r="A149" s="40"/>
      <c r="B149" s="38"/>
      <c r="D149" s="60"/>
      <c r="E149" s="60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</row>
    <row r="150" ht="16.9" customHeight="1" spans="1:20">
      <c r="A150" s="40"/>
      <c r="B150" s="38"/>
      <c r="D150" s="60"/>
      <c r="E150" s="60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</row>
    <row r="151" ht="16.9" customHeight="1" spans="1:20">
      <c r="A151" s="40"/>
      <c r="B151" s="38"/>
      <c r="D151" s="60"/>
      <c r="E151" s="60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</row>
    <row r="152" spans="4:20">
      <c r="D152" s="60"/>
      <c r="E152" s="60">
        <f>63209*3</f>
        <v>189627</v>
      </c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</row>
    <row r="153" spans="4:20">
      <c r="D153" s="60"/>
      <c r="E153" s="60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</row>
    <row r="154" spans="6:14">
      <c r="F154" s="3"/>
      <c r="H154" s="35"/>
      <c r="L154" s="3"/>
      <c r="M154" s="3"/>
      <c r="N154" s="36"/>
    </row>
    <row r="155" spans="6:13">
      <c r="F155" s="3"/>
      <c r="G155" s="35"/>
      <c r="L155" s="3"/>
      <c r="M155" s="36"/>
    </row>
    <row r="156" spans="6:13">
      <c r="F156" s="3"/>
      <c r="G156" s="35"/>
      <c r="L156" s="3"/>
      <c r="M156" s="36"/>
    </row>
    <row r="157" spans="6:13">
      <c r="F157" s="3"/>
      <c r="G157" s="35"/>
      <c r="L157" s="3"/>
      <c r="M157" s="36"/>
    </row>
    <row r="158" spans="6:13">
      <c r="F158" s="3"/>
      <c r="G158" s="35"/>
      <c r="L158" s="3"/>
      <c r="M158" s="36"/>
    </row>
    <row r="159" spans="6:13">
      <c r="F159" s="3"/>
      <c r="G159" s="35"/>
      <c r="L159" s="3"/>
      <c r="M159" s="36"/>
    </row>
    <row r="160" customFormat="1" spans="2:5">
      <c r="B160" s="3"/>
      <c r="D160" s="3"/>
      <c r="E160" s="3"/>
    </row>
    <row r="161" customFormat="1" spans="2:5">
      <c r="B161" s="3"/>
      <c r="D161" s="3"/>
      <c r="E161" s="3"/>
    </row>
    <row r="162" spans="6:13">
      <c r="F162" s="3"/>
      <c r="G162" s="35"/>
      <c r="L162" s="3"/>
      <c r="M162" s="36"/>
    </row>
    <row r="163" spans="6:13">
      <c r="F163" s="3"/>
      <c r="G163" s="35"/>
      <c r="L163" s="3"/>
      <c r="M163" s="36"/>
    </row>
    <row r="164" spans="6:13">
      <c r="F164" s="3"/>
      <c r="G164" s="35"/>
      <c r="L164" s="3"/>
      <c r="M164" s="36"/>
    </row>
    <row r="165" spans="6:13">
      <c r="F165" s="3"/>
      <c r="G165" s="35"/>
      <c r="L165" s="3"/>
      <c r="M165" s="36"/>
    </row>
    <row r="166" spans="6:13">
      <c r="F166" s="3"/>
      <c r="G166" s="35"/>
      <c r="L166" s="3"/>
      <c r="M166" s="36"/>
    </row>
    <row r="167" spans="6:13">
      <c r="F167" s="3"/>
      <c r="G167" s="35"/>
      <c r="L167" s="3"/>
      <c r="M167" s="36"/>
    </row>
    <row r="168" spans="6:13">
      <c r="F168" s="3"/>
      <c r="G168" s="35"/>
      <c r="L168" s="3"/>
      <c r="M168" s="36"/>
    </row>
    <row r="169" spans="6:13">
      <c r="F169" s="3"/>
      <c r="G169" s="35"/>
      <c r="L169" s="3"/>
      <c r="M169" s="36"/>
    </row>
    <row r="170" spans="6:13">
      <c r="F170" s="3"/>
      <c r="G170" s="35"/>
      <c r="L170" s="3"/>
      <c r="M170" s="36"/>
    </row>
    <row r="171" spans="6:13">
      <c r="F171" s="3"/>
      <c r="G171" s="35"/>
      <c r="L171" s="3"/>
      <c r="M171" s="36"/>
    </row>
    <row r="172" spans="6:13">
      <c r="F172" s="3"/>
      <c r="G172" s="35"/>
      <c r="L172" s="3"/>
      <c r="M172" s="36"/>
    </row>
    <row r="214" ht="22.5" spans="2:12">
      <c r="B214" s="70" t="s">
        <v>147</v>
      </c>
      <c r="C214" s="70"/>
      <c r="D214" s="70"/>
      <c r="E214" s="70"/>
      <c r="F214" s="73"/>
      <c r="G214" s="70"/>
      <c r="H214" s="70"/>
      <c r="I214" s="70"/>
      <c r="J214" s="70"/>
      <c r="K214" s="70"/>
      <c r="L214" s="70"/>
    </row>
    <row r="215" spans="2:12">
      <c r="B215" s="71" t="s">
        <v>148</v>
      </c>
      <c r="C215" s="71"/>
      <c r="D215" s="6"/>
      <c r="E215" s="6"/>
      <c r="F215" s="74"/>
      <c r="G215" s="29"/>
      <c r="H215" s="29"/>
      <c r="I215" s="29"/>
      <c r="J215" s="29"/>
      <c r="K215" s="29"/>
      <c r="L215" s="29"/>
    </row>
    <row r="216" spans="2:12">
      <c r="B216" s="71"/>
      <c r="C216" s="71"/>
      <c r="D216" s="6"/>
      <c r="E216" s="6"/>
      <c r="F216" s="74"/>
      <c r="G216" s="29"/>
      <c r="H216" s="29"/>
      <c r="I216" s="29"/>
      <c r="J216" s="29"/>
      <c r="K216" s="29"/>
      <c r="L216" s="29"/>
    </row>
    <row r="217" spans="2:12">
      <c r="B217" s="72" t="s">
        <v>149</v>
      </c>
      <c r="C217" s="72"/>
      <c r="D217" s="6"/>
      <c r="E217" s="6"/>
      <c r="F217" s="74"/>
      <c r="G217" s="29"/>
      <c r="H217" s="29"/>
      <c r="I217" s="29"/>
      <c r="J217" s="29"/>
      <c r="K217" s="29"/>
      <c r="L217" s="29"/>
    </row>
    <row r="218" spans="2:12">
      <c r="B218" s="72"/>
      <c r="C218" s="72"/>
      <c r="D218" s="6"/>
      <c r="E218" s="6"/>
      <c r="F218" s="74"/>
      <c r="G218" s="29"/>
      <c r="H218" s="29"/>
      <c r="I218" s="29"/>
      <c r="J218" s="29"/>
      <c r="K218" s="29"/>
      <c r="L218" s="29"/>
    </row>
    <row r="219" spans="2:12">
      <c r="B219" s="72" t="s">
        <v>150</v>
      </c>
      <c r="C219" s="72"/>
      <c r="D219" s="6"/>
      <c r="E219" s="6"/>
      <c r="F219" s="74"/>
      <c r="G219" s="29"/>
      <c r="H219" s="29"/>
      <c r="I219" s="29"/>
      <c r="J219" s="29"/>
      <c r="K219" s="29"/>
      <c r="L219" s="29"/>
    </row>
    <row r="220" spans="2:12">
      <c r="B220" s="72"/>
      <c r="C220" s="72"/>
      <c r="D220" s="6"/>
      <c r="E220" s="6"/>
      <c r="F220" s="74"/>
      <c r="G220" s="29"/>
      <c r="H220" s="29"/>
      <c r="I220" s="29"/>
      <c r="J220" s="29"/>
      <c r="K220" s="29"/>
      <c r="L220" s="29"/>
    </row>
    <row r="221" spans="2:12">
      <c r="B221" s="72" t="s">
        <v>151</v>
      </c>
      <c r="C221" s="72"/>
      <c r="D221" s="6"/>
      <c r="E221" s="6"/>
      <c r="F221" s="74"/>
      <c r="G221" s="29"/>
      <c r="H221" s="29"/>
      <c r="I221" s="29"/>
      <c r="J221" s="29"/>
      <c r="K221" s="29"/>
      <c r="L221" s="29"/>
    </row>
    <row r="222" spans="2:12">
      <c r="B222" s="72"/>
      <c r="C222" s="72"/>
      <c r="D222" s="6"/>
      <c r="E222" s="6"/>
      <c r="F222" s="74"/>
      <c r="G222" s="29"/>
      <c r="H222" s="29"/>
      <c r="I222" s="29"/>
      <c r="J222" s="29"/>
      <c r="K222" s="29"/>
      <c r="L222" s="29"/>
    </row>
    <row r="223" spans="2:12">
      <c r="B223" s="72" t="s">
        <v>152</v>
      </c>
      <c r="C223" s="72"/>
      <c r="D223" s="6"/>
      <c r="E223" s="6"/>
      <c r="F223" s="74"/>
      <c r="G223" s="29"/>
      <c r="H223" s="29"/>
      <c r="I223" s="29"/>
      <c r="J223" s="29"/>
      <c r="K223" s="29"/>
      <c r="L223" s="29"/>
    </row>
    <row r="224" spans="2:12">
      <c r="B224" s="72"/>
      <c r="C224" s="72"/>
      <c r="D224" s="6"/>
      <c r="E224" s="6"/>
      <c r="F224" s="74"/>
      <c r="G224" s="29"/>
      <c r="H224" s="29"/>
      <c r="I224" s="29"/>
      <c r="J224" s="29"/>
      <c r="K224" s="29"/>
      <c r="L224" s="29"/>
    </row>
    <row r="225" spans="2:12">
      <c r="B225" s="72" t="s">
        <v>153</v>
      </c>
      <c r="C225" s="72"/>
      <c r="D225" s="6"/>
      <c r="E225" s="6"/>
      <c r="F225" s="74"/>
      <c r="G225" s="29"/>
      <c r="H225" s="29"/>
      <c r="I225" s="29"/>
      <c r="J225" s="29"/>
      <c r="K225" s="29"/>
      <c r="L225" s="29"/>
    </row>
    <row r="226" spans="2:12">
      <c r="B226" s="72"/>
      <c r="C226" s="72"/>
      <c r="D226" s="6"/>
      <c r="E226" s="6"/>
      <c r="F226" s="74"/>
      <c r="G226" s="29"/>
      <c r="H226" s="29"/>
      <c r="I226" s="29"/>
      <c r="J226" s="29"/>
      <c r="K226" s="29"/>
      <c r="L226" s="29"/>
    </row>
    <row r="227" spans="2:12">
      <c r="B227" s="72" t="s">
        <v>154</v>
      </c>
      <c r="C227" s="72"/>
      <c r="D227" s="6"/>
      <c r="E227" s="6"/>
      <c r="F227" s="74"/>
      <c r="G227" s="29"/>
      <c r="H227" s="29"/>
      <c r="I227" s="29"/>
      <c r="J227" s="29"/>
      <c r="K227" s="29"/>
      <c r="L227" s="29"/>
    </row>
    <row r="228" spans="2:12">
      <c r="B228" s="72"/>
      <c r="C228" s="72"/>
      <c r="D228" s="6"/>
      <c r="E228" s="6"/>
      <c r="F228" s="74"/>
      <c r="G228" s="29"/>
      <c r="H228" s="29"/>
      <c r="I228" s="29"/>
      <c r="J228" s="29"/>
      <c r="K228" s="29"/>
      <c r="L228" s="29"/>
    </row>
    <row r="229" spans="2:12">
      <c r="B229" s="72" t="s">
        <v>155</v>
      </c>
      <c r="C229" s="72"/>
      <c r="D229" s="6"/>
      <c r="E229" s="6"/>
      <c r="F229" s="74"/>
      <c r="G229" s="29"/>
      <c r="H229" s="29"/>
      <c r="I229" s="29"/>
      <c r="J229" s="29"/>
      <c r="K229" s="29"/>
      <c r="L229" s="29"/>
    </row>
    <row r="230" spans="2:12">
      <c r="B230" s="72"/>
      <c r="C230" s="72"/>
      <c r="D230" s="6"/>
      <c r="E230" s="6"/>
      <c r="F230" s="74"/>
      <c r="G230" s="29"/>
      <c r="H230" s="29"/>
      <c r="I230" s="29"/>
      <c r="J230" s="29"/>
      <c r="K230" s="29"/>
      <c r="L230" s="29"/>
    </row>
    <row r="231" spans="2:12">
      <c r="B231" s="72" t="s">
        <v>156</v>
      </c>
      <c r="C231" s="72"/>
      <c r="D231" s="6"/>
      <c r="E231" s="6"/>
      <c r="F231" s="74"/>
      <c r="G231" s="29"/>
      <c r="H231" s="29"/>
      <c r="I231" s="29"/>
      <c r="J231" s="29"/>
      <c r="K231" s="29"/>
      <c r="L231" s="29"/>
    </row>
    <row r="232" spans="2:12">
      <c r="B232" s="72"/>
      <c r="C232" s="72"/>
      <c r="D232" s="6"/>
      <c r="E232" s="6"/>
      <c r="F232" s="74"/>
      <c r="G232" s="29"/>
      <c r="H232" s="29"/>
      <c r="I232" s="29"/>
      <c r="J232" s="29"/>
      <c r="K232" s="29"/>
      <c r="L232" s="29"/>
    </row>
    <row r="233" spans="2:12">
      <c r="B233" s="72" t="s">
        <v>157</v>
      </c>
      <c r="C233" s="72"/>
      <c r="D233" s="6"/>
      <c r="E233" s="6"/>
      <c r="F233" s="74"/>
      <c r="G233" s="29"/>
      <c r="H233" s="29"/>
      <c r="I233" s="29"/>
      <c r="J233" s="29"/>
      <c r="K233" s="29"/>
      <c r="L233" s="29"/>
    </row>
    <row r="234" spans="2:12">
      <c r="B234" s="72"/>
      <c r="C234" s="72"/>
      <c r="D234" s="6"/>
      <c r="E234" s="6"/>
      <c r="F234" s="74"/>
      <c r="G234" s="29"/>
      <c r="H234" s="29"/>
      <c r="I234" s="29"/>
      <c r="J234" s="29"/>
      <c r="K234" s="29"/>
      <c r="L234" s="29"/>
    </row>
    <row r="235" spans="2:12">
      <c r="B235" s="72" t="s">
        <v>158</v>
      </c>
      <c r="C235" s="72"/>
      <c r="D235" s="6"/>
      <c r="E235" s="6"/>
      <c r="F235" s="74"/>
      <c r="G235" s="29"/>
      <c r="H235" s="29"/>
      <c r="I235" s="29"/>
      <c r="J235" s="29"/>
      <c r="K235" s="29"/>
      <c r="L235" s="29"/>
    </row>
    <row r="236" spans="2:12">
      <c r="B236" s="72"/>
      <c r="C236" s="72"/>
      <c r="D236" s="6"/>
      <c r="E236" s="6"/>
      <c r="F236" s="74"/>
      <c r="G236" s="29"/>
      <c r="H236" s="29"/>
      <c r="I236" s="29"/>
      <c r="J236" s="29"/>
      <c r="K236" s="29"/>
      <c r="L236" s="29"/>
    </row>
  </sheetData>
  <sheetProtection formatCells="0" insertHyperlinks="0" autoFilter="0"/>
  <mergeCells count="521">
    <mergeCell ref="B214:M214"/>
    <mergeCell ref="A2:A6"/>
    <mergeCell ref="A7:A9"/>
    <mergeCell ref="A10:A12"/>
    <mergeCell ref="A13:A17"/>
    <mergeCell ref="A18:A21"/>
    <mergeCell ref="A22:A25"/>
    <mergeCell ref="A26:A29"/>
    <mergeCell ref="A30:A33"/>
    <mergeCell ref="A34:A37"/>
    <mergeCell ref="A38:A41"/>
    <mergeCell ref="A43:A46"/>
    <mergeCell ref="A47:A50"/>
    <mergeCell ref="A51:A54"/>
    <mergeCell ref="A55:A58"/>
    <mergeCell ref="A59:A62"/>
    <mergeCell ref="A63:A66"/>
    <mergeCell ref="A67:A70"/>
    <mergeCell ref="A71:A74"/>
    <mergeCell ref="A75:A78"/>
    <mergeCell ref="A79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24:A127"/>
    <mergeCell ref="A128:A131"/>
    <mergeCell ref="A132:A135"/>
    <mergeCell ref="A136:A139"/>
    <mergeCell ref="A140:A143"/>
    <mergeCell ref="A144:A147"/>
    <mergeCell ref="A148:A151"/>
    <mergeCell ref="B7:B9"/>
    <mergeCell ref="D7:D9"/>
    <mergeCell ref="F7:F9"/>
    <mergeCell ref="F18:F21"/>
    <mergeCell ref="F22:F25"/>
    <mergeCell ref="F26:F29"/>
    <mergeCell ref="F30:F33"/>
    <mergeCell ref="F34:F37"/>
    <mergeCell ref="F38:F41"/>
    <mergeCell ref="F43:F46"/>
    <mergeCell ref="F47:F50"/>
    <mergeCell ref="F51:F54"/>
    <mergeCell ref="F55:F58"/>
    <mergeCell ref="F59:F62"/>
    <mergeCell ref="F63:F66"/>
    <mergeCell ref="F67:F70"/>
    <mergeCell ref="F71:F74"/>
    <mergeCell ref="F75:F78"/>
    <mergeCell ref="F79:F82"/>
    <mergeCell ref="F84:F87"/>
    <mergeCell ref="F88:F91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7"/>
    <mergeCell ref="F128:F131"/>
    <mergeCell ref="F132:F135"/>
    <mergeCell ref="F136:F139"/>
    <mergeCell ref="F140:F143"/>
    <mergeCell ref="F144:F147"/>
    <mergeCell ref="G7:G9"/>
    <mergeCell ref="G18:G21"/>
    <mergeCell ref="G22:G25"/>
    <mergeCell ref="G26:G29"/>
    <mergeCell ref="G30:G33"/>
    <mergeCell ref="G34:G37"/>
    <mergeCell ref="G38:G41"/>
    <mergeCell ref="G43:G46"/>
    <mergeCell ref="G47:G50"/>
    <mergeCell ref="G51:G54"/>
    <mergeCell ref="G55:G58"/>
    <mergeCell ref="G59:G62"/>
    <mergeCell ref="G63:G66"/>
    <mergeCell ref="G67:G70"/>
    <mergeCell ref="G71:G74"/>
    <mergeCell ref="G75:G78"/>
    <mergeCell ref="G79:G82"/>
    <mergeCell ref="G84:G87"/>
    <mergeCell ref="G88:G91"/>
    <mergeCell ref="G92:G95"/>
    <mergeCell ref="G96:G99"/>
    <mergeCell ref="G100:G103"/>
    <mergeCell ref="G104:G107"/>
    <mergeCell ref="G108:G111"/>
    <mergeCell ref="G112:G115"/>
    <mergeCell ref="G116:G119"/>
    <mergeCell ref="G120:G123"/>
    <mergeCell ref="G124:G127"/>
    <mergeCell ref="G128:G131"/>
    <mergeCell ref="G132:G135"/>
    <mergeCell ref="G136:G139"/>
    <mergeCell ref="G140:G143"/>
    <mergeCell ref="G144:G147"/>
    <mergeCell ref="H7:H9"/>
    <mergeCell ref="H18:H21"/>
    <mergeCell ref="H22:H25"/>
    <mergeCell ref="H26:H29"/>
    <mergeCell ref="H30:H33"/>
    <mergeCell ref="H34:H37"/>
    <mergeCell ref="H38:H41"/>
    <mergeCell ref="H43:H46"/>
    <mergeCell ref="H47:H50"/>
    <mergeCell ref="H51:H54"/>
    <mergeCell ref="H55:H58"/>
    <mergeCell ref="H59:H62"/>
    <mergeCell ref="H63:H66"/>
    <mergeCell ref="H67:H70"/>
    <mergeCell ref="H71:H74"/>
    <mergeCell ref="H75:H78"/>
    <mergeCell ref="H79:H82"/>
    <mergeCell ref="H84:H87"/>
    <mergeCell ref="H88:H91"/>
    <mergeCell ref="H92:H95"/>
    <mergeCell ref="H96:H99"/>
    <mergeCell ref="H100:H103"/>
    <mergeCell ref="H104:H107"/>
    <mergeCell ref="H108:H111"/>
    <mergeCell ref="H112:H115"/>
    <mergeCell ref="H116:H119"/>
    <mergeCell ref="H120:H123"/>
    <mergeCell ref="H124:H127"/>
    <mergeCell ref="H128:H131"/>
    <mergeCell ref="H132:H135"/>
    <mergeCell ref="H136:H139"/>
    <mergeCell ref="H140:H143"/>
    <mergeCell ref="H144:H147"/>
    <mergeCell ref="I7:I9"/>
    <mergeCell ref="I18:I21"/>
    <mergeCell ref="I22:I25"/>
    <mergeCell ref="I26:I29"/>
    <mergeCell ref="I30:I33"/>
    <mergeCell ref="I34:I37"/>
    <mergeCell ref="I38:I41"/>
    <mergeCell ref="I43:I46"/>
    <mergeCell ref="I47:I50"/>
    <mergeCell ref="I51:I54"/>
    <mergeCell ref="I55:I58"/>
    <mergeCell ref="I59:I62"/>
    <mergeCell ref="I63:I66"/>
    <mergeCell ref="I67:I70"/>
    <mergeCell ref="I71:I74"/>
    <mergeCell ref="I75:I78"/>
    <mergeCell ref="I79:I82"/>
    <mergeCell ref="I84:I87"/>
    <mergeCell ref="I88:I91"/>
    <mergeCell ref="I92:I95"/>
    <mergeCell ref="I96:I99"/>
    <mergeCell ref="I100:I103"/>
    <mergeCell ref="I104:I107"/>
    <mergeCell ref="I108:I111"/>
    <mergeCell ref="I112:I115"/>
    <mergeCell ref="I116:I119"/>
    <mergeCell ref="I120:I123"/>
    <mergeCell ref="I124:I127"/>
    <mergeCell ref="I128:I131"/>
    <mergeCell ref="I132:I135"/>
    <mergeCell ref="I136:I139"/>
    <mergeCell ref="I140:I143"/>
    <mergeCell ref="I144:I147"/>
    <mergeCell ref="J7:J9"/>
    <mergeCell ref="J18:J21"/>
    <mergeCell ref="J22:J25"/>
    <mergeCell ref="J26:J29"/>
    <mergeCell ref="J30:J33"/>
    <mergeCell ref="J34:J37"/>
    <mergeCell ref="J38:J41"/>
    <mergeCell ref="J43:J46"/>
    <mergeCell ref="J47:J50"/>
    <mergeCell ref="J51:J54"/>
    <mergeCell ref="J55:J58"/>
    <mergeCell ref="J59:J62"/>
    <mergeCell ref="J63:J66"/>
    <mergeCell ref="J67:J70"/>
    <mergeCell ref="J71:J74"/>
    <mergeCell ref="J75:J78"/>
    <mergeCell ref="J79:J82"/>
    <mergeCell ref="J84:J87"/>
    <mergeCell ref="J88:J91"/>
    <mergeCell ref="J92:J95"/>
    <mergeCell ref="J96:J99"/>
    <mergeCell ref="J100:J103"/>
    <mergeCell ref="J104:J107"/>
    <mergeCell ref="J108:J111"/>
    <mergeCell ref="J112:J115"/>
    <mergeCell ref="J116:J119"/>
    <mergeCell ref="J120:J123"/>
    <mergeCell ref="J124:J127"/>
    <mergeCell ref="J128:J131"/>
    <mergeCell ref="J132:J135"/>
    <mergeCell ref="J136:J139"/>
    <mergeCell ref="J140:J143"/>
    <mergeCell ref="J144:J147"/>
    <mergeCell ref="K7:K9"/>
    <mergeCell ref="K18:K21"/>
    <mergeCell ref="K22:K25"/>
    <mergeCell ref="K26:K29"/>
    <mergeCell ref="K30:K33"/>
    <mergeCell ref="K34:K37"/>
    <mergeCell ref="K38:K41"/>
    <mergeCell ref="K43:K46"/>
    <mergeCell ref="K47:K50"/>
    <mergeCell ref="K51:K54"/>
    <mergeCell ref="K55:K58"/>
    <mergeCell ref="K59:K62"/>
    <mergeCell ref="K63:K66"/>
    <mergeCell ref="K67:K70"/>
    <mergeCell ref="K71:K74"/>
    <mergeCell ref="K75:K78"/>
    <mergeCell ref="K79:K82"/>
    <mergeCell ref="K84:K87"/>
    <mergeCell ref="K88:K91"/>
    <mergeCell ref="K92:K95"/>
    <mergeCell ref="K96:K99"/>
    <mergeCell ref="K100:K103"/>
    <mergeCell ref="K104:K107"/>
    <mergeCell ref="K108:K111"/>
    <mergeCell ref="K112:K115"/>
    <mergeCell ref="K116:K119"/>
    <mergeCell ref="K120:K123"/>
    <mergeCell ref="K124:K127"/>
    <mergeCell ref="K128:K131"/>
    <mergeCell ref="K132:K135"/>
    <mergeCell ref="K136:K139"/>
    <mergeCell ref="K140:K143"/>
    <mergeCell ref="K144:K147"/>
    <mergeCell ref="L7:L9"/>
    <mergeCell ref="L18:L21"/>
    <mergeCell ref="L22:L25"/>
    <mergeCell ref="L26:L29"/>
    <mergeCell ref="L30:L33"/>
    <mergeCell ref="L34:L37"/>
    <mergeCell ref="L38:L41"/>
    <mergeCell ref="L43:L46"/>
    <mergeCell ref="L47:L50"/>
    <mergeCell ref="L51:L54"/>
    <mergeCell ref="L55:L58"/>
    <mergeCell ref="L59:L62"/>
    <mergeCell ref="L63:L66"/>
    <mergeCell ref="L67:L70"/>
    <mergeCell ref="L71:L74"/>
    <mergeCell ref="L75:L78"/>
    <mergeCell ref="L79:L82"/>
    <mergeCell ref="L84:L87"/>
    <mergeCell ref="L88:L91"/>
    <mergeCell ref="L92:L95"/>
    <mergeCell ref="L96:L99"/>
    <mergeCell ref="L100:L103"/>
    <mergeCell ref="L104:L107"/>
    <mergeCell ref="L108:L111"/>
    <mergeCell ref="L112:L115"/>
    <mergeCell ref="L116:L119"/>
    <mergeCell ref="L120:L123"/>
    <mergeCell ref="L124:L127"/>
    <mergeCell ref="L128:L131"/>
    <mergeCell ref="L132:L135"/>
    <mergeCell ref="L136:L139"/>
    <mergeCell ref="L140:L143"/>
    <mergeCell ref="L144:L147"/>
    <mergeCell ref="M18:M21"/>
    <mergeCell ref="M22:M25"/>
    <mergeCell ref="M26:M29"/>
    <mergeCell ref="M30:M33"/>
    <mergeCell ref="M34:M37"/>
    <mergeCell ref="M38:M41"/>
    <mergeCell ref="M43:M46"/>
    <mergeCell ref="M47:M50"/>
    <mergeCell ref="M51:M54"/>
    <mergeCell ref="M55:M58"/>
    <mergeCell ref="M59:M62"/>
    <mergeCell ref="M63:M66"/>
    <mergeCell ref="M67:M70"/>
    <mergeCell ref="M71:M74"/>
    <mergeCell ref="M75:M78"/>
    <mergeCell ref="M79:M82"/>
    <mergeCell ref="M84:M87"/>
    <mergeCell ref="M88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7"/>
    <mergeCell ref="M128:M131"/>
    <mergeCell ref="M132:M135"/>
    <mergeCell ref="M136:M139"/>
    <mergeCell ref="M140:M143"/>
    <mergeCell ref="M144:M147"/>
    <mergeCell ref="N2:N6"/>
    <mergeCell ref="N18:N21"/>
    <mergeCell ref="N22:N25"/>
    <mergeCell ref="N26:N29"/>
    <mergeCell ref="N30:N33"/>
    <mergeCell ref="N34:N37"/>
    <mergeCell ref="N38:N41"/>
    <mergeCell ref="N43:N46"/>
    <mergeCell ref="N47:N50"/>
    <mergeCell ref="N51:N54"/>
    <mergeCell ref="N55:N58"/>
    <mergeCell ref="N59:N62"/>
    <mergeCell ref="N63:N66"/>
    <mergeCell ref="N67:N70"/>
    <mergeCell ref="N71:N74"/>
    <mergeCell ref="N75:N78"/>
    <mergeCell ref="N79:N82"/>
    <mergeCell ref="N84:N87"/>
    <mergeCell ref="N88:N91"/>
    <mergeCell ref="N92:N95"/>
    <mergeCell ref="N96:N99"/>
    <mergeCell ref="N100:N103"/>
    <mergeCell ref="N104:N107"/>
    <mergeCell ref="N108:N111"/>
    <mergeCell ref="N112:N115"/>
    <mergeCell ref="N116:N119"/>
    <mergeCell ref="N120:N123"/>
    <mergeCell ref="N124:N127"/>
    <mergeCell ref="N128:N131"/>
    <mergeCell ref="N132:N135"/>
    <mergeCell ref="N136:N139"/>
    <mergeCell ref="N140:N143"/>
    <mergeCell ref="N144:N147"/>
    <mergeCell ref="O2:O6"/>
    <mergeCell ref="O18:O21"/>
    <mergeCell ref="O22:O25"/>
    <mergeCell ref="O26:O29"/>
    <mergeCell ref="O30:O33"/>
    <mergeCell ref="O34:O37"/>
    <mergeCell ref="O38:O41"/>
    <mergeCell ref="O43:O46"/>
    <mergeCell ref="O47:O50"/>
    <mergeCell ref="O51:O54"/>
    <mergeCell ref="O55:O58"/>
    <mergeCell ref="O59:O62"/>
    <mergeCell ref="O63:O66"/>
    <mergeCell ref="O67:O70"/>
    <mergeCell ref="O71:O74"/>
    <mergeCell ref="O75:O78"/>
    <mergeCell ref="O79:O82"/>
    <mergeCell ref="O84:O87"/>
    <mergeCell ref="O88:O91"/>
    <mergeCell ref="O92:O95"/>
    <mergeCell ref="O96:O99"/>
    <mergeCell ref="O100:O103"/>
    <mergeCell ref="O104:O107"/>
    <mergeCell ref="O108:O111"/>
    <mergeCell ref="O112:O115"/>
    <mergeCell ref="O116:O119"/>
    <mergeCell ref="O120:O123"/>
    <mergeCell ref="O124:O127"/>
    <mergeCell ref="O128:O131"/>
    <mergeCell ref="O132:O135"/>
    <mergeCell ref="O136:O139"/>
    <mergeCell ref="O140:O143"/>
    <mergeCell ref="O144:O147"/>
    <mergeCell ref="P2:P6"/>
    <mergeCell ref="P18:P21"/>
    <mergeCell ref="P22:P25"/>
    <mergeCell ref="P26:P29"/>
    <mergeCell ref="P30:P33"/>
    <mergeCell ref="P34:P37"/>
    <mergeCell ref="P38:P41"/>
    <mergeCell ref="P43:P46"/>
    <mergeCell ref="P47:P50"/>
    <mergeCell ref="P51:P54"/>
    <mergeCell ref="P55:P58"/>
    <mergeCell ref="P59:P62"/>
    <mergeCell ref="P63:P66"/>
    <mergeCell ref="P67:P70"/>
    <mergeCell ref="P71:P74"/>
    <mergeCell ref="P75:P78"/>
    <mergeCell ref="P79:P82"/>
    <mergeCell ref="P84:P87"/>
    <mergeCell ref="P88:P91"/>
    <mergeCell ref="P92:P95"/>
    <mergeCell ref="P96:P99"/>
    <mergeCell ref="P100:P103"/>
    <mergeCell ref="P104:P107"/>
    <mergeCell ref="P108:P111"/>
    <mergeCell ref="P112:P115"/>
    <mergeCell ref="P116:P119"/>
    <mergeCell ref="P120:P123"/>
    <mergeCell ref="P124:P127"/>
    <mergeCell ref="P128:P131"/>
    <mergeCell ref="P132:P135"/>
    <mergeCell ref="P136:P139"/>
    <mergeCell ref="P140:P143"/>
    <mergeCell ref="P144:P147"/>
    <mergeCell ref="R18:R21"/>
    <mergeCell ref="R22:R25"/>
    <mergeCell ref="R26:R29"/>
    <mergeCell ref="R30:R33"/>
    <mergeCell ref="R34:R37"/>
    <mergeCell ref="R38:R41"/>
    <mergeCell ref="R43:R46"/>
    <mergeCell ref="R47:R50"/>
    <mergeCell ref="R51:R54"/>
    <mergeCell ref="R55:R58"/>
    <mergeCell ref="R59:R62"/>
    <mergeCell ref="R63:R66"/>
    <mergeCell ref="R67:R70"/>
    <mergeCell ref="R71:R74"/>
    <mergeCell ref="R75:R78"/>
    <mergeCell ref="R79:R82"/>
    <mergeCell ref="R84:R87"/>
    <mergeCell ref="R88:R91"/>
    <mergeCell ref="R92:R95"/>
    <mergeCell ref="R96:R99"/>
    <mergeCell ref="R100:R103"/>
    <mergeCell ref="R104:R107"/>
    <mergeCell ref="R108:R111"/>
    <mergeCell ref="R112:R115"/>
    <mergeCell ref="R116:R119"/>
    <mergeCell ref="R120:R123"/>
    <mergeCell ref="R124:R127"/>
    <mergeCell ref="R128:R131"/>
    <mergeCell ref="R132:R135"/>
    <mergeCell ref="R136:R139"/>
    <mergeCell ref="R140:R143"/>
    <mergeCell ref="R144:R147"/>
    <mergeCell ref="S18:S21"/>
    <mergeCell ref="S22:S25"/>
    <mergeCell ref="S26:S29"/>
    <mergeCell ref="S30:S33"/>
    <mergeCell ref="S34:S37"/>
    <mergeCell ref="S38:S41"/>
    <mergeCell ref="S43:S46"/>
    <mergeCell ref="S47:S50"/>
    <mergeCell ref="S51:S54"/>
    <mergeCell ref="S55:S58"/>
    <mergeCell ref="S59:S62"/>
    <mergeCell ref="S63:S66"/>
    <mergeCell ref="S67:S70"/>
    <mergeCell ref="S71:S74"/>
    <mergeCell ref="S75:S78"/>
    <mergeCell ref="S79:S82"/>
    <mergeCell ref="S84:S87"/>
    <mergeCell ref="S88:S91"/>
    <mergeCell ref="S92:S95"/>
    <mergeCell ref="S96:S99"/>
    <mergeCell ref="S100:S103"/>
    <mergeCell ref="S104:S107"/>
    <mergeCell ref="S108:S111"/>
    <mergeCell ref="S112:S115"/>
    <mergeCell ref="S116:S119"/>
    <mergeCell ref="S120:S123"/>
    <mergeCell ref="S124:S127"/>
    <mergeCell ref="S128:S131"/>
    <mergeCell ref="S132:S135"/>
    <mergeCell ref="S136:S139"/>
    <mergeCell ref="S140:S143"/>
    <mergeCell ref="S144:S147"/>
    <mergeCell ref="T18:T21"/>
    <mergeCell ref="T22:T25"/>
    <mergeCell ref="T26:T29"/>
    <mergeCell ref="T30:T33"/>
    <mergeCell ref="T34:T37"/>
    <mergeCell ref="T38:T41"/>
    <mergeCell ref="T43:T46"/>
    <mergeCell ref="T47:T50"/>
    <mergeCell ref="T51:T54"/>
    <mergeCell ref="T55:T58"/>
    <mergeCell ref="T59:T62"/>
    <mergeCell ref="T63:T66"/>
    <mergeCell ref="T67:T70"/>
    <mergeCell ref="T71:T74"/>
    <mergeCell ref="T75:T78"/>
    <mergeCell ref="T79:T82"/>
    <mergeCell ref="T84:T87"/>
    <mergeCell ref="T88:T91"/>
    <mergeCell ref="T92:T95"/>
    <mergeCell ref="T96:T99"/>
    <mergeCell ref="T100:T103"/>
    <mergeCell ref="T104:T107"/>
    <mergeCell ref="T108:T111"/>
    <mergeCell ref="T112:T115"/>
    <mergeCell ref="T116:T119"/>
    <mergeCell ref="T120:T123"/>
    <mergeCell ref="T124:T127"/>
    <mergeCell ref="T128:T131"/>
    <mergeCell ref="T132:T135"/>
    <mergeCell ref="T136:T139"/>
    <mergeCell ref="T140:T143"/>
    <mergeCell ref="T144:T147"/>
    <mergeCell ref="B231:C232"/>
    <mergeCell ref="B233:C234"/>
    <mergeCell ref="B235:C236"/>
    <mergeCell ref="B229:C230"/>
    <mergeCell ref="B227:C228"/>
    <mergeCell ref="B225:C226"/>
    <mergeCell ref="B223:C224"/>
    <mergeCell ref="B221:C222"/>
    <mergeCell ref="B219:C220"/>
    <mergeCell ref="B217:C218"/>
    <mergeCell ref="B215:C216"/>
    <mergeCell ref="B10:N11"/>
    <mergeCell ref="D231:M232"/>
    <mergeCell ref="D233:M234"/>
    <mergeCell ref="D235:M236"/>
    <mergeCell ref="D229:M230"/>
    <mergeCell ref="D227:M228"/>
    <mergeCell ref="D225:M226"/>
    <mergeCell ref="D223:M224"/>
    <mergeCell ref="D221:M222"/>
    <mergeCell ref="D219:M220"/>
    <mergeCell ref="D217:M218"/>
    <mergeCell ref="D215:M21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0"/>
  <sheetViews>
    <sheetView zoomScale="90" zoomScaleNormal="90" workbookViewId="0">
      <selection activeCell="E3" sqref="E3:E7"/>
    </sheetView>
  </sheetViews>
  <sheetFormatPr defaultColWidth="9" defaultRowHeight="13.5"/>
  <cols>
    <col min="1" max="1" width="12.5" style="3" customWidth="1"/>
    <col min="2" max="2" width="11.25" style="22" customWidth="1"/>
    <col min="3" max="7" width="11.25" style="3" customWidth="1"/>
    <col min="8" max="8" width="15.375" style="3" customWidth="1"/>
    <col min="9" max="9" width="14.45" style="3" customWidth="1"/>
    <col min="10" max="10" width="13.675" style="3" customWidth="1"/>
    <col min="11" max="15" width="11.925" style="3" customWidth="1"/>
    <col min="16" max="16" width="18.375" style="3" customWidth="1"/>
    <col min="17" max="17" width="15.4666666666667" style="3" customWidth="1"/>
    <col min="18" max="16384" width="9" style="3"/>
  </cols>
  <sheetData>
    <row r="2" ht="26.55" customHeight="1" spans="1:15">
      <c r="A2" s="23" t="s">
        <v>159</v>
      </c>
      <c r="B2" s="24"/>
      <c r="C2" s="23"/>
      <c r="D2" s="23"/>
      <c r="E2" s="23"/>
      <c r="F2" s="23"/>
      <c r="G2" s="23"/>
      <c r="H2" s="3" t="s">
        <v>160</v>
      </c>
      <c r="I2" s="23" t="s">
        <v>161</v>
      </c>
      <c r="J2" s="24"/>
      <c r="K2" s="23"/>
      <c r="L2" s="23"/>
      <c r="M2" s="23"/>
      <c r="N2" s="23"/>
      <c r="O2" s="23"/>
    </row>
    <row r="3" ht="16.65" customHeight="1" spans="1:15">
      <c r="A3" s="25"/>
      <c r="B3" s="26" t="s">
        <v>162</v>
      </c>
      <c r="C3" s="27" t="s">
        <v>163</v>
      </c>
      <c r="D3" s="27" t="s">
        <v>164</v>
      </c>
      <c r="E3" s="27" t="s">
        <v>165</v>
      </c>
      <c r="F3" s="27"/>
      <c r="H3" s="3">
        <v>0.1</v>
      </c>
      <c r="I3" s="25"/>
      <c r="J3" s="26" t="s">
        <v>162</v>
      </c>
      <c r="K3" s="27" t="s">
        <v>163</v>
      </c>
      <c r="L3" s="27" t="s">
        <v>164</v>
      </c>
      <c r="M3" s="27" t="s">
        <v>166</v>
      </c>
      <c r="N3" s="27" t="s">
        <v>167</v>
      </c>
      <c r="O3" s="27" t="s">
        <v>165</v>
      </c>
    </row>
    <row r="4" ht="16.65" customHeight="1" spans="1:15">
      <c r="A4" s="28" t="s">
        <v>168</v>
      </c>
      <c r="B4" s="29">
        <v>1</v>
      </c>
      <c r="C4" s="6">
        <v>1</v>
      </c>
      <c r="D4" s="6">
        <v>0.5</v>
      </c>
      <c r="E4" s="6">
        <v>0.125</v>
      </c>
      <c r="F4" s="6"/>
      <c r="I4" s="28" t="s">
        <v>168</v>
      </c>
      <c r="J4" s="29">
        <v>1</v>
      </c>
      <c r="K4" s="6">
        <v>1</v>
      </c>
      <c r="L4" s="6">
        <v>0.5</v>
      </c>
      <c r="M4" s="6">
        <v>0.25</v>
      </c>
      <c r="N4" s="6">
        <v>0.125</v>
      </c>
      <c r="O4" s="6">
        <v>0.125</v>
      </c>
    </row>
    <row r="5" ht="16.65" customHeight="1" spans="1:15">
      <c r="A5" s="6" t="s">
        <v>169</v>
      </c>
      <c r="B5" s="30">
        <v>0.2</v>
      </c>
      <c r="C5" s="31">
        <v>0.4</v>
      </c>
      <c r="D5" s="31">
        <v>0.2</v>
      </c>
      <c r="E5" s="31">
        <v>0.1</v>
      </c>
      <c r="F5" s="31"/>
      <c r="I5" s="6" t="s">
        <v>169</v>
      </c>
      <c r="J5" s="30">
        <f t="shared" ref="J5:O5" si="0">J4/SUM($J4:$O4)</f>
        <v>0.333333333333333</v>
      </c>
      <c r="K5" s="30">
        <f t="shared" si="0"/>
        <v>0.333333333333333</v>
      </c>
      <c r="L5" s="30">
        <f t="shared" si="0"/>
        <v>0.166666666666667</v>
      </c>
      <c r="M5" s="30">
        <f t="shared" si="0"/>
        <v>0.0833333333333333</v>
      </c>
      <c r="N5" s="30">
        <f t="shared" si="0"/>
        <v>0.0416666666666667</v>
      </c>
      <c r="O5" s="30">
        <f t="shared" si="0"/>
        <v>0.0416666666666667</v>
      </c>
    </row>
    <row r="6" ht="16.65" customHeight="1" spans="1:15">
      <c r="A6" s="6" t="s">
        <v>170</v>
      </c>
      <c r="B6" s="29">
        <f>$H8*B5</f>
        <v>0.016</v>
      </c>
      <c r="C6" s="29">
        <f>$H8*C5</f>
        <v>0.032</v>
      </c>
      <c r="D6" s="29">
        <f>$H8*D5</f>
        <v>0.016</v>
      </c>
      <c r="E6" s="29">
        <f>$H8*E5</f>
        <v>0.008</v>
      </c>
      <c r="F6" s="6"/>
      <c r="H6" s="3" t="s">
        <v>171</v>
      </c>
      <c r="I6" s="6" t="s">
        <v>172</v>
      </c>
      <c r="J6" s="29">
        <f t="shared" ref="J6:O6" si="1">$I25*J5</f>
        <v>0.01</v>
      </c>
      <c r="K6" s="29">
        <f t="shared" si="1"/>
        <v>0.01</v>
      </c>
      <c r="L6" s="29">
        <f t="shared" si="1"/>
        <v>0.005</v>
      </c>
      <c r="M6" s="29">
        <f t="shared" si="1"/>
        <v>0.0025</v>
      </c>
      <c r="N6" s="29">
        <f t="shared" si="1"/>
        <v>0.00125</v>
      </c>
      <c r="O6" s="29">
        <f t="shared" si="1"/>
        <v>0.00125</v>
      </c>
    </row>
    <row r="7" ht="16.65" customHeight="1" spans="1:15">
      <c r="A7" s="6"/>
      <c r="B7" s="29"/>
      <c r="C7" s="6"/>
      <c r="D7" s="6"/>
      <c r="E7" s="6"/>
      <c r="F7" s="6"/>
      <c r="I7" s="6" t="s">
        <v>173</v>
      </c>
      <c r="J7" s="29">
        <f t="shared" ref="J7:O7" si="2">J6*100</f>
        <v>1</v>
      </c>
      <c r="K7" s="6">
        <f t="shared" si="2"/>
        <v>1</v>
      </c>
      <c r="L7" s="6">
        <f t="shared" si="2"/>
        <v>0.5</v>
      </c>
      <c r="M7" s="6">
        <f t="shared" si="2"/>
        <v>0.25</v>
      </c>
      <c r="N7" s="6">
        <f t="shared" si="2"/>
        <v>0.125</v>
      </c>
      <c r="O7" s="6">
        <f t="shared" si="2"/>
        <v>0.125</v>
      </c>
    </row>
    <row r="8" ht="26.55" customHeight="1" spans="1:15">
      <c r="A8" s="23" t="s">
        <v>174</v>
      </c>
      <c r="B8" s="24"/>
      <c r="C8" s="23"/>
      <c r="D8" s="23"/>
      <c r="E8" s="23"/>
      <c r="F8" s="23"/>
      <c r="G8" s="23"/>
      <c r="H8" s="3">
        <f>H3*0.8</f>
        <v>0.08</v>
      </c>
      <c r="I8" s="23" t="s">
        <v>174</v>
      </c>
      <c r="J8" s="24"/>
      <c r="K8" s="23"/>
      <c r="L8" s="23"/>
      <c r="M8" s="23"/>
      <c r="N8" s="23"/>
      <c r="O8" s="23"/>
    </row>
    <row r="9" spans="1:15">
      <c r="A9" s="6"/>
      <c r="B9" s="29" t="s">
        <v>175</v>
      </c>
      <c r="C9" s="6" t="s">
        <v>176</v>
      </c>
      <c r="D9" s="6" t="s">
        <v>177</v>
      </c>
      <c r="E9" s="6" t="s">
        <v>178</v>
      </c>
      <c r="F9" s="6" t="s">
        <v>179</v>
      </c>
      <c r="G9" s="6" t="s">
        <v>180</v>
      </c>
      <c r="I9" s="6"/>
      <c r="J9" s="29" t="s">
        <v>175</v>
      </c>
      <c r="K9" s="6" t="s">
        <v>176</v>
      </c>
      <c r="L9" s="6" t="s">
        <v>177</v>
      </c>
      <c r="M9" s="6" t="s">
        <v>178</v>
      </c>
      <c r="N9" s="6" t="s">
        <v>179</v>
      </c>
      <c r="O9" s="6" t="s">
        <v>180</v>
      </c>
    </row>
    <row r="10" spans="1:15">
      <c r="A10" s="6" t="s">
        <v>181</v>
      </c>
      <c r="B10" s="6" t="s">
        <v>182</v>
      </c>
      <c r="C10" s="6" t="s">
        <v>182</v>
      </c>
      <c r="D10" s="6" t="s">
        <v>182</v>
      </c>
      <c r="E10" s="6" t="s">
        <v>183</v>
      </c>
      <c r="F10" s="6" t="s">
        <v>183</v>
      </c>
      <c r="G10" s="6" t="s">
        <v>183</v>
      </c>
      <c r="I10" s="6" t="s">
        <v>181</v>
      </c>
      <c r="J10" s="29" t="s">
        <v>183</v>
      </c>
      <c r="K10" s="6" t="s">
        <v>182</v>
      </c>
      <c r="L10" s="6" t="s">
        <v>183</v>
      </c>
      <c r="M10" s="6" t="s">
        <v>183</v>
      </c>
      <c r="N10" s="6" t="s">
        <v>183</v>
      </c>
      <c r="O10" s="6" t="s">
        <v>183</v>
      </c>
    </row>
    <row r="11" spans="1:15">
      <c r="A11" s="6" t="s">
        <v>184</v>
      </c>
      <c r="B11" s="29">
        <v>5</v>
      </c>
      <c r="C11" s="6">
        <v>20</v>
      </c>
      <c r="D11" s="6">
        <v>3</v>
      </c>
      <c r="E11" s="6">
        <v>5</v>
      </c>
      <c r="F11" s="6">
        <v>5</v>
      </c>
      <c r="G11" s="6">
        <v>4</v>
      </c>
      <c r="I11" s="6" t="s">
        <v>184</v>
      </c>
      <c r="J11" s="29">
        <v>5</v>
      </c>
      <c r="K11" s="6">
        <v>20</v>
      </c>
      <c r="L11" s="6">
        <v>3</v>
      </c>
      <c r="M11" s="6">
        <v>5</v>
      </c>
      <c r="N11" s="6">
        <v>5</v>
      </c>
      <c r="O11" s="6">
        <v>4</v>
      </c>
    </row>
    <row r="12" ht="26.55" customHeight="1" spans="1:15">
      <c r="A12" s="23"/>
      <c r="B12" s="24"/>
      <c r="C12" s="23"/>
      <c r="D12" s="23"/>
      <c r="E12" s="23"/>
      <c r="F12" s="23"/>
      <c r="G12" s="23"/>
      <c r="I12" s="23" t="s">
        <v>185</v>
      </c>
      <c r="J12" s="24"/>
      <c r="K12" s="23"/>
      <c r="L12" s="23"/>
      <c r="M12" s="23"/>
      <c r="N12" s="23"/>
      <c r="O12" s="23"/>
    </row>
    <row r="13" ht="16.65" customHeight="1" spans="1:15">
      <c r="A13" s="6"/>
      <c r="B13" s="29"/>
      <c r="C13" s="6"/>
      <c r="D13" s="6"/>
      <c r="E13" s="6"/>
      <c r="F13" s="6"/>
      <c r="G13" s="6"/>
      <c r="I13" s="6" t="s">
        <v>186</v>
      </c>
      <c r="J13" s="29" t="s">
        <v>187</v>
      </c>
      <c r="K13" s="6" t="s">
        <v>188</v>
      </c>
      <c r="L13" s="6" t="s">
        <v>189</v>
      </c>
      <c r="M13" s="6" t="s">
        <v>190</v>
      </c>
      <c r="N13" s="6" t="s">
        <v>191</v>
      </c>
      <c r="O13" s="6" t="s">
        <v>192</v>
      </c>
    </row>
    <row r="14" ht="16.65" customHeight="1" spans="1:15">
      <c r="A14" s="6"/>
      <c r="B14" s="29"/>
      <c r="C14" s="15"/>
      <c r="D14" s="15"/>
      <c r="E14" s="15"/>
      <c r="F14" s="15"/>
      <c r="G14" s="15"/>
      <c r="I14" s="6">
        <v>1</v>
      </c>
      <c r="J14" s="29">
        <v>0</v>
      </c>
      <c r="K14" s="15">
        <v>0.2</v>
      </c>
      <c r="L14" s="15">
        <v>0.5</v>
      </c>
      <c r="M14" s="15">
        <v>1</v>
      </c>
      <c r="N14" s="15">
        <v>5</v>
      </c>
      <c r="O14" s="15">
        <v>5</v>
      </c>
    </row>
    <row r="15" ht="16.65" customHeight="1" spans="1:15">
      <c r="A15" s="6"/>
      <c r="B15" s="29"/>
      <c r="C15" s="15"/>
      <c r="D15" s="15"/>
      <c r="E15" s="15"/>
      <c r="F15" s="15"/>
      <c r="G15" s="15"/>
      <c r="I15" s="6">
        <v>2</v>
      </c>
      <c r="J15" s="29">
        <v>10</v>
      </c>
      <c r="K15" s="15">
        <v>0.3</v>
      </c>
      <c r="L15" s="15">
        <v>0.8</v>
      </c>
      <c r="M15" s="15">
        <v>1.2</v>
      </c>
      <c r="N15" s="15">
        <v>6</v>
      </c>
      <c r="O15" s="15">
        <v>8</v>
      </c>
    </row>
    <row r="16" ht="16.65" customHeight="1" spans="1:15">
      <c r="A16" s="6"/>
      <c r="B16" s="29"/>
      <c r="C16" s="15"/>
      <c r="D16" s="15"/>
      <c r="E16" s="15"/>
      <c r="F16" s="15"/>
      <c r="G16" s="15"/>
      <c r="I16" s="6">
        <v>3</v>
      </c>
      <c r="J16" s="29">
        <v>50</v>
      </c>
      <c r="K16" s="15">
        <v>0.4</v>
      </c>
      <c r="L16" s="15">
        <v>0.9</v>
      </c>
      <c r="M16" s="15">
        <v>1.5</v>
      </c>
      <c r="N16" s="15">
        <v>8</v>
      </c>
      <c r="O16" s="15">
        <v>10</v>
      </c>
    </row>
    <row r="17" ht="16.65" customHeight="1" spans="1:15">
      <c r="A17" s="6"/>
      <c r="B17" s="29"/>
      <c r="C17" s="15"/>
      <c r="D17" s="15"/>
      <c r="E17" s="15"/>
      <c r="F17" s="15"/>
      <c r="G17" s="15"/>
      <c r="I17" s="6">
        <v>4</v>
      </c>
      <c r="J17" s="29">
        <v>200</v>
      </c>
      <c r="K17" s="15">
        <v>0.5</v>
      </c>
      <c r="L17" s="15">
        <v>1</v>
      </c>
      <c r="M17" s="15">
        <v>1.5</v>
      </c>
      <c r="N17" s="15">
        <v>10</v>
      </c>
      <c r="O17" s="15">
        <v>20</v>
      </c>
    </row>
    <row r="18" ht="16.65" customHeight="1" spans="1:15">
      <c r="A18" s="6"/>
      <c r="B18" s="29"/>
      <c r="C18" s="15"/>
      <c r="D18" s="15"/>
      <c r="E18" s="15"/>
      <c r="F18" s="15"/>
      <c r="G18" s="15"/>
      <c r="I18" s="6">
        <v>5</v>
      </c>
      <c r="J18" s="29">
        <v>1000</v>
      </c>
      <c r="K18" s="15">
        <v>1</v>
      </c>
      <c r="L18" s="15">
        <v>1.5</v>
      </c>
      <c r="M18" s="15">
        <v>2</v>
      </c>
      <c r="N18" s="15">
        <v>20</v>
      </c>
      <c r="O18" s="15">
        <v>30</v>
      </c>
    </row>
    <row r="19" ht="16.65" customHeight="1" spans="1:15">
      <c r="A19" s="6"/>
      <c r="B19" s="29"/>
      <c r="C19" s="15"/>
      <c r="D19" s="15"/>
      <c r="E19" s="15"/>
      <c r="F19" s="15"/>
      <c r="G19" s="15"/>
      <c r="I19" s="6">
        <v>6</v>
      </c>
      <c r="J19" s="29">
        <v>2000</v>
      </c>
      <c r="K19" s="15">
        <v>1.8</v>
      </c>
      <c r="L19" s="15">
        <v>2.3</v>
      </c>
      <c r="M19" s="15">
        <v>2.3</v>
      </c>
      <c r="N19" s="15">
        <v>30</v>
      </c>
      <c r="O19" s="15">
        <v>50</v>
      </c>
    </row>
    <row r="20" ht="16.65" customHeight="1" spans="1:15">
      <c r="A20" s="6"/>
      <c r="B20" s="29"/>
      <c r="C20" s="15"/>
      <c r="D20" s="15"/>
      <c r="E20" s="15"/>
      <c r="F20" s="15"/>
      <c r="G20" s="15"/>
      <c r="I20" s="6"/>
      <c r="J20" s="29"/>
      <c r="K20" s="15"/>
      <c r="L20" s="15"/>
      <c r="M20" s="15"/>
      <c r="N20" s="15"/>
      <c r="O20" s="15"/>
    </row>
    <row r="21" ht="16.65" customHeight="1" spans="1:15">
      <c r="A21" s="6"/>
      <c r="B21" s="29"/>
      <c r="C21" s="15"/>
      <c r="D21" s="15"/>
      <c r="E21" s="15"/>
      <c r="F21" s="15"/>
      <c r="G21" s="15"/>
      <c r="I21" s="6"/>
      <c r="J21" s="29"/>
      <c r="K21" s="15"/>
      <c r="L21" s="15"/>
      <c r="M21" s="15"/>
      <c r="N21" s="15"/>
      <c r="O21" s="15"/>
    </row>
    <row r="22" ht="16.65" customHeight="1" spans="1:15">
      <c r="A22" s="6"/>
      <c r="B22" s="29"/>
      <c r="C22" s="6"/>
      <c r="D22" s="6"/>
      <c r="E22" s="6"/>
      <c r="F22" s="6"/>
      <c r="G22" s="6"/>
      <c r="I22" s="6" t="s">
        <v>193</v>
      </c>
      <c r="J22" s="29"/>
      <c r="K22" s="6" t="e">
        <f>1*J25*N25</f>
        <v>#REF!</v>
      </c>
      <c r="L22" s="6" t="e">
        <f>J25*N25*3</f>
        <v>#REF!</v>
      </c>
      <c r="M22" s="6" t="e">
        <f>J25*N25*10</f>
        <v>#REF!</v>
      </c>
      <c r="N22" s="6" t="e">
        <f>J25*N25*30</f>
        <v>#REF!</v>
      </c>
      <c r="O22" s="6" t="e">
        <f>J25*N25*50</f>
        <v>#REF!</v>
      </c>
    </row>
    <row r="23" ht="26.55" customHeight="1" spans="1:15">
      <c r="A23" s="32" t="s">
        <v>194</v>
      </c>
      <c r="B23" s="33"/>
      <c r="C23" s="34"/>
      <c r="D23" s="34"/>
      <c r="E23" s="34"/>
      <c r="F23" s="34"/>
      <c r="G23" s="34"/>
      <c r="I23" s="32" t="s">
        <v>194</v>
      </c>
      <c r="J23" s="33"/>
      <c r="K23" s="34"/>
      <c r="L23" s="34"/>
      <c r="M23" s="34"/>
      <c r="N23" s="34"/>
      <c r="O23" s="34"/>
    </row>
    <row r="24" ht="16.65" customHeight="1" spans="1:15">
      <c r="A24" s="6" t="s">
        <v>195</v>
      </c>
      <c r="B24" s="29" t="s">
        <v>196</v>
      </c>
      <c r="C24" s="6"/>
      <c r="D24" s="6" t="s">
        <v>197</v>
      </c>
      <c r="E24" s="6"/>
      <c r="F24" s="6" t="s">
        <v>198</v>
      </c>
      <c r="G24" s="6"/>
      <c r="I24" s="6" t="s">
        <v>195</v>
      </c>
      <c r="J24" s="29" t="s">
        <v>196</v>
      </c>
      <c r="K24" s="6"/>
      <c r="L24" s="6" t="s">
        <v>197</v>
      </c>
      <c r="M24" s="6"/>
      <c r="N24" s="6" t="s">
        <v>198</v>
      </c>
      <c r="O24" s="6"/>
    </row>
    <row r="25" ht="16.65" customHeight="1" spans="1:15">
      <c r="A25" s="6">
        <v>0.027</v>
      </c>
      <c r="B25" s="29" t="e">
        <f>关卡数值!#REF!-A25</f>
        <v>#REF!</v>
      </c>
      <c r="C25" s="6"/>
      <c r="D25" s="6">
        <f>C7*0.5</f>
        <v>0</v>
      </c>
      <c r="E25" s="6"/>
      <c r="F25" s="6">
        <v>100</v>
      </c>
      <c r="G25" s="6"/>
      <c r="I25" s="6">
        <v>0.03</v>
      </c>
      <c r="J25" s="29" t="e">
        <f>关卡数值!#REF!-I25</f>
        <v>#REF!</v>
      </c>
      <c r="K25" s="6"/>
      <c r="L25" s="6">
        <f>K7*0.5</f>
        <v>0.5</v>
      </c>
      <c r="M25" s="6"/>
      <c r="N25" s="6">
        <v>100</v>
      </c>
      <c r="O25" s="6"/>
    </row>
    <row r="26" ht="16.65" customHeight="1" spans="1:15">
      <c r="A26" s="6"/>
      <c r="B26" s="29"/>
      <c r="C26" s="6"/>
      <c r="D26" s="6"/>
      <c r="E26" s="6"/>
      <c r="F26" s="6"/>
      <c r="G26" s="6"/>
      <c r="I26" s="6"/>
      <c r="J26" s="29"/>
      <c r="K26" s="6"/>
      <c r="L26" s="6"/>
      <c r="M26" s="6"/>
      <c r="N26" s="6"/>
      <c r="O26" s="6"/>
    </row>
    <row r="27" ht="16.65" customHeight="1" spans="1:15">
      <c r="A27" s="6"/>
      <c r="B27" s="29"/>
      <c r="C27" s="6"/>
      <c r="D27" s="6"/>
      <c r="E27" s="6"/>
      <c r="F27" s="6"/>
      <c r="G27" s="6"/>
      <c r="I27" s="6"/>
      <c r="J27" s="29"/>
      <c r="K27" s="6"/>
      <c r="L27" s="6"/>
      <c r="M27" s="6"/>
      <c r="N27" s="6"/>
      <c r="O27" s="6"/>
    </row>
    <row r="28" ht="16.65" customHeight="1" spans="1:15">
      <c r="A28" s="6"/>
      <c r="B28" s="29"/>
      <c r="C28" s="6"/>
      <c r="D28" s="6"/>
      <c r="E28" s="6"/>
      <c r="F28" s="6"/>
      <c r="G28" s="6"/>
      <c r="I28" s="6"/>
      <c r="J28" s="29"/>
      <c r="K28" s="6"/>
      <c r="L28" s="6"/>
      <c r="M28" s="6"/>
      <c r="N28" s="6"/>
      <c r="O28" s="6"/>
    </row>
    <row r="29" ht="26.55" customHeight="1" spans="1:15">
      <c r="A29" s="32" t="s">
        <v>199</v>
      </c>
      <c r="B29" s="33"/>
      <c r="C29" s="34"/>
      <c r="D29" s="34"/>
      <c r="E29" s="34"/>
      <c r="F29" s="34"/>
      <c r="G29" s="34"/>
      <c r="I29" s="32" t="s">
        <v>199</v>
      </c>
      <c r="J29" s="33"/>
      <c r="K29" s="34"/>
      <c r="L29" s="34"/>
      <c r="M29" s="34"/>
      <c r="N29" s="34"/>
      <c r="O29" s="34"/>
    </row>
    <row r="30" ht="16.65" customHeight="1" spans="1:15">
      <c r="A30" s="29" t="s">
        <v>200</v>
      </c>
      <c r="B30" s="29" t="s">
        <v>201</v>
      </c>
      <c r="C30" s="29"/>
      <c r="D30" s="29"/>
      <c r="E30" s="29"/>
      <c r="F30" s="29"/>
      <c r="G30" s="29"/>
      <c r="I30" s="29" t="s">
        <v>200</v>
      </c>
      <c r="J30" s="29" t="s">
        <v>201</v>
      </c>
      <c r="K30" s="29"/>
      <c r="L30" s="29"/>
      <c r="M30" s="29"/>
      <c r="N30" s="29"/>
      <c r="O30" s="29"/>
    </row>
    <row r="31" ht="16.65" customHeight="1" spans="1:15">
      <c r="A31" s="29" t="s">
        <v>202</v>
      </c>
      <c r="B31" s="29" t="s">
        <v>203</v>
      </c>
      <c r="C31" s="29"/>
      <c r="D31" s="29"/>
      <c r="E31" s="29"/>
      <c r="F31" s="29"/>
      <c r="G31" s="29"/>
      <c r="I31" s="29" t="s">
        <v>202</v>
      </c>
      <c r="J31" s="29" t="s">
        <v>203</v>
      </c>
      <c r="K31" s="29"/>
      <c r="L31" s="29"/>
      <c r="M31" s="29"/>
      <c r="N31" s="29"/>
      <c r="O31" s="29"/>
    </row>
    <row r="32" ht="16.65" customHeight="1" spans="1:15">
      <c r="A32" s="29" t="s">
        <v>186</v>
      </c>
      <c r="B32" s="29" t="s">
        <v>204</v>
      </c>
      <c r="C32" s="29"/>
      <c r="D32" s="29"/>
      <c r="E32" s="29"/>
      <c r="F32" s="29"/>
      <c r="G32" s="29"/>
      <c r="I32" s="29" t="s">
        <v>186</v>
      </c>
      <c r="J32" s="29" t="s">
        <v>204</v>
      </c>
      <c r="K32" s="29"/>
      <c r="L32" s="29"/>
      <c r="M32" s="29"/>
      <c r="N32" s="29"/>
      <c r="O32" s="29"/>
    </row>
    <row r="33" ht="16.65" customHeight="1" spans="1:15">
      <c r="A33" s="29" t="s">
        <v>205</v>
      </c>
      <c r="B33" s="29" t="s">
        <v>206</v>
      </c>
      <c r="C33" s="29"/>
      <c r="D33" s="29"/>
      <c r="E33" s="29"/>
      <c r="F33" s="29"/>
      <c r="G33" s="29"/>
      <c r="I33" s="29" t="s">
        <v>186</v>
      </c>
      <c r="J33" s="29" t="s">
        <v>206</v>
      </c>
      <c r="K33" s="29"/>
      <c r="L33" s="29"/>
      <c r="M33" s="29"/>
      <c r="N33" s="29"/>
      <c r="O33" s="29"/>
    </row>
    <row r="34" ht="16.65" customHeight="1" spans="1:15">
      <c r="A34" s="29" t="s">
        <v>207</v>
      </c>
      <c r="B34" s="29" t="s">
        <v>208</v>
      </c>
      <c r="C34" s="29"/>
      <c r="D34" s="29"/>
      <c r="E34" s="29"/>
      <c r="F34" s="29"/>
      <c r="G34" s="29"/>
      <c r="I34" s="29" t="s">
        <v>207</v>
      </c>
      <c r="J34" s="29" t="s">
        <v>208</v>
      </c>
      <c r="K34" s="29"/>
      <c r="L34" s="29"/>
      <c r="M34" s="29"/>
      <c r="N34" s="29"/>
      <c r="O34" s="29"/>
    </row>
    <row r="35" ht="16.65" customHeight="1" spans="1:15">
      <c r="A35" s="29" t="s">
        <v>209</v>
      </c>
      <c r="B35" s="29" t="s">
        <v>210</v>
      </c>
      <c r="C35" s="29"/>
      <c r="D35" s="29"/>
      <c r="E35" s="29"/>
      <c r="F35" s="29"/>
      <c r="G35" s="29"/>
      <c r="I35" s="29" t="s">
        <v>209</v>
      </c>
      <c r="J35" s="29" t="s">
        <v>210</v>
      </c>
      <c r="K35" s="29"/>
      <c r="L35" s="29"/>
      <c r="M35" s="29"/>
      <c r="N35" s="29"/>
      <c r="O35" s="29"/>
    </row>
    <row r="36" ht="16.65" customHeight="1" spans="1:15">
      <c r="A36" s="29" t="s">
        <v>211</v>
      </c>
      <c r="B36" s="29" t="s">
        <v>212</v>
      </c>
      <c r="C36" s="29"/>
      <c r="D36" s="29"/>
      <c r="E36" s="29"/>
      <c r="F36" s="29"/>
      <c r="G36" s="29"/>
      <c r="I36" s="29" t="s">
        <v>211</v>
      </c>
      <c r="J36" s="29" t="s">
        <v>212</v>
      </c>
      <c r="K36" s="29"/>
      <c r="L36" s="29"/>
      <c r="M36" s="29"/>
      <c r="N36" s="29"/>
      <c r="O36" s="29"/>
    </row>
    <row r="37" ht="16.65" customHeight="1" spans="1:15">
      <c r="A37" s="29" t="s">
        <v>213</v>
      </c>
      <c r="B37" s="29" t="s">
        <v>214</v>
      </c>
      <c r="C37" s="29"/>
      <c r="D37" s="29"/>
      <c r="E37" s="29"/>
      <c r="F37" s="29"/>
      <c r="G37" s="29"/>
      <c r="I37" s="29" t="s">
        <v>213</v>
      </c>
      <c r="J37" s="29" t="s">
        <v>214</v>
      </c>
      <c r="K37" s="29"/>
      <c r="L37" s="29"/>
      <c r="M37" s="29"/>
      <c r="N37" s="29"/>
      <c r="O37" s="29"/>
    </row>
    <row r="38" spans="2:2">
      <c r="B38" s="3"/>
    </row>
    <row r="39" spans="1:10">
      <c r="A39" s="5" t="s">
        <v>215</v>
      </c>
      <c r="B39" s="5" t="s">
        <v>216</v>
      </c>
      <c r="I39" s="5" t="s">
        <v>215</v>
      </c>
      <c r="J39" s="5" t="s">
        <v>216</v>
      </c>
    </row>
    <row r="40" spans="1:10">
      <c r="A40" s="31" t="e">
        <f>(1-A25/关卡数值!#REF!)*0.8</f>
        <v>#REF!</v>
      </c>
      <c r="B40" s="31" t="e">
        <f>(1-SUM(C19:G19)/SUM(C22:G22))*0.8</f>
        <v>#DIV/0!</v>
      </c>
      <c r="I40" s="31" t="e">
        <f>(1-I25/关卡数值!#REF!)*0.8</f>
        <v>#REF!</v>
      </c>
      <c r="J40" s="31" t="e">
        <f>(1-SUM(K19:O19)/SUM(K22:O22))*0.8</f>
        <v>#REF!</v>
      </c>
    </row>
  </sheetData>
  <sheetProtection formatCells="0" insertHyperlinks="0" autoFilter="0"/>
  <mergeCells count="43">
    <mergeCell ref="A2:G2"/>
    <mergeCell ref="I2:O2"/>
    <mergeCell ref="A8:G8"/>
    <mergeCell ref="I8:O8"/>
    <mergeCell ref="A12:G12"/>
    <mergeCell ref="I12:O12"/>
    <mergeCell ref="A23:G23"/>
    <mergeCell ref="I23:O23"/>
    <mergeCell ref="B24:C24"/>
    <mergeCell ref="D24:E24"/>
    <mergeCell ref="F24:G24"/>
    <mergeCell ref="J24:K24"/>
    <mergeCell ref="L24:M24"/>
    <mergeCell ref="N24:O24"/>
    <mergeCell ref="A29:G29"/>
    <mergeCell ref="I29:O29"/>
    <mergeCell ref="B30:G30"/>
    <mergeCell ref="J30:O30"/>
    <mergeCell ref="B31:G31"/>
    <mergeCell ref="J31:O31"/>
    <mergeCell ref="B32:G32"/>
    <mergeCell ref="J32:O32"/>
    <mergeCell ref="B33:G33"/>
    <mergeCell ref="J33:O33"/>
    <mergeCell ref="B34:G34"/>
    <mergeCell ref="J34:O34"/>
    <mergeCell ref="B35:G35"/>
    <mergeCell ref="J35:O35"/>
    <mergeCell ref="B36:G36"/>
    <mergeCell ref="J36:O36"/>
    <mergeCell ref="B37:G37"/>
    <mergeCell ref="J37:O37"/>
    <mergeCell ref="B38:G38"/>
    <mergeCell ref="A25:A28"/>
    <mergeCell ref="H3:H5"/>
    <mergeCell ref="H6:H7"/>
    <mergeCell ref="I25:I28"/>
    <mergeCell ref="B25:C28"/>
    <mergeCell ref="D25:E28"/>
    <mergeCell ref="F25:G28"/>
    <mergeCell ref="J25:K28"/>
    <mergeCell ref="L25:M28"/>
    <mergeCell ref="N25:O2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workbookViewId="0">
      <selection activeCell="G1" sqref="G1"/>
    </sheetView>
  </sheetViews>
  <sheetFormatPr defaultColWidth="9" defaultRowHeight="13.5"/>
  <cols>
    <col min="2" max="2" width="18.75" customWidth="1"/>
    <col min="3" max="3" width="14" customWidth="1"/>
    <col min="4" max="4" width="9" style="3"/>
    <col min="5" max="5" width="12.625"/>
    <col min="7" max="7" width="9.25"/>
    <col min="8" max="8" width="9" style="3"/>
    <col min="9" max="9" width="9.25" customWidth="1"/>
  </cols>
  <sheetData>
    <row r="1" spans="1:9">
      <c r="A1" s="5" t="s">
        <v>157</v>
      </c>
      <c r="B1" s="5" t="s">
        <v>217</v>
      </c>
      <c r="C1" s="5" t="s">
        <v>218</v>
      </c>
      <c r="D1" s="5" t="s">
        <v>219</v>
      </c>
      <c r="E1" s="5" t="s">
        <v>220</v>
      </c>
      <c r="F1" s="18" t="s">
        <v>221</v>
      </c>
      <c r="G1" s="18" t="s">
        <v>222</v>
      </c>
      <c r="H1" s="5" t="s">
        <v>160</v>
      </c>
      <c r="I1" s="18" t="s">
        <v>223</v>
      </c>
    </row>
    <row r="2" spans="1:9">
      <c r="A2" s="6">
        <v>1</v>
      </c>
      <c r="B2" s="6">
        <v>0</v>
      </c>
      <c r="C2" s="6" t="s">
        <v>224</v>
      </c>
      <c r="D2" s="6">
        <v>100</v>
      </c>
      <c r="E2" s="6">
        <v>0</v>
      </c>
      <c r="F2" s="19">
        <f>E2</f>
        <v>0</v>
      </c>
      <c r="G2" s="20">
        <f t="shared" ref="G2:G51" si="0">F2*H2</f>
        <v>0</v>
      </c>
      <c r="H2" s="6">
        <f>救援队贡献!H$8</f>
        <v>0.08</v>
      </c>
      <c r="I2" s="19">
        <v>40</v>
      </c>
    </row>
    <row r="3" ht="12.75" customHeight="1" spans="1:9">
      <c r="A3" s="6">
        <v>2</v>
      </c>
      <c r="B3" s="6">
        <v>80</v>
      </c>
      <c r="C3" s="6" t="s">
        <v>225</v>
      </c>
      <c r="D3" s="6">
        <v>50</v>
      </c>
      <c r="E3" s="6">
        <v>0</v>
      </c>
      <c r="F3" s="19">
        <f t="shared" ref="F3:F51" si="1">F2+E3</f>
        <v>0</v>
      </c>
      <c r="G3" s="20">
        <f t="shared" si="0"/>
        <v>0</v>
      </c>
      <c r="H3" s="6">
        <f>救援队贡献!H$8</f>
        <v>0.08</v>
      </c>
      <c r="I3" s="19">
        <v>40</v>
      </c>
    </row>
    <row r="4" spans="1:9">
      <c r="A4" s="6">
        <v>3</v>
      </c>
      <c r="B4" s="6" t="e">
        <f>ROUND(关卡数值!#REF!*B3+B3,0.1)</f>
        <v>#REF!</v>
      </c>
      <c r="C4" s="6" t="s">
        <v>225</v>
      </c>
      <c r="D4" s="6">
        <v>50</v>
      </c>
      <c r="E4" s="6" t="e">
        <f>ROUND((B4-D4-(D2-B3))/I4,0.1)</f>
        <v>#REF!</v>
      </c>
      <c r="F4" s="19" t="e">
        <f t="shared" si="1"/>
        <v>#REF!</v>
      </c>
      <c r="G4" s="20" t="e">
        <f t="shared" si="0"/>
        <v>#REF!</v>
      </c>
      <c r="H4" s="6">
        <f>救援队贡献!H$8</f>
        <v>0.08</v>
      </c>
      <c r="I4" s="19">
        <v>40</v>
      </c>
    </row>
    <row r="5" spans="1:9">
      <c r="A5" s="6">
        <v>4</v>
      </c>
      <c r="B5" s="6" t="e">
        <f>关卡数值!#REF!*B3+B3</f>
        <v>#REF!</v>
      </c>
      <c r="C5" s="6" t="s">
        <v>226</v>
      </c>
      <c r="D5" s="6">
        <v>0.3</v>
      </c>
      <c r="E5" s="6" t="e">
        <f t="shared" ref="E3:E51" si="2">ROUND(B5/I5,0.1)</f>
        <v>#REF!</v>
      </c>
      <c r="F5" s="19" t="e">
        <f t="shared" si="1"/>
        <v>#REF!</v>
      </c>
      <c r="G5" s="20" t="e">
        <f t="shared" si="0"/>
        <v>#REF!</v>
      </c>
      <c r="H5" s="6">
        <f>救援队贡献!H$8</f>
        <v>0.08</v>
      </c>
      <c r="I5" s="19">
        <v>40</v>
      </c>
    </row>
    <row r="6" spans="1:9">
      <c r="A6" s="6">
        <v>5</v>
      </c>
      <c r="B6" s="6" t="e">
        <f>关卡数值!#REF!*B$3+B4</f>
        <v>#REF!</v>
      </c>
      <c r="C6" s="6" t="s">
        <v>200</v>
      </c>
      <c r="D6" s="6">
        <v>10</v>
      </c>
      <c r="E6" s="6" t="e">
        <f t="shared" si="2"/>
        <v>#REF!</v>
      </c>
      <c r="F6" s="19" t="e">
        <f t="shared" si="1"/>
        <v>#REF!</v>
      </c>
      <c r="G6" s="20" t="e">
        <f t="shared" si="0"/>
        <v>#REF!</v>
      </c>
      <c r="H6" s="6">
        <f>救援队贡献!H$8</f>
        <v>0.08</v>
      </c>
      <c r="I6" s="19">
        <v>40</v>
      </c>
    </row>
    <row r="7" spans="1:9">
      <c r="A7" s="6">
        <v>6</v>
      </c>
      <c r="B7" s="6" t="e">
        <f>关卡数值!#REF!*B$3+B4</f>
        <v>#REF!</v>
      </c>
      <c r="C7" s="6" t="s">
        <v>226</v>
      </c>
      <c r="D7" s="6">
        <v>0.3</v>
      </c>
      <c r="E7" s="6" t="e">
        <f t="shared" si="2"/>
        <v>#REF!</v>
      </c>
      <c r="F7" s="19" t="e">
        <f t="shared" si="1"/>
        <v>#REF!</v>
      </c>
      <c r="G7" s="20" t="e">
        <f t="shared" si="0"/>
        <v>#REF!</v>
      </c>
      <c r="H7" s="6">
        <f>救援队贡献!H$8</f>
        <v>0.08</v>
      </c>
      <c r="I7" s="19">
        <v>40</v>
      </c>
    </row>
    <row r="8" spans="1:9">
      <c r="A8" s="6">
        <v>7</v>
      </c>
      <c r="B8" s="6" t="e">
        <f>关卡数值!#REF!*B3+B4</f>
        <v>#REF!</v>
      </c>
      <c r="C8" s="6" t="s">
        <v>200</v>
      </c>
      <c r="D8" s="6">
        <v>20</v>
      </c>
      <c r="E8" s="6" t="e">
        <f t="shared" si="2"/>
        <v>#REF!</v>
      </c>
      <c r="F8" s="19" t="e">
        <f t="shared" si="1"/>
        <v>#REF!</v>
      </c>
      <c r="G8" s="20" t="e">
        <f t="shared" si="0"/>
        <v>#REF!</v>
      </c>
      <c r="H8" s="6">
        <f>救援队贡献!H$8</f>
        <v>0.08</v>
      </c>
      <c r="I8" s="19">
        <v>40</v>
      </c>
    </row>
    <row r="9" spans="1:9">
      <c r="A9" s="6">
        <v>8</v>
      </c>
      <c r="B9" s="6" t="e">
        <f>关卡数值!#REF!*B$3+B4</f>
        <v>#REF!</v>
      </c>
      <c r="C9" s="6" t="s">
        <v>226</v>
      </c>
      <c r="D9" s="6">
        <v>125</v>
      </c>
      <c r="E9" s="6" t="e">
        <f t="shared" si="2"/>
        <v>#REF!</v>
      </c>
      <c r="F9" s="19" t="e">
        <f t="shared" si="1"/>
        <v>#REF!</v>
      </c>
      <c r="G9" s="20" t="e">
        <f t="shared" si="0"/>
        <v>#REF!</v>
      </c>
      <c r="H9" s="6">
        <f>救援队贡献!H$8</f>
        <v>0.08</v>
      </c>
      <c r="I9" s="19">
        <v>40</v>
      </c>
    </row>
    <row r="10" spans="1:9">
      <c r="A10" s="6">
        <v>9</v>
      </c>
      <c r="B10" s="6" t="e">
        <f>关卡数值!#REF!*B$3+B4</f>
        <v>#REF!</v>
      </c>
      <c r="C10" s="6" t="s">
        <v>225</v>
      </c>
      <c r="D10" s="6">
        <v>125</v>
      </c>
      <c r="E10" s="6" t="e">
        <f t="shared" si="2"/>
        <v>#REF!</v>
      </c>
      <c r="F10" s="19" t="e">
        <f t="shared" si="1"/>
        <v>#REF!</v>
      </c>
      <c r="G10" s="20" t="e">
        <f t="shared" si="0"/>
        <v>#REF!</v>
      </c>
      <c r="H10" s="6">
        <f>救援队贡献!H$8</f>
        <v>0.08</v>
      </c>
      <c r="I10" s="19">
        <v>45</v>
      </c>
    </row>
    <row r="11" spans="1:9">
      <c r="A11" s="6">
        <v>10</v>
      </c>
      <c r="B11" s="6" t="e">
        <f>关卡数值!#REF!*B$3+B4</f>
        <v>#REF!</v>
      </c>
      <c r="C11" s="6" t="s">
        <v>227</v>
      </c>
      <c r="D11" s="6">
        <v>30</v>
      </c>
      <c r="E11" s="6" t="e">
        <f t="shared" si="2"/>
        <v>#REF!</v>
      </c>
      <c r="F11" s="19" t="e">
        <f t="shared" si="1"/>
        <v>#REF!</v>
      </c>
      <c r="G11" s="20" t="e">
        <f t="shared" si="0"/>
        <v>#REF!</v>
      </c>
      <c r="H11" s="6">
        <f>救援队贡献!H$8</f>
        <v>0.08</v>
      </c>
      <c r="I11" s="19">
        <v>45</v>
      </c>
    </row>
    <row r="12" spans="1:9">
      <c r="A12" s="6">
        <v>11</v>
      </c>
      <c r="B12" s="6" t="e">
        <f>关卡数值!#REF!*B$3+B5</f>
        <v>#REF!</v>
      </c>
      <c r="C12" s="6" t="s">
        <v>225</v>
      </c>
      <c r="D12" s="6">
        <v>125</v>
      </c>
      <c r="E12" s="6" t="e">
        <f t="shared" si="2"/>
        <v>#REF!</v>
      </c>
      <c r="F12" s="19" t="e">
        <f t="shared" si="1"/>
        <v>#REF!</v>
      </c>
      <c r="G12" s="20" t="e">
        <f t="shared" si="0"/>
        <v>#REF!</v>
      </c>
      <c r="H12" s="6">
        <f>救援队贡献!H$8</f>
        <v>0.08</v>
      </c>
      <c r="I12" s="19">
        <v>45</v>
      </c>
    </row>
    <row r="13" spans="1:9">
      <c r="A13" s="6">
        <v>12</v>
      </c>
      <c r="B13" s="6" t="e">
        <f>关卡数值!#REF!*B$3+B$5</f>
        <v>#REF!</v>
      </c>
      <c r="C13" s="6" t="s">
        <v>225</v>
      </c>
      <c r="D13" s="6">
        <v>125</v>
      </c>
      <c r="E13" s="6" t="e">
        <f t="shared" si="2"/>
        <v>#REF!</v>
      </c>
      <c r="F13" s="19" t="e">
        <f t="shared" si="1"/>
        <v>#REF!</v>
      </c>
      <c r="G13" s="20" t="e">
        <f t="shared" si="0"/>
        <v>#REF!</v>
      </c>
      <c r="H13" s="6">
        <f>救援队贡献!H$8</f>
        <v>0.08</v>
      </c>
      <c r="I13" s="19">
        <v>45</v>
      </c>
    </row>
    <row r="14" spans="1:9">
      <c r="A14" s="6">
        <v>13</v>
      </c>
      <c r="B14" s="6" t="e">
        <f>关卡数值!#REF!*B$3+B$5</f>
        <v>#REF!</v>
      </c>
      <c r="C14" s="6" t="s">
        <v>225</v>
      </c>
      <c r="D14" s="6">
        <v>125</v>
      </c>
      <c r="E14" s="6" t="e">
        <f t="shared" si="2"/>
        <v>#REF!</v>
      </c>
      <c r="F14" s="19" t="e">
        <f t="shared" si="1"/>
        <v>#REF!</v>
      </c>
      <c r="G14" s="20" t="e">
        <f t="shared" si="0"/>
        <v>#REF!</v>
      </c>
      <c r="H14" s="6">
        <f>救援队贡献!H$8</f>
        <v>0.08</v>
      </c>
      <c r="I14" s="19">
        <v>45</v>
      </c>
    </row>
    <row r="15" spans="1:9">
      <c r="A15" s="6">
        <v>14</v>
      </c>
      <c r="B15" s="6" t="e">
        <f>B14+B$5</f>
        <v>#REF!</v>
      </c>
      <c r="C15" s="6" t="s">
        <v>225</v>
      </c>
      <c r="D15" s="6">
        <v>125</v>
      </c>
      <c r="E15" s="6" t="e">
        <f t="shared" si="2"/>
        <v>#REF!</v>
      </c>
      <c r="F15" s="19" t="e">
        <f t="shared" si="1"/>
        <v>#REF!</v>
      </c>
      <c r="G15" s="20" t="e">
        <f t="shared" si="0"/>
        <v>#REF!</v>
      </c>
      <c r="H15" s="6">
        <f>救援队贡献!H$8</f>
        <v>0.08</v>
      </c>
      <c r="I15" s="19">
        <v>45</v>
      </c>
    </row>
    <row r="16" spans="1:9">
      <c r="A16" s="6">
        <v>15</v>
      </c>
      <c r="B16" s="6" t="e">
        <f>B15+B$5</f>
        <v>#REF!</v>
      </c>
      <c r="C16" s="6" t="s">
        <v>227</v>
      </c>
      <c r="D16" s="6">
        <v>0.5</v>
      </c>
      <c r="E16" s="6" t="e">
        <f t="shared" si="2"/>
        <v>#REF!</v>
      </c>
      <c r="F16" s="19" t="e">
        <f t="shared" si="1"/>
        <v>#REF!</v>
      </c>
      <c r="G16" s="20" t="e">
        <f t="shared" si="0"/>
        <v>#REF!</v>
      </c>
      <c r="H16" s="6">
        <f>救援队贡献!H$8</f>
        <v>0.08</v>
      </c>
      <c r="I16" s="19">
        <v>45</v>
      </c>
    </row>
    <row r="17" spans="1:9">
      <c r="A17" s="6">
        <v>16</v>
      </c>
      <c r="B17" s="6" t="e">
        <f t="shared" ref="B17:B21" si="3">B16+B$6</f>
        <v>#REF!</v>
      </c>
      <c r="C17" s="6" t="s">
        <v>225</v>
      </c>
      <c r="D17" s="6">
        <v>125</v>
      </c>
      <c r="E17" s="6" t="e">
        <f t="shared" si="2"/>
        <v>#REF!</v>
      </c>
      <c r="F17" s="19" t="e">
        <f t="shared" si="1"/>
        <v>#REF!</v>
      </c>
      <c r="G17" s="20" t="e">
        <f t="shared" si="0"/>
        <v>#REF!</v>
      </c>
      <c r="H17" s="6">
        <f>救援队贡献!H$8</f>
        <v>0.08</v>
      </c>
      <c r="I17" s="19">
        <v>45</v>
      </c>
    </row>
    <row r="18" spans="1:9">
      <c r="A18" s="6">
        <v>17</v>
      </c>
      <c r="B18" s="6" t="e">
        <f t="shared" si="3"/>
        <v>#REF!</v>
      </c>
      <c r="C18" s="6" t="s">
        <v>225</v>
      </c>
      <c r="D18" s="6">
        <v>125</v>
      </c>
      <c r="E18" s="6" t="e">
        <f t="shared" si="2"/>
        <v>#REF!</v>
      </c>
      <c r="F18" s="19" t="e">
        <f t="shared" si="1"/>
        <v>#REF!</v>
      </c>
      <c r="G18" s="20" t="e">
        <f t="shared" si="0"/>
        <v>#REF!</v>
      </c>
      <c r="H18" s="6">
        <f>救援队贡献!H$8</f>
        <v>0.08</v>
      </c>
      <c r="I18" s="19">
        <v>45</v>
      </c>
    </row>
    <row r="19" spans="1:9">
      <c r="A19" s="6">
        <v>18</v>
      </c>
      <c r="B19" s="6" t="e">
        <f t="shared" si="3"/>
        <v>#REF!</v>
      </c>
      <c r="C19" s="6" t="s">
        <v>225</v>
      </c>
      <c r="D19" s="6">
        <v>125</v>
      </c>
      <c r="E19" s="6" t="e">
        <f t="shared" si="2"/>
        <v>#REF!</v>
      </c>
      <c r="F19" s="19" t="e">
        <f t="shared" si="1"/>
        <v>#REF!</v>
      </c>
      <c r="G19" s="20" t="e">
        <f t="shared" si="0"/>
        <v>#REF!</v>
      </c>
      <c r="H19" s="6">
        <f>救援队贡献!H$8</f>
        <v>0.08</v>
      </c>
      <c r="I19" s="19">
        <v>50</v>
      </c>
    </row>
    <row r="20" spans="1:9">
      <c r="A20" s="6">
        <v>19</v>
      </c>
      <c r="B20" s="6" t="e">
        <f t="shared" si="3"/>
        <v>#REF!</v>
      </c>
      <c r="C20" s="6" t="s">
        <v>225</v>
      </c>
      <c r="D20" s="6">
        <v>125</v>
      </c>
      <c r="E20" s="6" t="e">
        <f t="shared" si="2"/>
        <v>#REF!</v>
      </c>
      <c r="F20" s="19" t="e">
        <f t="shared" si="1"/>
        <v>#REF!</v>
      </c>
      <c r="G20" s="20" t="e">
        <f t="shared" si="0"/>
        <v>#REF!</v>
      </c>
      <c r="H20" s="6">
        <f>救援队贡献!H$8</f>
        <v>0.08</v>
      </c>
      <c r="I20" s="19">
        <v>50</v>
      </c>
    </row>
    <row r="21" spans="1:9">
      <c r="A21" s="6">
        <v>20</v>
      </c>
      <c r="B21" s="6" t="e">
        <f t="shared" si="3"/>
        <v>#REF!</v>
      </c>
      <c r="C21" s="6" t="s">
        <v>228</v>
      </c>
      <c r="D21" s="6">
        <v>1</v>
      </c>
      <c r="E21" s="6" t="e">
        <f t="shared" si="2"/>
        <v>#REF!</v>
      </c>
      <c r="F21" s="19" t="e">
        <f t="shared" si="1"/>
        <v>#REF!</v>
      </c>
      <c r="G21" s="20" t="e">
        <f t="shared" si="0"/>
        <v>#REF!</v>
      </c>
      <c r="H21" s="6">
        <f>救援队贡献!H$8</f>
        <v>0.08</v>
      </c>
      <c r="I21" s="19">
        <v>50</v>
      </c>
    </row>
    <row r="22" spans="1:9">
      <c r="A22" s="6">
        <v>21</v>
      </c>
      <c r="B22" s="6" t="e">
        <f t="shared" ref="B22:B25" si="4">B21+B$7</f>
        <v>#REF!</v>
      </c>
      <c r="C22" s="6" t="s">
        <v>225</v>
      </c>
      <c r="D22" s="6">
        <v>150</v>
      </c>
      <c r="E22" s="6" t="e">
        <f t="shared" si="2"/>
        <v>#REF!</v>
      </c>
      <c r="F22" s="19" t="e">
        <f t="shared" si="1"/>
        <v>#REF!</v>
      </c>
      <c r="G22" s="20" t="e">
        <f t="shared" si="0"/>
        <v>#REF!</v>
      </c>
      <c r="H22" s="6">
        <f>救援队贡献!H$8</f>
        <v>0.08</v>
      </c>
      <c r="I22" s="19">
        <v>50</v>
      </c>
    </row>
    <row r="23" spans="1:9">
      <c r="A23" s="6">
        <v>22</v>
      </c>
      <c r="B23" s="6" t="e">
        <f t="shared" si="4"/>
        <v>#REF!</v>
      </c>
      <c r="C23" s="6" t="s">
        <v>225</v>
      </c>
      <c r="D23" s="6">
        <v>150</v>
      </c>
      <c r="E23" s="6" t="e">
        <f t="shared" si="2"/>
        <v>#REF!</v>
      </c>
      <c r="F23" s="19" t="e">
        <f t="shared" si="1"/>
        <v>#REF!</v>
      </c>
      <c r="G23" s="20" t="e">
        <f t="shared" si="0"/>
        <v>#REF!</v>
      </c>
      <c r="H23" s="6">
        <f>救援队贡献!H$8</f>
        <v>0.08</v>
      </c>
      <c r="I23" s="19">
        <v>50</v>
      </c>
    </row>
    <row r="24" spans="1:9">
      <c r="A24" s="6">
        <v>23</v>
      </c>
      <c r="B24" s="6" t="e">
        <f t="shared" si="4"/>
        <v>#REF!</v>
      </c>
      <c r="C24" s="6" t="s">
        <v>225</v>
      </c>
      <c r="D24" s="6">
        <v>150</v>
      </c>
      <c r="E24" s="6" t="e">
        <f t="shared" si="2"/>
        <v>#REF!</v>
      </c>
      <c r="F24" s="19" t="e">
        <f t="shared" si="1"/>
        <v>#REF!</v>
      </c>
      <c r="G24" s="20" t="e">
        <f t="shared" si="0"/>
        <v>#REF!</v>
      </c>
      <c r="H24" s="6">
        <f>救援队贡献!H$8</f>
        <v>0.08</v>
      </c>
      <c r="I24" s="19">
        <v>50</v>
      </c>
    </row>
    <row r="25" spans="1:9">
      <c r="A25" s="6">
        <v>24</v>
      </c>
      <c r="B25" s="6" t="e">
        <f t="shared" si="4"/>
        <v>#REF!</v>
      </c>
      <c r="C25" s="6" t="s">
        <v>225</v>
      </c>
      <c r="D25" s="6">
        <v>150</v>
      </c>
      <c r="E25" s="6" t="e">
        <f t="shared" si="2"/>
        <v>#REF!</v>
      </c>
      <c r="F25" s="19" t="e">
        <f t="shared" si="1"/>
        <v>#REF!</v>
      </c>
      <c r="G25" s="20" t="e">
        <f t="shared" si="0"/>
        <v>#REF!</v>
      </c>
      <c r="H25" s="6">
        <f>救援队贡献!H$8</f>
        <v>0.08</v>
      </c>
      <c r="I25" s="19">
        <v>50</v>
      </c>
    </row>
    <row r="26" spans="1:9">
      <c r="A26" s="6">
        <v>25</v>
      </c>
      <c r="B26" s="6" t="e">
        <f t="shared" ref="B26:B30" si="5">B25+B$8</f>
        <v>#REF!</v>
      </c>
      <c r="C26" s="6" t="s">
        <v>229</v>
      </c>
      <c r="D26" s="6">
        <v>0</v>
      </c>
      <c r="E26" s="6" t="e">
        <f t="shared" si="2"/>
        <v>#REF!</v>
      </c>
      <c r="F26" s="19" t="e">
        <f t="shared" si="1"/>
        <v>#REF!</v>
      </c>
      <c r="G26" s="20" t="e">
        <f t="shared" si="0"/>
        <v>#REF!</v>
      </c>
      <c r="H26" s="6">
        <f>救援队贡献!H$8</f>
        <v>0.08</v>
      </c>
      <c r="I26" s="19">
        <v>50</v>
      </c>
    </row>
    <row r="27" spans="1:9">
      <c r="A27" s="6">
        <v>26</v>
      </c>
      <c r="B27" s="6" t="e">
        <f t="shared" si="5"/>
        <v>#REF!</v>
      </c>
      <c r="C27" s="6" t="s">
        <v>225</v>
      </c>
      <c r="D27" s="6">
        <v>150</v>
      </c>
      <c r="E27" s="6" t="e">
        <f t="shared" si="2"/>
        <v>#REF!</v>
      </c>
      <c r="F27" s="19" t="e">
        <f t="shared" si="1"/>
        <v>#REF!</v>
      </c>
      <c r="G27" s="20" t="e">
        <f t="shared" si="0"/>
        <v>#REF!</v>
      </c>
      <c r="H27" s="6">
        <f>救援队贡献!H$8</f>
        <v>0.08</v>
      </c>
      <c r="I27" s="19">
        <v>50</v>
      </c>
    </row>
    <row r="28" spans="1:9">
      <c r="A28" s="6">
        <v>27</v>
      </c>
      <c r="B28" s="6" t="e">
        <f t="shared" si="5"/>
        <v>#REF!</v>
      </c>
      <c r="C28" s="6" t="s">
        <v>225</v>
      </c>
      <c r="D28" s="6">
        <v>150</v>
      </c>
      <c r="E28" s="6" t="e">
        <f t="shared" si="2"/>
        <v>#REF!</v>
      </c>
      <c r="F28" s="19" t="e">
        <f t="shared" si="1"/>
        <v>#REF!</v>
      </c>
      <c r="G28" s="20" t="e">
        <f t="shared" si="0"/>
        <v>#REF!</v>
      </c>
      <c r="H28" s="6">
        <f>救援队贡献!H$8</f>
        <v>0.08</v>
      </c>
      <c r="I28" s="19">
        <v>60</v>
      </c>
    </row>
    <row r="29" spans="1:9">
      <c r="A29" s="6">
        <v>28</v>
      </c>
      <c r="B29" s="6" t="e">
        <f t="shared" si="5"/>
        <v>#REF!</v>
      </c>
      <c r="C29" s="6" t="s">
        <v>225</v>
      </c>
      <c r="D29" s="6">
        <v>150</v>
      </c>
      <c r="E29" s="6" t="e">
        <f t="shared" si="2"/>
        <v>#REF!</v>
      </c>
      <c r="F29" s="19" t="e">
        <f t="shared" si="1"/>
        <v>#REF!</v>
      </c>
      <c r="G29" s="20" t="e">
        <f t="shared" si="0"/>
        <v>#REF!</v>
      </c>
      <c r="H29" s="6">
        <f>救援队贡献!H$8</f>
        <v>0.08</v>
      </c>
      <c r="I29" s="19">
        <v>60</v>
      </c>
    </row>
    <row r="30" spans="1:9">
      <c r="A30" s="6">
        <v>29</v>
      </c>
      <c r="B30" s="6" t="e">
        <f t="shared" si="5"/>
        <v>#REF!</v>
      </c>
      <c r="C30" s="6" t="s">
        <v>225</v>
      </c>
      <c r="D30" s="6">
        <v>150</v>
      </c>
      <c r="E30" s="6" t="e">
        <f t="shared" si="2"/>
        <v>#REF!</v>
      </c>
      <c r="F30" s="19" t="e">
        <f t="shared" si="1"/>
        <v>#REF!</v>
      </c>
      <c r="G30" s="20" t="e">
        <f t="shared" si="0"/>
        <v>#REF!</v>
      </c>
      <c r="H30" s="6">
        <f>救援队贡献!H$8</f>
        <v>0.08</v>
      </c>
      <c r="I30" s="19">
        <v>60</v>
      </c>
    </row>
    <row r="31" spans="1:9">
      <c r="A31" s="6">
        <v>30</v>
      </c>
      <c r="B31" s="6" t="e">
        <f>B30+B$4</f>
        <v>#REF!</v>
      </c>
      <c r="C31" s="6" t="s">
        <v>225</v>
      </c>
      <c r="D31" s="6">
        <v>50000</v>
      </c>
      <c r="E31" s="6" t="e">
        <f t="shared" si="2"/>
        <v>#REF!</v>
      </c>
      <c r="F31" s="19" t="e">
        <f t="shared" si="1"/>
        <v>#REF!</v>
      </c>
      <c r="G31" s="20" t="e">
        <f t="shared" si="0"/>
        <v>#REF!</v>
      </c>
      <c r="H31" s="6">
        <f>救援队贡献!H$8</f>
        <v>0.08</v>
      </c>
      <c r="I31" s="19">
        <v>60</v>
      </c>
    </row>
    <row r="32" ht="12.75" customHeight="1" spans="1:9">
      <c r="A32" s="6">
        <v>31</v>
      </c>
      <c r="B32" s="6" t="e">
        <f>B31+B$4</f>
        <v>#REF!</v>
      </c>
      <c r="C32" s="6" t="s">
        <v>225</v>
      </c>
      <c r="D32" s="6">
        <v>175</v>
      </c>
      <c r="E32" s="6" t="e">
        <f t="shared" si="2"/>
        <v>#REF!</v>
      </c>
      <c r="F32" s="19" t="e">
        <f t="shared" si="1"/>
        <v>#REF!</v>
      </c>
      <c r="G32" s="20" t="e">
        <f t="shared" si="0"/>
        <v>#REF!</v>
      </c>
      <c r="H32" s="6">
        <f>救援队贡献!H$8</f>
        <v>0.08</v>
      </c>
      <c r="I32" s="19">
        <v>75</v>
      </c>
    </row>
    <row r="33" spans="1:9">
      <c r="A33" s="6">
        <v>32</v>
      </c>
      <c r="B33" s="6" t="e">
        <f>B32+B$4</f>
        <v>#REF!</v>
      </c>
      <c r="C33" s="6" t="s">
        <v>225</v>
      </c>
      <c r="D33" s="6">
        <v>175</v>
      </c>
      <c r="E33" s="6" t="e">
        <f t="shared" si="2"/>
        <v>#REF!</v>
      </c>
      <c r="F33" s="19" t="e">
        <f t="shared" si="1"/>
        <v>#REF!</v>
      </c>
      <c r="G33" s="20" t="e">
        <f t="shared" si="0"/>
        <v>#REF!</v>
      </c>
      <c r="H33" s="6">
        <f>救援队贡献!H$8</f>
        <v>0.08</v>
      </c>
      <c r="I33" s="19">
        <v>75</v>
      </c>
    </row>
    <row r="34" spans="1:9">
      <c r="A34" s="6">
        <v>33</v>
      </c>
      <c r="B34" s="6" t="e">
        <f>B33+B$4</f>
        <v>#REF!</v>
      </c>
      <c r="C34" s="6" t="s">
        <v>225</v>
      </c>
      <c r="D34" s="6">
        <v>175</v>
      </c>
      <c r="E34" s="6" t="e">
        <f t="shared" si="2"/>
        <v>#REF!</v>
      </c>
      <c r="F34" s="19" t="e">
        <f t="shared" si="1"/>
        <v>#REF!</v>
      </c>
      <c r="G34" s="20" t="e">
        <f t="shared" si="0"/>
        <v>#REF!</v>
      </c>
      <c r="H34" s="6">
        <f>救援队贡献!H$8</f>
        <v>0.08</v>
      </c>
      <c r="I34" s="19">
        <v>75</v>
      </c>
    </row>
    <row r="35" spans="1:9">
      <c r="A35" s="6">
        <v>34</v>
      </c>
      <c r="B35" s="6" t="e">
        <f>B34+B$4</f>
        <v>#REF!</v>
      </c>
      <c r="C35" s="6" t="s">
        <v>225</v>
      </c>
      <c r="D35" s="6">
        <v>175</v>
      </c>
      <c r="E35" s="6" t="e">
        <f t="shared" si="2"/>
        <v>#REF!</v>
      </c>
      <c r="F35" s="19" t="e">
        <f t="shared" si="1"/>
        <v>#REF!</v>
      </c>
      <c r="G35" s="20" t="e">
        <f t="shared" si="0"/>
        <v>#REF!</v>
      </c>
      <c r="H35" s="6">
        <f>救援队贡献!H$8</f>
        <v>0.08</v>
      </c>
      <c r="I35" s="19">
        <v>75</v>
      </c>
    </row>
    <row r="36" spans="1:9">
      <c r="A36" s="6">
        <v>35</v>
      </c>
      <c r="B36" s="6" t="e">
        <f>B35+B$4</f>
        <v>#REF!</v>
      </c>
      <c r="C36" s="6" t="s">
        <v>225</v>
      </c>
      <c r="D36" s="6">
        <v>175</v>
      </c>
      <c r="E36" s="6" t="e">
        <f t="shared" si="2"/>
        <v>#REF!</v>
      </c>
      <c r="F36" s="19" t="e">
        <f t="shared" si="1"/>
        <v>#REF!</v>
      </c>
      <c r="G36" s="20" t="e">
        <f t="shared" si="0"/>
        <v>#REF!</v>
      </c>
      <c r="H36" s="6">
        <f>救援队贡献!H$8</f>
        <v>0.08</v>
      </c>
      <c r="I36" s="19">
        <v>75</v>
      </c>
    </row>
    <row r="37" spans="1:9">
      <c r="A37" s="6">
        <v>36</v>
      </c>
      <c r="B37" s="6" t="e">
        <f>B36+B$4</f>
        <v>#REF!</v>
      </c>
      <c r="C37" s="6" t="s">
        <v>225</v>
      </c>
      <c r="D37" s="6">
        <v>175</v>
      </c>
      <c r="E37" s="6" t="e">
        <f t="shared" si="2"/>
        <v>#REF!</v>
      </c>
      <c r="F37" s="19" t="e">
        <f t="shared" si="1"/>
        <v>#REF!</v>
      </c>
      <c r="G37" s="20" t="e">
        <f t="shared" si="0"/>
        <v>#REF!</v>
      </c>
      <c r="H37" s="6">
        <f>救援队贡献!H$8</f>
        <v>0.08</v>
      </c>
      <c r="I37" s="19">
        <v>75</v>
      </c>
    </row>
    <row r="38" spans="1:9">
      <c r="A38" s="6">
        <v>37</v>
      </c>
      <c r="B38" s="6" t="e">
        <f>B37+B$4</f>
        <v>#REF!</v>
      </c>
      <c r="C38" s="6" t="s">
        <v>225</v>
      </c>
      <c r="D38" s="6">
        <v>175</v>
      </c>
      <c r="E38" s="6" t="e">
        <f t="shared" si="2"/>
        <v>#REF!</v>
      </c>
      <c r="F38" s="19" t="e">
        <f t="shared" si="1"/>
        <v>#REF!</v>
      </c>
      <c r="G38" s="20" t="e">
        <f t="shared" si="0"/>
        <v>#REF!</v>
      </c>
      <c r="H38" s="6">
        <f>救援队贡献!H$8</f>
        <v>0.08</v>
      </c>
      <c r="I38" s="19">
        <v>75</v>
      </c>
    </row>
    <row r="39" spans="1:9">
      <c r="A39" s="6">
        <v>38</v>
      </c>
      <c r="B39" s="6" t="e">
        <f>B38+B$4</f>
        <v>#REF!</v>
      </c>
      <c r="C39" s="6" t="s">
        <v>225</v>
      </c>
      <c r="D39" s="6">
        <v>175</v>
      </c>
      <c r="E39" s="6" t="e">
        <f t="shared" si="2"/>
        <v>#REF!</v>
      </c>
      <c r="F39" s="19" t="e">
        <f t="shared" si="1"/>
        <v>#REF!</v>
      </c>
      <c r="G39" s="20" t="e">
        <f t="shared" si="0"/>
        <v>#REF!</v>
      </c>
      <c r="H39" s="6">
        <f>救援队贡献!H$8</f>
        <v>0.08</v>
      </c>
      <c r="I39" s="19">
        <v>75</v>
      </c>
    </row>
    <row r="40" spans="1:9">
      <c r="A40" s="6">
        <v>39</v>
      </c>
      <c r="B40" s="6" t="e">
        <f>B39+B$4</f>
        <v>#REF!</v>
      </c>
      <c r="C40" s="6" t="s">
        <v>225</v>
      </c>
      <c r="D40" s="6">
        <v>175</v>
      </c>
      <c r="E40" s="6" t="e">
        <f t="shared" si="2"/>
        <v>#REF!</v>
      </c>
      <c r="F40" s="19" t="e">
        <f t="shared" si="1"/>
        <v>#REF!</v>
      </c>
      <c r="G40" s="20" t="e">
        <f t="shared" si="0"/>
        <v>#REF!</v>
      </c>
      <c r="H40" s="6">
        <f>救援队贡献!H$8</f>
        <v>0.08</v>
      </c>
      <c r="I40" s="19">
        <v>90</v>
      </c>
    </row>
    <row r="41" spans="1:9">
      <c r="A41" s="6">
        <v>40</v>
      </c>
      <c r="B41" s="6" t="e">
        <f>B40+B$4</f>
        <v>#REF!</v>
      </c>
      <c r="C41" s="6" t="s">
        <v>225</v>
      </c>
      <c r="D41" s="6">
        <v>50000</v>
      </c>
      <c r="E41" s="6" t="e">
        <f t="shared" si="2"/>
        <v>#REF!</v>
      </c>
      <c r="F41" s="19" t="e">
        <f t="shared" si="1"/>
        <v>#REF!</v>
      </c>
      <c r="G41" s="20" t="e">
        <f t="shared" si="0"/>
        <v>#REF!</v>
      </c>
      <c r="H41" s="6">
        <f>救援队贡献!H$8</f>
        <v>0.08</v>
      </c>
      <c r="I41" s="19">
        <v>90</v>
      </c>
    </row>
    <row r="42" spans="1:9">
      <c r="A42" s="6">
        <v>41</v>
      </c>
      <c r="B42" s="6" t="e">
        <f>B41+B$4</f>
        <v>#REF!</v>
      </c>
      <c r="C42" s="6" t="s">
        <v>225</v>
      </c>
      <c r="D42" s="6">
        <v>175</v>
      </c>
      <c r="E42" s="6" t="e">
        <f t="shared" si="2"/>
        <v>#REF!</v>
      </c>
      <c r="F42" s="19" t="e">
        <f t="shared" si="1"/>
        <v>#REF!</v>
      </c>
      <c r="G42" s="20" t="e">
        <f t="shared" si="0"/>
        <v>#REF!</v>
      </c>
      <c r="H42" s="6">
        <f>救援队贡献!H$8</f>
        <v>0.08</v>
      </c>
      <c r="I42" s="19">
        <v>90</v>
      </c>
    </row>
    <row r="43" spans="1:9">
      <c r="A43" s="6">
        <v>42</v>
      </c>
      <c r="B43" s="6" t="e">
        <f>B42+B$4</f>
        <v>#REF!</v>
      </c>
      <c r="C43" s="6" t="s">
        <v>225</v>
      </c>
      <c r="D43" s="6">
        <v>175</v>
      </c>
      <c r="E43" s="6" t="e">
        <f t="shared" si="2"/>
        <v>#REF!</v>
      </c>
      <c r="F43" s="19" t="e">
        <f t="shared" si="1"/>
        <v>#REF!</v>
      </c>
      <c r="G43" s="20" t="e">
        <f t="shared" si="0"/>
        <v>#REF!</v>
      </c>
      <c r="H43" s="6">
        <f>救援队贡献!H$8</f>
        <v>0.08</v>
      </c>
      <c r="I43" s="19">
        <v>90</v>
      </c>
    </row>
    <row r="44" spans="1:9">
      <c r="A44" s="6">
        <v>43</v>
      </c>
      <c r="B44" s="6" t="e">
        <f>B43+B$4</f>
        <v>#REF!</v>
      </c>
      <c r="C44" s="6" t="s">
        <v>225</v>
      </c>
      <c r="D44" s="6">
        <v>175</v>
      </c>
      <c r="E44" s="6" t="e">
        <f t="shared" si="2"/>
        <v>#REF!</v>
      </c>
      <c r="F44" s="19" t="e">
        <f t="shared" si="1"/>
        <v>#REF!</v>
      </c>
      <c r="G44" s="20" t="e">
        <f t="shared" si="0"/>
        <v>#REF!</v>
      </c>
      <c r="H44" s="6">
        <f>救援队贡献!H$8</f>
        <v>0.08</v>
      </c>
      <c r="I44" s="19">
        <v>90</v>
      </c>
    </row>
    <row r="45" spans="1:9">
      <c r="A45" s="6">
        <v>44</v>
      </c>
      <c r="B45" s="6" t="e">
        <f>B44+B$4</f>
        <v>#REF!</v>
      </c>
      <c r="C45" s="6" t="s">
        <v>225</v>
      </c>
      <c r="D45" s="6">
        <v>175</v>
      </c>
      <c r="E45" s="6" t="e">
        <f t="shared" si="2"/>
        <v>#REF!</v>
      </c>
      <c r="F45" s="19" t="e">
        <f t="shared" si="1"/>
        <v>#REF!</v>
      </c>
      <c r="G45" s="20" t="e">
        <f t="shared" si="0"/>
        <v>#REF!</v>
      </c>
      <c r="H45" s="6">
        <f>救援队贡献!H$8</f>
        <v>0.08</v>
      </c>
      <c r="I45" s="19">
        <v>90</v>
      </c>
    </row>
    <row r="46" spans="1:9">
      <c r="A46" s="6">
        <v>45</v>
      </c>
      <c r="B46" s="6" t="e">
        <f>B45+B$4</f>
        <v>#REF!</v>
      </c>
      <c r="C46" s="6" t="s">
        <v>225</v>
      </c>
      <c r="D46" s="6">
        <v>175</v>
      </c>
      <c r="E46" s="6" t="e">
        <f t="shared" si="2"/>
        <v>#REF!</v>
      </c>
      <c r="F46" s="19" t="e">
        <f t="shared" si="1"/>
        <v>#REF!</v>
      </c>
      <c r="G46" s="20" t="e">
        <f t="shared" si="0"/>
        <v>#REF!</v>
      </c>
      <c r="H46" s="6">
        <f>救援队贡献!H$8</f>
        <v>0.08</v>
      </c>
      <c r="I46" s="19">
        <v>90</v>
      </c>
    </row>
    <row r="47" spans="1:9">
      <c r="A47" s="6">
        <v>46</v>
      </c>
      <c r="B47" s="6" t="e">
        <f>B46+B$4</f>
        <v>#REF!</v>
      </c>
      <c r="C47" s="6" t="s">
        <v>225</v>
      </c>
      <c r="D47" s="6">
        <v>175</v>
      </c>
      <c r="E47" s="6" t="e">
        <f t="shared" si="2"/>
        <v>#REF!</v>
      </c>
      <c r="F47" s="19" t="e">
        <f t="shared" si="1"/>
        <v>#REF!</v>
      </c>
      <c r="G47" s="20" t="e">
        <f t="shared" si="0"/>
        <v>#REF!</v>
      </c>
      <c r="H47" s="6">
        <f>救援队贡献!H$8</f>
        <v>0.08</v>
      </c>
      <c r="I47" s="19">
        <v>100</v>
      </c>
    </row>
    <row r="48" spans="1:9">
      <c r="A48" s="6">
        <v>47</v>
      </c>
      <c r="B48" s="6" t="e">
        <f>B47+B$4</f>
        <v>#REF!</v>
      </c>
      <c r="C48" s="6" t="s">
        <v>225</v>
      </c>
      <c r="D48" s="6">
        <v>175</v>
      </c>
      <c r="E48" s="6" t="e">
        <f t="shared" si="2"/>
        <v>#REF!</v>
      </c>
      <c r="F48" s="19" t="e">
        <f t="shared" si="1"/>
        <v>#REF!</v>
      </c>
      <c r="G48" s="20" t="e">
        <f t="shared" si="0"/>
        <v>#REF!</v>
      </c>
      <c r="H48" s="6">
        <f>救援队贡献!H$8</f>
        <v>0.08</v>
      </c>
      <c r="I48" s="19">
        <v>100</v>
      </c>
    </row>
    <row r="49" spans="1:14">
      <c r="A49" s="6">
        <v>48</v>
      </c>
      <c r="B49" s="6" t="e">
        <f>B48+B$4</f>
        <v>#REF!</v>
      </c>
      <c r="C49" s="6" t="s">
        <v>225</v>
      </c>
      <c r="D49" s="6">
        <v>175</v>
      </c>
      <c r="E49" s="6" t="e">
        <f t="shared" si="2"/>
        <v>#REF!</v>
      </c>
      <c r="F49" s="19" t="e">
        <f t="shared" si="1"/>
        <v>#REF!</v>
      </c>
      <c r="G49" s="20" t="e">
        <f t="shared" si="0"/>
        <v>#REF!</v>
      </c>
      <c r="H49" s="6">
        <f>救援队贡献!H$8</f>
        <v>0.08</v>
      </c>
      <c r="I49" s="19">
        <v>100</v>
      </c>
      <c r="N49" t="s">
        <v>230</v>
      </c>
    </row>
    <row r="50" spans="1:9">
      <c r="A50" s="6">
        <v>49</v>
      </c>
      <c r="B50" s="6" t="e">
        <f>B49+B$4</f>
        <v>#REF!</v>
      </c>
      <c r="C50" s="6" t="s">
        <v>225</v>
      </c>
      <c r="D50" s="6">
        <v>175</v>
      </c>
      <c r="E50" s="6" t="e">
        <f t="shared" si="2"/>
        <v>#REF!</v>
      </c>
      <c r="F50" s="19" t="e">
        <f t="shared" si="1"/>
        <v>#REF!</v>
      </c>
      <c r="G50" s="20" t="e">
        <f t="shared" si="0"/>
        <v>#REF!</v>
      </c>
      <c r="H50" s="6">
        <f>救援队贡献!H$8</f>
        <v>0.08</v>
      </c>
      <c r="I50" s="19">
        <v>100</v>
      </c>
    </row>
    <row r="51" spans="1:9">
      <c r="A51" s="6">
        <v>50</v>
      </c>
      <c r="B51" s="6" t="e">
        <f>B50+B$4</f>
        <v>#REF!</v>
      </c>
      <c r="C51" s="6" t="s">
        <v>231</v>
      </c>
      <c r="D51" s="6">
        <v>1</v>
      </c>
      <c r="E51" s="6" t="e">
        <f t="shared" si="2"/>
        <v>#REF!</v>
      </c>
      <c r="F51" s="19" t="e">
        <f t="shared" si="1"/>
        <v>#REF!</v>
      </c>
      <c r="G51" s="20" t="e">
        <f t="shared" si="0"/>
        <v>#REF!</v>
      </c>
      <c r="H51" s="6">
        <f>救援队贡献!H$8</f>
        <v>0.08</v>
      </c>
      <c r="I51" s="19">
        <v>100</v>
      </c>
    </row>
    <row r="52" spans="1:9">
      <c r="A52" s="16" t="s">
        <v>232</v>
      </c>
      <c r="B52" s="16"/>
      <c r="C52" s="16"/>
      <c r="D52" s="16"/>
      <c r="E52" s="16"/>
      <c r="F52" s="16"/>
      <c r="G52" s="16"/>
      <c r="H52" s="16"/>
      <c r="I52" s="16"/>
    </row>
    <row r="53" spans="1:9">
      <c r="A53" s="17" t="s">
        <v>233</v>
      </c>
      <c r="B53" s="17"/>
      <c r="C53" s="17"/>
      <c r="D53" s="17"/>
      <c r="E53" s="17"/>
      <c r="F53" s="17"/>
      <c r="G53" s="17"/>
      <c r="H53" s="17"/>
      <c r="I53" s="17"/>
    </row>
    <row r="54" spans="1:9">
      <c r="A54" s="17"/>
      <c r="B54" s="17"/>
      <c r="C54" s="17"/>
      <c r="D54" s="17"/>
      <c r="E54" s="17"/>
      <c r="F54" s="17"/>
      <c r="G54" s="17"/>
      <c r="H54" s="17"/>
      <c r="I54" s="17"/>
    </row>
    <row r="55" ht="19.5" customHeight="1" spans="1:7">
      <c r="A55" s="3" t="s">
        <v>234</v>
      </c>
      <c r="B55" s="3"/>
      <c r="C55" s="3" t="s">
        <v>235</v>
      </c>
      <c r="E55" s="3" t="s">
        <v>169</v>
      </c>
      <c r="G55">
        <v>125</v>
      </c>
    </row>
    <row r="56" ht="26.25" customHeight="1" spans="1:6">
      <c r="A56" s="3" t="e">
        <f>G51</f>
        <v>#REF!</v>
      </c>
      <c r="B56" s="3"/>
      <c r="C56" s="3"/>
      <c r="E56" s="21">
        <f>救援队贡献!A25/H2</f>
        <v>0.3375</v>
      </c>
      <c r="F56">
        <v>30</v>
      </c>
    </row>
  </sheetData>
  <sheetProtection formatCells="0" insertHyperlinks="0" autoFilter="0"/>
  <mergeCells count="6">
    <mergeCell ref="A52:I52"/>
    <mergeCell ref="A55:B55"/>
    <mergeCell ref="C55:D55"/>
    <mergeCell ref="A56:B56"/>
    <mergeCell ref="C56:D56"/>
    <mergeCell ref="A53:I5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zoomScale="150" zoomScaleNormal="150" workbookViewId="0">
      <selection activeCell="F2" sqref="F2:G2"/>
    </sheetView>
  </sheetViews>
  <sheetFormatPr defaultColWidth="9" defaultRowHeight="13.5" outlineLevelCol="6"/>
  <cols>
    <col min="6" max="6" width="10.5" customWidth="1"/>
  </cols>
  <sheetData>
    <row r="1" spans="1:7">
      <c r="A1" s="3" t="s">
        <v>236</v>
      </c>
      <c r="B1" s="3" t="s">
        <v>237</v>
      </c>
      <c r="C1" s="3"/>
      <c r="D1" s="3"/>
      <c r="E1" s="3"/>
      <c r="F1" s="3"/>
      <c r="G1" s="3"/>
    </row>
    <row r="2" spans="1:7">
      <c r="A2" s="3"/>
      <c r="B2" t="s">
        <v>238</v>
      </c>
      <c r="C2" t="s">
        <v>239</v>
      </c>
      <c r="D2" t="s">
        <v>240</v>
      </c>
      <c r="F2" t="s">
        <v>241</v>
      </c>
      <c r="G2" t="s">
        <v>242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12</v>
      </c>
    </row>
    <row r="15" spans="1:1">
      <c r="A15">
        <v>13</v>
      </c>
    </row>
    <row r="16" spans="1:1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  <row r="33" spans="1:1">
      <c r="A33">
        <v>31</v>
      </c>
    </row>
    <row r="34" spans="1:1">
      <c r="A34">
        <v>32</v>
      </c>
    </row>
    <row r="35" spans="1:1">
      <c r="A35">
        <v>33</v>
      </c>
    </row>
    <row r="36" spans="1:1">
      <c r="A36">
        <v>34</v>
      </c>
    </row>
    <row r="37" spans="1:1">
      <c r="A37">
        <v>35</v>
      </c>
    </row>
    <row r="38" spans="1:1">
      <c r="A38">
        <v>36</v>
      </c>
    </row>
    <row r="39" spans="1:1">
      <c r="A39">
        <v>37</v>
      </c>
    </row>
    <row r="40" spans="1:1">
      <c r="A40">
        <v>38</v>
      </c>
    </row>
    <row r="41" spans="1:1">
      <c r="A41">
        <v>39</v>
      </c>
    </row>
    <row r="42" spans="1:1">
      <c r="A42">
        <v>40</v>
      </c>
    </row>
    <row r="43" spans="1:1">
      <c r="A43">
        <v>41</v>
      </c>
    </row>
    <row r="44" spans="1:1">
      <c r="A44">
        <v>42</v>
      </c>
    </row>
    <row r="45" spans="1:1">
      <c r="A45">
        <v>43</v>
      </c>
    </row>
    <row r="46" spans="1:1">
      <c r="A46">
        <v>44</v>
      </c>
    </row>
    <row r="47" spans="1:1">
      <c r="A47">
        <v>45</v>
      </c>
    </row>
    <row r="48" spans="1:1">
      <c r="A48">
        <v>46</v>
      </c>
    </row>
    <row r="49" spans="1:1">
      <c r="A49">
        <v>47</v>
      </c>
    </row>
  </sheetData>
  <sheetProtection formatCells="0" insertHyperlinks="0" autoFilter="0"/>
  <mergeCells count="2">
    <mergeCell ref="B1:G1"/>
    <mergeCell ref="A1:A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5"/>
  <sheetViews>
    <sheetView zoomScale="80" zoomScaleNormal="80" topLeftCell="A13" workbookViewId="0">
      <selection activeCell="J4" sqref="J4:Q35"/>
    </sheetView>
  </sheetViews>
  <sheetFormatPr defaultColWidth="9" defaultRowHeight="13.5"/>
  <cols>
    <col min="6" max="6" width="10.7833333333333" customWidth="1"/>
    <col min="7" max="7" width="10.325" customWidth="1"/>
    <col min="9" max="9" width="17"/>
    <col min="14" max="14" width="10.7833333333333" customWidth="1"/>
    <col min="15" max="15" width="9.375"/>
    <col min="17" max="17" width="17"/>
  </cols>
  <sheetData>
    <row r="1" spans="1:17">
      <c r="A1" s="5" t="s">
        <v>243</v>
      </c>
      <c r="B1" s="5"/>
      <c r="C1" s="5"/>
      <c r="D1" s="5"/>
      <c r="E1" s="5"/>
      <c r="F1" s="5"/>
      <c r="G1" s="5"/>
      <c r="H1" s="5"/>
      <c r="I1" s="5"/>
      <c r="J1" s="11" t="s">
        <v>243</v>
      </c>
      <c r="K1" s="12"/>
      <c r="L1" s="12"/>
      <c r="M1" s="5"/>
      <c r="N1" s="5"/>
      <c r="O1" s="12"/>
      <c r="P1" s="12"/>
      <c r="Q1" s="12"/>
    </row>
    <row r="2" spans="1:17">
      <c r="A2" s="5"/>
      <c r="B2" s="5"/>
      <c r="C2" s="5"/>
      <c r="D2" s="5"/>
      <c r="E2" s="5"/>
      <c r="F2" s="5"/>
      <c r="G2" s="5"/>
      <c r="H2" s="5"/>
      <c r="I2" s="5"/>
      <c r="J2" s="13"/>
      <c r="K2" s="14"/>
      <c r="L2" s="14"/>
      <c r="M2" s="5"/>
      <c r="N2" s="5"/>
      <c r="O2" s="14"/>
      <c r="P2" s="14"/>
      <c r="Q2" s="14"/>
    </row>
    <row r="3" spans="1:17">
      <c r="A3" s="6" t="s">
        <v>244</v>
      </c>
      <c r="B3" s="6" t="s">
        <v>245</v>
      </c>
      <c r="C3" s="6" t="s">
        <v>246</v>
      </c>
      <c r="D3" s="6" t="s">
        <v>160</v>
      </c>
      <c r="E3" s="6" t="s">
        <v>247</v>
      </c>
      <c r="F3" s="6" t="s">
        <v>248</v>
      </c>
      <c r="G3" s="6" t="s">
        <v>249</v>
      </c>
      <c r="H3" s="6" t="s">
        <v>250</v>
      </c>
      <c r="I3" s="6" t="s">
        <v>251</v>
      </c>
      <c r="J3" s="6" t="s">
        <v>245</v>
      </c>
      <c r="K3" s="6" t="s">
        <v>246</v>
      </c>
      <c r="L3" s="6" t="s">
        <v>160</v>
      </c>
      <c r="M3" s="6" t="s">
        <v>247</v>
      </c>
      <c r="N3" s="6" t="s">
        <v>248</v>
      </c>
      <c r="O3" s="6" t="s">
        <v>249</v>
      </c>
      <c r="P3" s="6" t="s">
        <v>250</v>
      </c>
      <c r="Q3" s="6" t="s">
        <v>251</v>
      </c>
    </row>
    <row r="4" ht="14.25" spans="1:17">
      <c r="A4" s="6">
        <v>1</v>
      </c>
      <c r="B4" s="7">
        <v>10000</v>
      </c>
      <c r="C4" s="6">
        <v>8</v>
      </c>
      <c r="D4" s="6">
        <v>0.05</v>
      </c>
      <c r="E4" s="6">
        <v>0.02</v>
      </c>
      <c r="F4" s="6">
        <v>0.015</v>
      </c>
      <c r="G4" s="6">
        <f t="shared" ref="G4:G34" si="0">B4*D4*C4+B4*E4+B4*F4*8*2</f>
        <v>6600</v>
      </c>
      <c r="H4" s="6" t="e">
        <f>救援队贡献!A$40</f>
        <v>#REF!</v>
      </c>
      <c r="I4" s="6" t="e">
        <f t="shared" ref="I4:I34" si="1">H4*G4</f>
        <v>#REF!</v>
      </c>
      <c r="J4" s="7">
        <v>10000</v>
      </c>
      <c r="K4" s="6">
        <v>10</v>
      </c>
      <c r="L4" s="6">
        <v>0.05</v>
      </c>
      <c r="M4" s="6">
        <v>0.02</v>
      </c>
      <c r="N4" s="6">
        <v>0.015</v>
      </c>
      <c r="O4" s="6">
        <f t="shared" ref="O4:O34" si="2">J4*L4*K4+J4*M4+J4*N4*8*2</f>
        <v>7600</v>
      </c>
      <c r="P4" s="6" t="e">
        <f>救援队贡献!I$40</f>
        <v>#REF!</v>
      </c>
      <c r="Q4" s="6" t="e">
        <f t="shared" ref="Q4:Q34" si="3">P4*O4</f>
        <v>#REF!</v>
      </c>
    </row>
    <row r="5" ht="14.25" spans="1:17">
      <c r="A5" s="6">
        <v>2</v>
      </c>
      <c r="B5" s="7">
        <v>20000</v>
      </c>
      <c r="C5" s="6">
        <v>8</v>
      </c>
      <c r="D5" s="6">
        <v>0.05</v>
      </c>
      <c r="E5" s="6">
        <v>0.02</v>
      </c>
      <c r="F5" s="6">
        <v>0.015</v>
      </c>
      <c r="G5" s="6">
        <f t="shared" si="0"/>
        <v>13200</v>
      </c>
      <c r="H5" s="6" t="e">
        <f>救援队贡献!A$40</f>
        <v>#REF!</v>
      </c>
      <c r="I5" s="6" t="e">
        <f t="shared" si="1"/>
        <v>#REF!</v>
      </c>
      <c r="J5" s="7">
        <v>20000</v>
      </c>
      <c r="K5" s="6">
        <v>10</v>
      </c>
      <c r="L5" s="6">
        <v>0.05</v>
      </c>
      <c r="M5" s="6">
        <v>0.02</v>
      </c>
      <c r="N5" s="6">
        <v>0.015</v>
      </c>
      <c r="O5" s="6">
        <f t="shared" si="2"/>
        <v>15200</v>
      </c>
      <c r="P5" s="6" t="e">
        <f>救援队贡献!I$40</f>
        <v>#REF!</v>
      </c>
      <c r="Q5" s="6" t="e">
        <f t="shared" si="3"/>
        <v>#REF!</v>
      </c>
    </row>
    <row r="6" ht="14.25" spans="1:17">
      <c r="A6" s="6">
        <v>3</v>
      </c>
      <c r="B6" s="7">
        <v>28875</v>
      </c>
      <c r="C6" s="6">
        <v>8</v>
      </c>
      <c r="D6" s="6">
        <v>0.05</v>
      </c>
      <c r="E6" s="6">
        <v>0.02</v>
      </c>
      <c r="F6" s="6">
        <v>0.015</v>
      </c>
      <c r="G6" s="6">
        <f t="shared" si="0"/>
        <v>19057.5</v>
      </c>
      <c r="H6" s="6" t="e">
        <f>救援队贡献!A$40</f>
        <v>#REF!</v>
      </c>
      <c r="I6" s="6" t="e">
        <f t="shared" si="1"/>
        <v>#REF!</v>
      </c>
      <c r="J6" s="7">
        <v>28875</v>
      </c>
      <c r="K6" s="6">
        <v>10</v>
      </c>
      <c r="L6" s="6">
        <v>0.05</v>
      </c>
      <c r="M6" s="6">
        <v>0.02</v>
      </c>
      <c r="N6" s="6">
        <v>0.015</v>
      </c>
      <c r="O6" s="6">
        <f t="shared" si="2"/>
        <v>21945</v>
      </c>
      <c r="P6" s="6" t="e">
        <f>救援队贡献!I$40</f>
        <v>#REF!</v>
      </c>
      <c r="Q6" s="6" t="e">
        <f t="shared" si="3"/>
        <v>#REF!</v>
      </c>
    </row>
    <row r="7" ht="14.25" spans="1:17">
      <c r="A7" s="6">
        <v>4</v>
      </c>
      <c r="B7" s="7">
        <v>38172</v>
      </c>
      <c r="C7" s="6">
        <v>8</v>
      </c>
      <c r="D7" s="6">
        <v>0.05</v>
      </c>
      <c r="E7" s="6">
        <v>0.02</v>
      </c>
      <c r="F7" s="6">
        <v>0.015</v>
      </c>
      <c r="G7" s="6">
        <f t="shared" si="0"/>
        <v>25193.52</v>
      </c>
      <c r="H7" s="6" t="e">
        <f>救援队贡献!A$40</f>
        <v>#REF!</v>
      </c>
      <c r="I7" s="6" t="e">
        <f t="shared" si="1"/>
        <v>#REF!</v>
      </c>
      <c r="J7" s="7">
        <v>38172</v>
      </c>
      <c r="K7" s="6">
        <v>10</v>
      </c>
      <c r="L7" s="6">
        <v>0.05</v>
      </c>
      <c r="M7" s="6">
        <v>0.02</v>
      </c>
      <c r="N7" s="6">
        <v>0.015</v>
      </c>
      <c r="O7" s="6">
        <f t="shared" si="2"/>
        <v>29010.72</v>
      </c>
      <c r="P7" s="6" t="e">
        <f>救援队贡献!I$40</f>
        <v>#REF!</v>
      </c>
      <c r="Q7" s="6" t="e">
        <f t="shared" si="3"/>
        <v>#REF!</v>
      </c>
    </row>
    <row r="8" ht="14.25" spans="1:17">
      <c r="A8" s="6">
        <v>5</v>
      </c>
      <c r="B8" s="7">
        <v>48243</v>
      </c>
      <c r="C8" s="6">
        <v>8</v>
      </c>
      <c r="D8" s="6">
        <v>0.05</v>
      </c>
      <c r="E8" s="6">
        <v>0.02</v>
      </c>
      <c r="F8" s="6">
        <v>0.015</v>
      </c>
      <c r="G8" s="6">
        <f t="shared" si="0"/>
        <v>31840.38</v>
      </c>
      <c r="H8" s="6" t="e">
        <f>救援队贡献!A$40</f>
        <v>#REF!</v>
      </c>
      <c r="I8" s="6" t="e">
        <f t="shared" si="1"/>
        <v>#REF!</v>
      </c>
      <c r="J8" s="7">
        <v>48243</v>
      </c>
      <c r="K8" s="6">
        <v>10</v>
      </c>
      <c r="L8" s="6">
        <v>0.05</v>
      </c>
      <c r="M8" s="6">
        <v>0.02</v>
      </c>
      <c r="N8" s="6">
        <v>0.015</v>
      </c>
      <c r="O8" s="6">
        <f t="shared" si="2"/>
        <v>36664.68</v>
      </c>
      <c r="P8" s="6" t="e">
        <f>救援队贡献!I$40</f>
        <v>#REF!</v>
      </c>
      <c r="Q8" s="6" t="e">
        <f t="shared" si="3"/>
        <v>#REF!</v>
      </c>
    </row>
    <row r="9" ht="14.25" spans="1:17">
      <c r="A9" s="6">
        <v>6</v>
      </c>
      <c r="B9" s="7">
        <v>59399</v>
      </c>
      <c r="C9" s="6">
        <v>8</v>
      </c>
      <c r="D9" s="6">
        <v>0.05</v>
      </c>
      <c r="E9" s="6">
        <v>0.02</v>
      </c>
      <c r="F9" s="6">
        <v>0.015</v>
      </c>
      <c r="G9" s="6">
        <f t="shared" si="0"/>
        <v>39203.34</v>
      </c>
      <c r="H9" s="6" t="e">
        <f>救援队贡献!A$40</f>
        <v>#REF!</v>
      </c>
      <c r="I9" s="6" t="e">
        <f t="shared" si="1"/>
        <v>#REF!</v>
      </c>
      <c r="J9" s="7">
        <v>59399</v>
      </c>
      <c r="K9" s="6">
        <v>10</v>
      </c>
      <c r="L9" s="6">
        <v>0.05</v>
      </c>
      <c r="M9" s="6">
        <v>0.02</v>
      </c>
      <c r="N9" s="6">
        <v>0.015</v>
      </c>
      <c r="O9" s="6">
        <f t="shared" si="2"/>
        <v>45143.24</v>
      </c>
      <c r="P9" s="6" t="e">
        <f>救援队贡献!I$40</f>
        <v>#REF!</v>
      </c>
      <c r="Q9" s="6" t="e">
        <f t="shared" si="3"/>
        <v>#REF!</v>
      </c>
    </row>
    <row r="10" ht="14.25" spans="1:17">
      <c r="A10" s="6">
        <v>7</v>
      </c>
      <c r="B10" s="7">
        <v>71711</v>
      </c>
      <c r="C10" s="6">
        <v>8</v>
      </c>
      <c r="D10" s="6">
        <v>0.05</v>
      </c>
      <c r="E10" s="6">
        <v>0.02</v>
      </c>
      <c r="F10" s="6">
        <v>0.015</v>
      </c>
      <c r="G10" s="6">
        <f t="shared" si="0"/>
        <v>47329.26</v>
      </c>
      <c r="H10" s="6" t="e">
        <f>救援队贡献!A$40</f>
        <v>#REF!</v>
      </c>
      <c r="I10" s="6" t="e">
        <f t="shared" si="1"/>
        <v>#REF!</v>
      </c>
      <c r="J10" s="7">
        <v>71711</v>
      </c>
      <c r="K10" s="6">
        <v>10</v>
      </c>
      <c r="L10" s="6">
        <v>0.05</v>
      </c>
      <c r="M10" s="6">
        <v>0.02</v>
      </c>
      <c r="N10" s="6">
        <v>0.015</v>
      </c>
      <c r="O10" s="6">
        <f t="shared" si="2"/>
        <v>54500.36</v>
      </c>
      <c r="P10" s="6" t="e">
        <f>救援队贡献!I$40</f>
        <v>#REF!</v>
      </c>
      <c r="Q10" s="6" t="e">
        <f t="shared" si="3"/>
        <v>#REF!</v>
      </c>
    </row>
    <row r="11" ht="14.25" spans="1:17">
      <c r="A11" s="6">
        <v>8</v>
      </c>
      <c r="B11" s="7">
        <v>85408</v>
      </c>
      <c r="C11" s="6">
        <v>8</v>
      </c>
      <c r="D11" s="6">
        <v>0.05</v>
      </c>
      <c r="E11" s="6">
        <v>0.02</v>
      </c>
      <c r="F11" s="6">
        <v>0.015</v>
      </c>
      <c r="G11" s="6">
        <f t="shared" si="0"/>
        <v>56369.28</v>
      </c>
      <c r="H11" s="6" t="e">
        <f>救援队贡献!A$40</f>
        <v>#REF!</v>
      </c>
      <c r="I11" s="6" t="e">
        <f t="shared" si="1"/>
        <v>#REF!</v>
      </c>
      <c r="J11" s="7">
        <v>85408</v>
      </c>
      <c r="K11" s="6">
        <v>10</v>
      </c>
      <c r="L11" s="6">
        <v>0.05</v>
      </c>
      <c r="M11" s="6">
        <v>0.02</v>
      </c>
      <c r="N11" s="6">
        <v>0.015</v>
      </c>
      <c r="O11" s="6">
        <f t="shared" si="2"/>
        <v>64910.08</v>
      </c>
      <c r="P11" s="6" t="e">
        <f>救援队贡献!I$40</f>
        <v>#REF!</v>
      </c>
      <c r="Q11" s="6" t="e">
        <f t="shared" si="3"/>
        <v>#REF!</v>
      </c>
    </row>
    <row r="12" ht="14.25" spans="1:17">
      <c r="A12" s="6">
        <v>9</v>
      </c>
      <c r="B12" s="7">
        <v>100706</v>
      </c>
      <c r="C12" s="6">
        <v>8</v>
      </c>
      <c r="D12" s="6">
        <v>0.05</v>
      </c>
      <c r="E12" s="6">
        <v>0.02</v>
      </c>
      <c r="F12" s="6">
        <v>0.015</v>
      </c>
      <c r="G12" s="6">
        <f t="shared" si="0"/>
        <v>66465.96</v>
      </c>
      <c r="H12" s="6" t="e">
        <f>救援队贡献!A$40</f>
        <v>#REF!</v>
      </c>
      <c r="I12" s="6" t="e">
        <f t="shared" si="1"/>
        <v>#REF!</v>
      </c>
      <c r="J12" s="7">
        <v>100706</v>
      </c>
      <c r="K12" s="6">
        <v>10</v>
      </c>
      <c r="L12" s="6">
        <v>0.05</v>
      </c>
      <c r="M12" s="6">
        <v>0.02</v>
      </c>
      <c r="N12" s="6">
        <v>0.015</v>
      </c>
      <c r="O12" s="6">
        <f t="shared" si="2"/>
        <v>76536.56</v>
      </c>
      <c r="P12" s="6" t="e">
        <f>救援队贡献!I$40</f>
        <v>#REF!</v>
      </c>
      <c r="Q12" s="6" t="e">
        <f t="shared" si="3"/>
        <v>#REF!</v>
      </c>
    </row>
    <row r="13" ht="14.25" spans="1:17">
      <c r="A13" s="6">
        <v>10</v>
      </c>
      <c r="B13" s="7">
        <v>117807</v>
      </c>
      <c r="C13" s="6">
        <v>8</v>
      </c>
      <c r="D13" s="6">
        <v>0.05</v>
      </c>
      <c r="E13" s="6">
        <v>0.02</v>
      </c>
      <c r="F13" s="6">
        <v>0.015</v>
      </c>
      <c r="G13" s="6">
        <f t="shared" si="0"/>
        <v>77752.62</v>
      </c>
      <c r="H13" s="6" t="e">
        <f>救援队贡献!A$40</f>
        <v>#REF!</v>
      </c>
      <c r="I13" s="6" t="e">
        <f t="shared" si="1"/>
        <v>#REF!</v>
      </c>
      <c r="J13" s="7">
        <v>117807</v>
      </c>
      <c r="K13" s="6">
        <v>10</v>
      </c>
      <c r="L13" s="6">
        <v>0.05</v>
      </c>
      <c r="M13" s="6">
        <v>0.02</v>
      </c>
      <c r="N13" s="6">
        <v>0.015</v>
      </c>
      <c r="O13" s="6">
        <f t="shared" si="2"/>
        <v>89533.32</v>
      </c>
      <c r="P13" s="6" t="e">
        <f>救援队贡献!I$40</f>
        <v>#REF!</v>
      </c>
      <c r="Q13" s="6" t="e">
        <f t="shared" si="3"/>
        <v>#REF!</v>
      </c>
    </row>
    <row r="14" ht="14.25" spans="1:17">
      <c r="A14" s="6">
        <v>11</v>
      </c>
      <c r="B14" s="7">
        <v>136935</v>
      </c>
      <c r="C14" s="6">
        <v>8</v>
      </c>
      <c r="D14" s="6">
        <v>0.05</v>
      </c>
      <c r="E14" s="6">
        <v>0.02</v>
      </c>
      <c r="F14" s="6">
        <v>0.015</v>
      </c>
      <c r="G14" s="6">
        <f t="shared" si="0"/>
        <v>90377.1</v>
      </c>
      <c r="H14" s="6" t="e">
        <f>救援队贡献!A$40</f>
        <v>#REF!</v>
      </c>
      <c r="I14" s="6" t="e">
        <f t="shared" si="1"/>
        <v>#REF!</v>
      </c>
      <c r="J14" s="7">
        <v>136935</v>
      </c>
      <c r="K14" s="6">
        <v>10</v>
      </c>
      <c r="L14" s="6">
        <v>0.05</v>
      </c>
      <c r="M14" s="6">
        <v>0.02</v>
      </c>
      <c r="N14" s="6">
        <v>0.015</v>
      </c>
      <c r="O14" s="6">
        <f t="shared" si="2"/>
        <v>104070.6</v>
      </c>
      <c r="P14" s="6" t="e">
        <f>救援队贡献!I$40</f>
        <v>#REF!</v>
      </c>
      <c r="Q14" s="6" t="e">
        <f t="shared" si="3"/>
        <v>#REF!</v>
      </c>
    </row>
    <row r="15" ht="14.25" spans="1:17">
      <c r="A15" s="6">
        <v>12</v>
      </c>
      <c r="B15" s="7">
        <v>158344</v>
      </c>
      <c r="C15" s="6">
        <v>8</v>
      </c>
      <c r="D15" s="6">
        <v>0.05</v>
      </c>
      <c r="E15" s="6">
        <v>0.02</v>
      </c>
      <c r="F15" s="6">
        <v>0.015</v>
      </c>
      <c r="G15" s="6">
        <f t="shared" si="0"/>
        <v>104507.04</v>
      </c>
      <c r="H15" s="6" t="e">
        <f>救援队贡献!A$40</f>
        <v>#REF!</v>
      </c>
      <c r="I15" s="6" t="e">
        <f t="shared" si="1"/>
        <v>#REF!</v>
      </c>
      <c r="J15" s="7">
        <v>158344</v>
      </c>
      <c r="K15" s="6">
        <v>10</v>
      </c>
      <c r="L15" s="6">
        <v>0.05</v>
      </c>
      <c r="M15" s="6">
        <v>0.02</v>
      </c>
      <c r="N15" s="6">
        <v>0.015</v>
      </c>
      <c r="O15" s="6">
        <f t="shared" si="2"/>
        <v>120341.44</v>
      </c>
      <c r="P15" s="6" t="e">
        <f>救援队贡献!I$40</f>
        <v>#REF!</v>
      </c>
      <c r="Q15" s="6" t="e">
        <f t="shared" si="3"/>
        <v>#REF!</v>
      </c>
    </row>
    <row r="16" ht="14.25" spans="1:17">
      <c r="A16" s="6">
        <v>13</v>
      </c>
      <c r="B16" s="7">
        <v>182320</v>
      </c>
      <c r="C16" s="6">
        <v>8</v>
      </c>
      <c r="D16" s="6">
        <v>0.05</v>
      </c>
      <c r="E16" s="6">
        <v>0.02</v>
      </c>
      <c r="F16" s="6">
        <v>0.015</v>
      </c>
      <c r="G16" s="6">
        <f t="shared" si="0"/>
        <v>120331.2</v>
      </c>
      <c r="H16" s="6" t="e">
        <f>救援队贡献!A$40</f>
        <v>#REF!</v>
      </c>
      <c r="I16" s="6" t="e">
        <f t="shared" si="1"/>
        <v>#REF!</v>
      </c>
      <c r="J16" s="7">
        <v>182320</v>
      </c>
      <c r="K16" s="6">
        <v>10</v>
      </c>
      <c r="L16" s="6">
        <v>0.05</v>
      </c>
      <c r="M16" s="6">
        <v>0.02</v>
      </c>
      <c r="N16" s="6">
        <v>0.015</v>
      </c>
      <c r="O16" s="6">
        <f t="shared" si="2"/>
        <v>138563.2</v>
      </c>
      <c r="P16" s="6" t="e">
        <f>救援队贡献!I$40</f>
        <v>#REF!</v>
      </c>
      <c r="Q16" s="6" t="e">
        <f t="shared" si="3"/>
        <v>#REF!</v>
      </c>
    </row>
    <row r="17" ht="14.25" spans="1:17">
      <c r="A17" s="6">
        <v>14</v>
      </c>
      <c r="B17" s="7">
        <v>209182</v>
      </c>
      <c r="C17" s="6">
        <v>8</v>
      </c>
      <c r="D17" s="6">
        <v>0.05</v>
      </c>
      <c r="E17" s="6">
        <v>0.02</v>
      </c>
      <c r="F17" s="6">
        <v>0.015</v>
      </c>
      <c r="G17" s="6">
        <f t="shared" si="0"/>
        <v>138060.12</v>
      </c>
      <c r="H17" s="6" t="e">
        <f>救援队贡献!A$40</f>
        <v>#REF!</v>
      </c>
      <c r="I17" s="6" t="e">
        <f t="shared" si="1"/>
        <v>#REF!</v>
      </c>
      <c r="J17" s="7">
        <v>209182</v>
      </c>
      <c r="K17" s="6">
        <v>10</v>
      </c>
      <c r="L17" s="6">
        <v>0.05</v>
      </c>
      <c r="M17" s="6">
        <v>0.02</v>
      </c>
      <c r="N17" s="6">
        <v>0.015</v>
      </c>
      <c r="O17" s="6">
        <f t="shared" si="2"/>
        <v>158978.32</v>
      </c>
      <c r="P17" s="6" t="e">
        <f>救援队贡献!I$40</f>
        <v>#REF!</v>
      </c>
      <c r="Q17" s="6" t="e">
        <f t="shared" si="3"/>
        <v>#REF!</v>
      </c>
    </row>
    <row r="18" ht="14.25" spans="1:17">
      <c r="A18" s="6">
        <v>15</v>
      </c>
      <c r="B18" s="7">
        <v>239293</v>
      </c>
      <c r="C18" s="6">
        <v>8</v>
      </c>
      <c r="D18" s="6">
        <v>0.05</v>
      </c>
      <c r="E18" s="6">
        <v>0.02</v>
      </c>
      <c r="F18" s="6">
        <v>0.015</v>
      </c>
      <c r="G18" s="6">
        <f t="shared" si="0"/>
        <v>157933.38</v>
      </c>
      <c r="H18" s="6" t="e">
        <f>救援队贡献!A$40</f>
        <v>#REF!</v>
      </c>
      <c r="I18" s="6" t="e">
        <f t="shared" si="1"/>
        <v>#REF!</v>
      </c>
      <c r="J18" s="7">
        <v>239293</v>
      </c>
      <c r="K18" s="6">
        <v>10</v>
      </c>
      <c r="L18" s="6">
        <v>0.05</v>
      </c>
      <c r="M18" s="6">
        <v>0.02</v>
      </c>
      <c r="N18" s="6">
        <v>0.015</v>
      </c>
      <c r="O18" s="6">
        <f t="shared" si="2"/>
        <v>181862.68</v>
      </c>
      <c r="P18" s="6" t="e">
        <f>救援队贡献!I$40</f>
        <v>#REF!</v>
      </c>
      <c r="Q18" s="6" t="e">
        <f t="shared" si="3"/>
        <v>#REF!</v>
      </c>
    </row>
    <row r="19" ht="14.25" spans="1:17">
      <c r="A19" s="6">
        <v>16</v>
      </c>
      <c r="B19" s="7">
        <v>273057</v>
      </c>
      <c r="C19" s="6">
        <v>8</v>
      </c>
      <c r="D19" s="6">
        <v>0.05</v>
      </c>
      <c r="E19" s="6">
        <v>0.02</v>
      </c>
      <c r="F19" s="6">
        <v>0.015</v>
      </c>
      <c r="G19" s="6">
        <f t="shared" si="0"/>
        <v>180217.62</v>
      </c>
      <c r="H19" s="6" t="e">
        <f>救援队贡献!A$40</f>
        <v>#REF!</v>
      </c>
      <c r="I19" s="6" t="e">
        <f t="shared" si="1"/>
        <v>#REF!</v>
      </c>
      <c r="J19" s="7">
        <v>273057</v>
      </c>
      <c r="K19" s="6">
        <v>10</v>
      </c>
      <c r="L19" s="6">
        <v>0.05</v>
      </c>
      <c r="M19" s="6">
        <v>0.02</v>
      </c>
      <c r="N19" s="6">
        <v>0.015</v>
      </c>
      <c r="O19" s="6">
        <f t="shared" si="2"/>
        <v>207523.32</v>
      </c>
      <c r="P19" s="6" t="e">
        <f>救援队贡献!I$40</f>
        <v>#REF!</v>
      </c>
      <c r="Q19" s="6" t="e">
        <f t="shared" si="3"/>
        <v>#REF!</v>
      </c>
    </row>
    <row r="20" ht="14.25" spans="1:17">
      <c r="A20" s="6">
        <v>17</v>
      </c>
      <c r="B20" s="7">
        <v>310931</v>
      </c>
      <c r="C20" s="6">
        <v>8</v>
      </c>
      <c r="D20" s="6">
        <v>0.05</v>
      </c>
      <c r="E20" s="6">
        <v>0.02</v>
      </c>
      <c r="F20" s="6">
        <v>0.015</v>
      </c>
      <c r="G20" s="6">
        <f t="shared" si="0"/>
        <v>205214.46</v>
      </c>
      <c r="H20" s="6" t="e">
        <f>救援队贡献!A$40</f>
        <v>#REF!</v>
      </c>
      <c r="I20" s="6" t="e">
        <f t="shared" si="1"/>
        <v>#REF!</v>
      </c>
      <c r="J20" s="7">
        <v>310931</v>
      </c>
      <c r="K20" s="6">
        <v>10</v>
      </c>
      <c r="L20" s="6">
        <v>0.05</v>
      </c>
      <c r="M20" s="6">
        <v>0.02</v>
      </c>
      <c r="N20" s="6">
        <v>0.015</v>
      </c>
      <c r="O20" s="6">
        <f t="shared" si="2"/>
        <v>236307.56</v>
      </c>
      <c r="P20" s="6" t="e">
        <f>救援队贡献!I$40</f>
        <v>#REF!</v>
      </c>
      <c r="Q20" s="6" t="e">
        <f t="shared" si="3"/>
        <v>#REF!</v>
      </c>
    </row>
    <row r="21" ht="14.25" spans="1:17">
      <c r="A21" s="6">
        <v>18</v>
      </c>
      <c r="B21" s="7">
        <v>353430</v>
      </c>
      <c r="C21" s="6">
        <v>8</v>
      </c>
      <c r="D21" s="6">
        <v>0.05</v>
      </c>
      <c r="E21" s="6">
        <v>0.02</v>
      </c>
      <c r="F21" s="6">
        <v>0.015</v>
      </c>
      <c r="G21" s="6">
        <f t="shared" si="0"/>
        <v>233263.8</v>
      </c>
      <c r="H21" s="6" t="e">
        <f>救援队贡献!A$40</f>
        <v>#REF!</v>
      </c>
      <c r="I21" s="6" t="e">
        <f t="shared" si="1"/>
        <v>#REF!</v>
      </c>
      <c r="J21" s="7">
        <v>353430</v>
      </c>
      <c r="K21" s="6">
        <v>10</v>
      </c>
      <c r="L21" s="6">
        <v>0.05</v>
      </c>
      <c r="M21" s="6">
        <v>0.02</v>
      </c>
      <c r="N21" s="6">
        <v>0.015</v>
      </c>
      <c r="O21" s="6">
        <f t="shared" si="2"/>
        <v>268606.8</v>
      </c>
      <c r="P21" s="6" t="e">
        <f>救援队贡献!I$40</f>
        <v>#REF!</v>
      </c>
      <c r="Q21" s="6" t="e">
        <f t="shared" si="3"/>
        <v>#REF!</v>
      </c>
    </row>
    <row r="22" ht="14.25" spans="1:17">
      <c r="A22" s="6">
        <v>19</v>
      </c>
      <c r="B22" s="7">
        <v>401132</v>
      </c>
      <c r="C22" s="6">
        <v>8</v>
      </c>
      <c r="D22" s="6">
        <v>0.05</v>
      </c>
      <c r="E22" s="6">
        <v>0.02</v>
      </c>
      <c r="F22" s="6">
        <v>0.015</v>
      </c>
      <c r="G22" s="6">
        <f t="shared" si="0"/>
        <v>264747.12</v>
      </c>
      <c r="H22" s="6" t="e">
        <f>救援队贡献!A$40</f>
        <v>#REF!</v>
      </c>
      <c r="I22" s="6" t="e">
        <f t="shared" si="1"/>
        <v>#REF!</v>
      </c>
      <c r="J22" s="7">
        <v>401132</v>
      </c>
      <c r="K22" s="6">
        <v>10</v>
      </c>
      <c r="L22" s="6">
        <v>0.05</v>
      </c>
      <c r="M22" s="6">
        <v>0.02</v>
      </c>
      <c r="N22" s="6">
        <v>0.015</v>
      </c>
      <c r="O22" s="6">
        <f t="shared" si="2"/>
        <v>304860.32</v>
      </c>
      <c r="P22" s="6" t="e">
        <f>救援队贡献!I$40</f>
        <v>#REF!</v>
      </c>
      <c r="Q22" s="6" t="e">
        <f t="shared" si="3"/>
        <v>#REF!</v>
      </c>
    </row>
    <row r="23" ht="14.25" spans="1:17">
      <c r="A23" s="6">
        <v>20</v>
      </c>
      <c r="B23" s="7">
        <v>454686</v>
      </c>
      <c r="C23" s="6">
        <v>8</v>
      </c>
      <c r="D23" s="6">
        <v>0.05</v>
      </c>
      <c r="E23" s="6">
        <v>0.02</v>
      </c>
      <c r="F23" s="6">
        <v>0.015</v>
      </c>
      <c r="G23" s="6">
        <f t="shared" si="0"/>
        <v>300092.76</v>
      </c>
      <c r="H23" s="6" t="e">
        <f>救援队贡献!A$40</f>
        <v>#REF!</v>
      </c>
      <c r="I23" s="6" t="e">
        <f t="shared" si="1"/>
        <v>#REF!</v>
      </c>
      <c r="J23" s="7">
        <v>454686</v>
      </c>
      <c r="K23" s="6">
        <v>10</v>
      </c>
      <c r="L23" s="6">
        <v>0.05</v>
      </c>
      <c r="M23" s="6">
        <v>0.02</v>
      </c>
      <c r="N23" s="6">
        <v>0.015</v>
      </c>
      <c r="O23" s="6">
        <f t="shared" si="2"/>
        <v>345561.36</v>
      </c>
      <c r="P23" s="6" t="e">
        <f>救援队贡献!I$40</f>
        <v>#REF!</v>
      </c>
      <c r="Q23" s="6" t="e">
        <f t="shared" si="3"/>
        <v>#REF!</v>
      </c>
    </row>
    <row r="24" ht="14.25" spans="1:17">
      <c r="A24" s="6">
        <v>21</v>
      </c>
      <c r="B24" s="7">
        <v>514824</v>
      </c>
      <c r="C24" s="6">
        <v>8</v>
      </c>
      <c r="D24" s="6">
        <v>0.05</v>
      </c>
      <c r="E24" s="6">
        <v>0.02</v>
      </c>
      <c r="F24" s="6">
        <v>0.015</v>
      </c>
      <c r="G24" s="6">
        <f t="shared" si="0"/>
        <v>339783.84</v>
      </c>
      <c r="H24" s="6" t="e">
        <f>救援队贡献!A$40</f>
        <v>#REF!</v>
      </c>
      <c r="I24" s="6" t="e">
        <f t="shared" si="1"/>
        <v>#REF!</v>
      </c>
      <c r="J24" s="7">
        <v>514824</v>
      </c>
      <c r="K24" s="6">
        <v>10</v>
      </c>
      <c r="L24" s="6">
        <v>0.05</v>
      </c>
      <c r="M24" s="6">
        <v>0.02</v>
      </c>
      <c r="N24" s="6">
        <v>0.015</v>
      </c>
      <c r="O24" s="6">
        <f t="shared" si="2"/>
        <v>391266.24</v>
      </c>
      <c r="P24" s="6" t="e">
        <f>救援队贡献!I$40</f>
        <v>#REF!</v>
      </c>
      <c r="Q24" s="6" t="e">
        <f t="shared" si="3"/>
        <v>#REF!</v>
      </c>
    </row>
    <row r="25" ht="14.25" spans="1:17">
      <c r="A25" s="6">
        <v>22</v>
      </c>
      <c r="B25" s="7">
        <v>582369</v>
      </c>
      <c r="C25" s="6">
        <v>8</v>
      </c>
      <c r="D25" s="6">
        <v>0.05</v>
      </c>
      <c r="E25" s="6">
        <v>0.02</v>
      </c>
      <c r="F25" s="6">
        <v>0.015</v>
      </c>
      <c r="G25" s="6">
        <f t="shared" si="0"/>
        <v>384363.54</v>
      </c>
      <c r="H25" s="6" t="e">
        <f>救援队贡献!A$40</f>
        <v>#REF!</v>
      </c>
      <c r="I25" s="6" t="e">
        <f t="shared" si="1"/>
        <v>#REF!</v>
      </c>
      <c r="J25" s="7">
        <v>582369</v>
      </c>
      <c r="K25" s="6">
        <v>10</v>
      </c>
      <c r="L25" s="6">
        <v>0.05</v>
      </c>
      <c r="M25" s="6">
        <v>0.02</v>
      </c>
      <c r="N25" s="6">
        <v>0.015</v>
      </c>
      <c r="O25" s="6">
        <f t="shared" si="2"/>
        <v>442600.44</v>
      </c>
      <c r="P25" s="6" t="e">
        <f>救援队贡献!I$40</f>
        <v>#REF!</v>
      </c>
      <c r="Q25" s="6" t="e">
        <f t="shared" si="3"/>
        <v>#REF!</v>
      </c>
    </row>
    <row r="26" ht="14.25" spans="1:17">
      <c r="A26" s="6">
        <v>23</v>
      </c>
      <c r="B26" s="7">
        <v>658248</v>
      </c>
      <c r="C26" s="6">
        <v>8</v>
      </c>
      <c r="D26" s="6">
        <v>0.05</v>
      </c>
      <c r="E26" s="6">
        <v>0.02</v>
      </c>
      <c r="F26" s="6">
        <v>0.015</v>
      </c>
      <c r="G26" s="6">
        <f t="shared" si="0"/>
        <v>434443.68</v>
      </c>
      <c r="H26" s="6" t="e">
        <f>救援队贡献!A$40</f>
        <v>#REF!</v>
      </c>
      <c r="I26" s="6" t="e">
        <f t="shared" si="1"/>
        <v>#REF!</v>
      </c>
      <c r="J26" s="7">
        <v>658248</v>
      </c>
      <c r="K26" s="6">
        <v>10</v>
      </c>
      <c r="L26" s="6">
        <v>0.05</v>
      </c>
      <c r="M26" s="6">
        <v>0.02</v>
      </c>
      <c r="N26" s="6">
        <v>0.015</v>
      </c>
      <c r="O26" s="6">
        <f t="shared" si="2"/>
        <v>500268.48</v>
      </c>
      <c r="P26" s="6" t="e">
        <f>救援队贡献!I$40</f>
        <v>#REF!</v>
      </c>
      <c r="Q26" s="6" t="e">
        <f t="shared" si="3"/>
        <v>#REF!</v>
      </c>
    </row>
    <row r="27" ht="14.25" spans="1:17">
      <c r="A27" s="6">
        <v>24</v>
      </c>
      <c r="B27" s="7">
        <v>743502</v>
      </c>
      <c r="C27" s="6">
        <v>8</v>
      </c>
      <c r="D27" s="6">
        <v>0.05</v>
      </c>
      <c r="E27" s="6">
        <v>0.02</v>
      </c>
      <c r="F27" s="6">
        <v>0.015</v>
      </c>
      <c r="G27" s="6">
        <f t="shared" si="0"/>
        <v>490711.32</v>
      </c>
      <c r="H27" s="6" t="e">
        <f>救援队贡献!A$40</f>
        <v>#REF!</v>
      </c>
      <c r="I27" s="6" t="e">
        <f t="shared" si="1"/>
        <v>#REF!</v>
      </c>
      <c r="J27" s="7">
        <v>743502</v>
      </c>
      <c r="K27" s="6">
        <v>10</v>
      </c>
      <c r="L27" s="6">
        <v>0.05</v>
      </c>
      <c r="M27" s="6">
        <v>0.02</v>
      </c>
      <c r="N27" s="6">
        <v>0.015</v>
      </c>
      <c r="O27" s="6">
        <f t="shared" si="2"/>
        <v>565061.52</v>
      </c>
      <c r="P27" s="6" t="e">
        <f>救援队贡献!I$40</f>
        <v>#REF!</v>
      </c>
      <c r="Q27" s="6" t="e">
        <f t="shared" si="3"/>
        <v>#REF!</v>
      </c>
    </row>
    <row r="28" ht="14.25" spans="1:17">
      <c r="A28" s="6">
        <v>25</v>
      </c>
      <c r="B28" s="7">
        <v>839302</v>
      </c>
      <c r="C28" s="6">
        <v>8</v>
      </c>
      <c r="D28" s="6">
        <v>0.05</v>
      </c>
      <c r="E28" s="6">
        <v>0.02</v>
      </c>
      <c r="F28" s="6">
        <v>0.015</v>
      </c>
      <c r="G28" s="6">
        <f t="shared" si="0"/>
        <v>553939.32</v>
      </c>
      <c r="H28" s="6" t="e">
        <f>救援队贡献!A$40</f>
        <v>#REF!</v>
      </c>
      <c r="I28" s="6" t="e">
        <f t="shared" si="1"/>
        <v>#REF!</v>
      </c>
      <c r="J28" s="7">
        <v>839302</v>
      </c>
      <c r="K28" s="6">
        <v>10</v>
      </c>
      <c r="L28" s="6">
        <v>0.05</v>
      </c>
      <c r="M28" s="6">
        <v>0.02</v>
      </c>
      <c r="N28" s="6">
        <v>0.015</v>
      </c>
      <c r="O28" s="6">
        <f t="shared" si="2"/>
        <v>637869.52</v>
      </c>
      <c r="P28" s="6" t="e">
        <f>救援队贡献!I$40</f>
        <v>#REF!</v>
      </c>
      <c r="Q28" s="6" t="e">
        <f t="shared" si="3"/>
        <v>#REF!</v>
      </c>
    </row>
    <row r="29" ht="14.25" spans="1:17">
      <c r="A29" s="6">
        <v>26</v>
      </c>
      <c r="B29" s="7">
        <v>946967</v>
      </c>
      <c r="C29" s="6">
        <v>8</v>
      </c>
      <c r="D29" s="6">
        <v>0.05</v>
      </c>
      <c r="E29" s="6">
        <v>0.02</v>
      </c>
      <c r="F29" s="6">
        <v>0.015</v>
      </c>
      <c r="G29" s="6">
        <f t="shared" si="0"/>
        <v>624998.22</v>
      </c>
      <c r="H29" s="6" t="e">
        <f>救援队贡献!A$40</f>
        <v>#REF!</v>
      </c>
      <c r="I29" s="6" t="e">
        <f t="shared" si="1"/>
        <v>#REF!</v>
      </c>
      <c r="J29" s="7">
        <v>946967</v>
      </c>
      <c r="K29" s="6">
        <v>10</v>
      </c>
      <c r="L29" s="6">
        <v>0.05</v>
      </c>
      <c r="M29" s="6">
        <v>0.02</v>
      </c>
      <c r="N29" s="6">
        <v>0.015</v>
      </c>
      <c r="O29" s="6">
        <f t="shared" si="2"/>
        <v>719694.92</v>
      </c>
      <c r="P29" s="6" t="e">
        <f>救援队贡献!I$40</f>
        <v>#REF!</v>
      </c>
      <c r="Q29" s="6" t="e">
        <f t="shared" si="3"/>
        <v>#REF!</v>
      </c>
    </row>
    <row r="30" ht="14.25" spans="1:17">
      <c r="A30" s="6">
        <v>27</v>
      </c>
      <c r="B30" s="7">
        <v>1067980</v>
      </c>
      <c r="C30" s="6">
        <v>8</v>
      </c>
      <c r="D30" s="6">
        <v>0.05</v>
      </c>
      <c r="E30" s="6">
        <v>0.02</v>
      </c>
      <c r="F30" s="6">
        <v>0.015</v>
      </c>
      <c r="G30" s="6">
        <f t="shared" si="0"/>
        <v>704866.8</v>
      </c>
      <c r="H30" s="6" t="e">
        <f>救援队贡献!A$40</f>
        <v>#REF!</v>
      </c>
      <c r="I30" s="6" t="e">
        <f t="shared" si="1"/>
        <v>#REF!</v>
      </c>
      <c r="J30" s="7">
        <v>1067980</v>
      </c>
      <c r="K30" s="6">
        <v>10</v>
      </c>
      <c r="L30" s="6">
        <v>0.05</v>
      </c>
      <c r="M30" s="6">
        <v>0.02</v>
      </c>
      <c r="N30" s="6">
        <v>0.015</v>
      </c>
      <c r="O30" s="6">
        <f t="shared" si="2"/>
        <v>811664.8</v>
      </c>
      <c r="P30" s="6" t="e">
        <f>救援队贡献!I$40</f>
        <v>#REF!</v>
      </c>
      <c r="Q30" s="6" t="e">
        <f t="shared" si="3"/>
        <v>#REF!</v>
      </c>
    </row>
    <row r="31" ht="14.25" spans="1:17">
      <c r="A31" s="6">
        <v>28</v>
      </c>
      <c r="B31" s="7">
        <v>1204010</v>
      </c>
      <c r="C31" s="6">
        <v>8</v>
      </c>
      <c r="D31" s="6">
        <v>0.05</v>
      </c>
      <c r="E31" s="6">
        <v>0.02</v>
      </c>
      <c r="F31" s="6">
        <v>0.015</v>
      </c>
      <c r="G31" s="6">
        <f t="shared" si="0"/>
        <v>794646.6</v>
      </c>
      <c r="H31" s="6" t="e">
        <f>救援队贡献!A$40</f>
        <v>#REF!</v>
      </c>
      <c r="I31" s="6" t="e">
        <f t="shared" si="1"/>
        <v>#REF!</v>
      </c>
      <c r="J31" s="7">
        <v>1204010</v>
      </c>
      <c r="K31" s="6">
        <v>10</v>
      </c>
      <c r="L31" s="6">
        <v>0.05</v>
      </c>
      <c r="M31" s="6">
        <v>0.02</v>
      </c>
      <c r="N31" s="6">
        <v>0.015</v>
      </c>
      <c r="O31" s="6">
        <f t="shared" si="2"/>
        <v>915047.6</v>
      </c>
      <c r="P31" s="6" t="e">
        <f>救援队贡献!I$40</f>
        <v>#REF!</v>
      </c>
      <c r="Q31" s="6" t="e">
        <f t="shared" si="3"/>
        <v>#REF!</v>
      </c>
    </row>
    <row r="32" ht="14.25" spans="1:17">
      <c r="A32" s="6">
        <v>29</v>
      </c>
      <c r="B32" s="7">
        <v>1356934</v>
      </c>
      <c r="C32" s="6">
        <v>8</v>
      </c>
      <c r="D32" s="6">
        <v>0.05</v>
      </c>
      <c r="E32" s="6">
        <v>0.02</v>
      </c>
      <c r="F32" s="6">
        <v>0.015</v>
      </c>
      <c r="G32" s="6">
        <f t="shared" si="0"/>
        <v>895576.44</v>
      </c>
      <c r="H32" s="6" t="e">
        <f>救援队贡献!A$40</f>
        <v>#REF!</v>
      </c>
      <c r="I32" s="6" t="e">
        <f t="shared" si="1"/>
        <v>#REF!</v>
      </c>
      <c r="J32" s="7">
        <v>1356934</v>
      </c>
      <c r="K32" s="6">
        <v>10</v>
      </c>
      <c r="L32" s="6">
        <v>0.05</v>
      </c>
      <c r="M32" s="6">
        <v>0.02</v>
      </c>
      <c r="N32" s="6">
        <v>0.015</v>
      </c>
      <c r="O32" s="6">
        <f t="shared" si="2"/>
        <v>1031269.84</v>
      </c>
      <c r="P32" s="6" t="e">
        <f>救援队贡献!I$40</f>
        <v>#REF!</v>
      </c>
      <c r="Q32" s="6" t="e">
        <f t="shared" si="3"/>
        <v>#REF!</v>
      </c>
    </row>
    <row r="33" ht="14.25" spans="1:17">
      <c r="A33" s="6">
        <v>30</v>
      </c>
      <c r="B33" s="7">
        <v>1528863</v>
      </c>
      <c r="C33" s="6">
        <v>8</v>
      </c>
      <c r="D33" s="6">
        <v>0.05</v>
      </c>
      <c r="E33" s="6">
        <v>0.02</v>
      </c>
      <c r="F33" s="6">
        <v>0.015</v>
      </c>
      <c r="G33" s="6">
        <f t="shared" si="0"/>
        <v>1009049.58</v>
      </c>
      <c r="H33" s="6" t="e">
        <f>救援队贡献!A$40</f>
        <v>#REF!</v>
      </c>
      <c r="I33" s="6" t="e">
        <f t="shared" si="1"/>
        <v>#REF!</v>
      </c>
      <c r="J33" s="7">
        <v>1528863</v>
      </c>
      <c r="K33" s="6">
        <v>10</v>
      </c>
      <c r="L33" s="6">
        <v>0.05</v>
      </c>
      <c r="M33" s="6">
        <v>0.02</v>
      </c>
      <c r="N33" s="6">
        <v>0.015</v>
      </c>
      <c r="O33" s="6">
        <f t="shared" si="2"/>
        <v>1161935.88</v>
      </c>
      <c r="P33" s="6" t="e">
        <f>救援队贡献!I$40</f>
        <v>#REF!</v>
      </c>
      <c r="Q33" s="6" t="e">
        <f t="shared" si="3"/>
        <v>#REF!</v>
      </c>
    </row>
    <row r="34" ht="14.25" spans="1:17">
      <c r="A34" s="6">
        <v>31</v>
      </c>
      <c r="B34" s="7">
        <v>1722174</v>
      </c>
      <c r="C34" s="6">
        <v>8</v>
      </c>
      <c r="D34" s="6">
        <v>0.05</v>
      </c>
      <c r="E34" s="6">
        <v>0.02</v>
      </c>
      <c r="F34" s="6">
        <v>0.015</v>
      </c>
      <c r="G34" s="6">
        <f t="shared" si="0"/>
        <v>1136634.84</v>
      </c>
      <c r="H34" s="6" t="e">
        <f>救援队贡献!A$40</f>
        <v>#REF!</v>
      </c>
      <c r="I34" s="6" t="e">
        <f t="shared" si="1"/>
        <v>#REF!</v>
      </c>
      <c r="J34" s="7">
        <v>1722174</v>
      </c>
      <c r="K34" s="6">
        <v>10</v>
      </c>
      <c r="L34" s="6">
        <v>0.05</v>
      </c>
      <c r="M34" s="6">
        <v>0.02</v>
      </c>
      <c r="N34" s="6">
        <v>0.015</v>
      </c>
      <c r="O34" s="6">
        <f t="shared" si="2"/>
        <v>1308852.24</v>
      </c>
      <c r="P34" s="6" t="e">
        <f>救援队贡献!I$40</f>
        <v>#REF!</v>
      </c>
      <c r="Q34" s="6" t="e">
        <f t="shared" si="3"/>
        <v>#REF!</v>
      </c>
    </row>
    <row r="35" spans="1:17">
      <c r="A35" s="8" t="s">
        <v>252</v>
      </c>
      <c r="B35" s="9"/>
      <c r="C35" s="9"/>
      <c r="D35" s="9"/>
      <c r="E35" s="9"/>
      <c r="F35" s="9"/>
      <c r="G35" s="9"/>
      <c r="H35" s="10"/>
      <c r="I35" s="15" t="e">
        <f>SUM(I4:I34)</f>
        <v>#REF!</v>
      </c>
      <c r="J35" s="8" t="s">
        <v>252</v>
      </c>
      <c r="K35" s="9"/>
      <c r="L35" s="9"/>
      <c r="M35" s="9"/>
      <c r="N35" s="9"/>
      <c r="O35" s="9"/>
      <c r="P35" s="10"/>
      <c r="Q35" s="15" t="e">
        <f>SUM(Q4:Q34)</f>
        <v>#REF!</v>
      </c>
    </row>
  </sheetData>
  <sheetProtection formatCells="0" insertHyperlinks="0" autoFilter="0"/>
  <mergeCells count="4">
    <mergeCell ref="A35:H35"/>
    <mergeCell ref="J35:P35"/>
    <mergeCell ref="A1:I2"/>
    <mergeCell ref="J1:Q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3"/>
  <sheetViews>
    <sheetView workbookViewId="0">
      <selection activeCell="A1" sqref="A1"/>
    </sheetView>
  </sheetViews>
  <sheetFormatPr defaultColWidth="9" defaultRowHeight="13.5" outlineLevelCol="2"/>
  <cols>
    <col min="3" max="3" width="148.625" customWidth="1"/>
  </cols>
  <sheetData>
    <row r="2" spans="3:3">
      <c r="C2" t="s">
        <v>253</v>
      </c>
    </row>
    <row r="3" spans="3:3">
      <c r="C3" t="s">
        <v>254</v>
      </c>
    </row>
    <row r="4" spans="3:3">
      <c r="C4" t="s">
        <v>255</v>
      </c>
    </row>
    <row r="7" spans="3:3">
      <c r="C7" t="s">
        <v>256</v>
      </c>
    </row>
    <row r="8" spans="3:3">
      <c r="C8" t="s">
        <v>257</v>
      </c>
    </row>
    <row r="9" spans="2:3">
      <c r="B9">
        <v>1</v>
      </c>
      <c r="C9" t="s">
        <v>258</v>
      </c>
    </row>
    <row r="10" ht="62.25" customHeight="1" spans="3:3">
      <c r="C10" s="4" t="s">
        <v>259</v>
      </c>
    </row>
    <row r="11" spans="3:3">
      <c r="C11" t="s">
        <v>260</v>
      </c>
    </row>
    <row r="12" spans="3:3">
      <c r="C12" t="s">
        <v>261</v>
      </c>
    </row>
    <row r="14" spans="2:3">
      <c r="B14">
        <v>2</v>
      </c>
      <c r="C14" t="s">
        <v>262</v>
      </c>
    </row>
    <row r="15" spans="3:3">
      <c r="C15" t="s">
        <v>263</v>
      </c>
    </row>
    <row r="16" spans="3:3">
      <c r="C16" t="s">
        <v>264</v>
      </c>
    </row>
    <row r="18" spans="2:3">
      <c r="B18">
        <v>3</v>
      </c>
      <c r="C18" t="s">
        <v>265</v>
      </c>
    </row>
    <row r="19" spans="3:3">
      <c r="C19" t="s">
        <v>266</v>
      </c>
    </row>
    <row r="22" spans="2:3">
      <c r="B22">
        <v>4</v>
      </c>
      <c r="C22" t="s">
        <v>267</v>
      </c>
    </row>
    <row r="23" spans="3:3">
      <c r="C23" t="s">
        <v>268</v>
      </c>
    </row>
    <row r="28" spans="3:3">
      <c r="C28" t="s">
        <v>269</v>
      </c>
    </row>
    <row r="30" spans="2:3">
      <c r="B30">
        <v>1</v>
      </c>
      <c r="C30" t="s">
        <v>270</v>
      </c>
    </row>
    <row r="31" spans="2:3">
      <c r="B31">
        <v>2</v>
      </c>
      <c r="C31" t="s">
        <v>271</v>
      </c>
    </row>
    <row r="32" spans="2:3">
      <c r="B32">
        <v>3</v>
      </c>
      <c r="C32" t="s">
        <v>272</v>
      </c>
    </row>
    <row r="33" spans="2:3">
      <c r="B33">
        <v>4</v>
      </c>
      <c r="C33" t="s">
        <v>273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zoomScale="120" zoomScaleNormal="120" topLeftCell="A2" workbookViewId="0">
      <selection activeCell="A1" sqref="A1:A2"/>
    </sheetView>
  </sheetViews>
  <sheetFormatPr defaultColWidth="9" defaultRowHeight="13.5" outlineLevelCol="2"/>
  <cols>
    <col min="1" max="1" width="11.4583333333333" customWidth="1"/>
    <col min="2" max="2" width="218.333333333333" customWidth="1"/>
    <col min="3" max="3" width="80.7333333333333" customWidth="1"/>
    <col min="4" max="14" width="218.333333333333" customWidth="1"/>
  </cols>
  <sheetData>
    <row r="1" ht="409" customHeight="1" spans="1:3">
      <c r="A1" s="3"/>
      <c r="C1" t="s">
        <v>274</v>
      </c>
    </row>
    <row r="2" ht="409" customHeight="1" spans="1:1">
      <c r="A2" s="3"/>
    </row>
    <row r="3" ht="409" customHeight="1" spans="2:3">
      <c r="B3" s="3"/>
      <c r="C3" t="s">
        <v>275</v>
      </c>
    </row>
    <row r="4" ht="409" customHeight="1" spans="2:2">
      <c r="B4" s="3"/>
    </row>
    <row r="5" ht="409" customHeight="1"/>
    <row r="6" ht="409" customHeight="1"/>
    <row r="7" ht="409" customHeight="1"/>
    <row r="8" ht="409" customHeight="1"/>
    <row r="9" ht="409" customHeight="1"/>
    <row r="10" ht="409" customHeight="1"/>
    <row r="11" ht="409" customHeight="1"/>
    <row r="12" ht="409" customHeight="1"/>
    <row r="13" ht="409" customHeight="1"/>
    <row r="14" ht="409" customHeight="1"/>
    <row r="15" ht="409" customHeight="1"/>
    <row r="16" ht="409" customHeight="1"/>
    <row r="17" ht="409" customHeight="1"/>
    <row r="18" ht="409" customHeight="1"/>
    <row r="19" ht="409" customHeight="1"/>
    <row r="20" ht="409" customHeight="1"/>
    <row r="21" ht="409" customHeight="1"/>
    <row r="22" ht="409" customHeight="1"/>
    <row r="23" ht="409" customHeight="1"/>
    <row r="24" ht="409" customHeight="1"/>
    <row r="25" ht="409" customHeight="1"/>
    <row r="26" ht="409" customHeight="1"/>
    <row r="27" ht="409" customHeight="1"/>
    <row r="28" ht="409" customHeight="1"/>
    <row r="29" ht="409" customHeight="1"/>
    <row r="30" ht="409" customHeight="1"/>
    <row r="31" ht="409" customHeight="1"/>
    <row r="32" ht="409" customHeight="1"/>
    <row r="33" ht="409" customHeight="1"/>
    <row r="34" ht="409" customHeight="1"/>
    <row r="35" ht="409" customHeight="1"/>
    <row r="59" customHeight="1"/>
  </sheetData>
  <sheetProtection formatCells="0" insertHyperlinks="0" autoFilter="0"/>
  <mergeCells count="2">
    <mergeCell ref="A1:A2"/>
    <mergeCell ref="B3:B4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1" interlineOnOff="0" interlineColor="0" isDbSheet="0"/>
    <woSheetProps sheetStid="3" interlineOnOff="0" interlineColor="0" isDbSheet="0"/>
    <woSheetProps sheetStid="1" interlineOnOff="0" interlineColor="0" isDbSheet="0"/>
    <woSheetProps sheetStid="7" interlineOnOff="0" interlineColor="0" isDbSheet="0"/>
    <woSheetProps sheetStid="5" interlineOnOff="0" interlineColor="0" isDbSheet="0"/>
    <woSheetProps sheetStid="12" interlineOnOff="0" interlineColor="0" isDbSheet="0"/>
    <woSheetProps sheetStid="13" interlineOnOff="0" interlineColor="0" isDbSheet="0"/>
    <woSheetProps sheetStid="15" interlineOnOff="0" interlineColor="0" isDbSheet="0"/>
    <woSheetProps sheetStid="16" interlineOnOff="0" interlineColor="0" isDbSheet="0"/>
    <woSheetProps sheetStid="20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1" master=""/>
  <rangeList sheetStid="3" master=""/>
  <rangeList sheetStid="1" master=""/>
  <rangeList sheetStid="7" master=""/>
  <rangeList sheetStid="5" master=""/>
  <rangeList sheetStid="12" master=""/>
  <rangeList sheetStid="13" master=""/>
  <rangeList sheetStid="15" master=""/>
  <rangeList sheetStid="16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11"/>
  <pixelatorList sheetStid="3"/>
  <pixelatorList sheetStid="1"/>
  <pixelatorList sheetStid="7"/>
  <pixelatorList sheetStid="5"/>
  <pixelatorList sheetStid="12"/>
  <pixelatorList sheetStid="13"/>
  <pixelatorList sheetStid="15"/>
  <pixelatorList sheetStid="16"/>
  <pixelatorList sheetStid="20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WWO_wpscloud_20210722192000-d46083163a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单局游戏</vt:lpstr>
      <vt:lpstr>魔法塔升级</vt:lpstr>
      <vt:lpstr>关卡数值</vt:lpstr>
      <vt:lpstr>救援队贡献</vt:lpstr>
      <vt:lpstr>角色升级数值</vt:lpstr>
      <vt:lpstr>捕鱼大赛</vt:lpstr>
      <vt:lpstr>人均活跃收益率</vt:lpstr>
      <vt:lpstr>技术支持</vt:lpstr>
      <vt:lpstr>交互设计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2018-06-18T08:28:00Z</dcterms:created>
  <dcterms:modified xsi:type="dcterms:W3CDTF">2019-06-06T07:34:00Z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