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junior/Documents/projects/github/default-prob/data/tbl/"/>
    </mc:Choice>
  </mc:AlternateContent>
  <bookViews>
    <workbookView xWindow="0" yWindow="460" windowWidth="25600" windowHeight="15460" tabRatio="500" firstSheet="14" activeTab="19"/>
  </bookViews>
  <sheets>
    <sheet name="ac" sheetId="1" r:id="rId1"/>
    <sheet name="al" sheetId="2" r:id="rId2"/>
    <sheet name="am" sheetId="4" r:id="rId3"/>
    <sheet name="ap" sheetId="5" r:id="rId4"/>
    <sheet name="ba" sheetId="7" r:id="rId5"/>
    <sheet name="ce" sheetId="8" r:id="rId6"/>
    <sheet name="df" sheetId="9" r:id="rId7"/>
    <sheet name="es" sheetId="10" r:id="rId8"/>
    <sheet name="go" sheetId="11" r:id="rId9"/>
    <sheet name="ma" sheetId="12" r:id="rId10"/>
    <sheet name="mg" sheetId="13" r:id="rId11"/>
    <sheet name="ms" sheetId="14" r:id="rId12"/>
    <sheet name="mt" sheetId="15" r:id="rId13"/>
    <sheet name="pa" sheetId="16" r:id="rId14"/>
    <sheet name="pb" sheetId="17" r:id="rId15"/>
    <sheet name="pe" sheetId="18" r:id="rId16"/>
    <sheet name="pi" sheetId="19" r:id="rId17"/>
    <sheet name="pr" sheetId="21" r:id="rId18"/>
    <sheet name="rj" sheetId="22" r:id="rId19"/>
    <sheet name="rn" sheetId="23" r:id="rId20"/>
    <sheet name="ro" sheetId="24" r:id="rId21"/>
    <sheet name="rr" sheetId="25" r:id="rId22"/>
    <sheet name="rs" sheetId="26" r:id="rId23"/>
    <sheet name="sc" sheetId="27" r:id="rId24"/>
    <sheet name="se" sheetId="28" r:id="rId25"/>
    <sheet name="sp" sheetId="29" r:id="rId26"/>
    <sheet name="to" sheetId="30" r:id="rId2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0" l="1"/>
  <c r="K6" i="10"/>
  <c r="K7" i="10"/>
  <c r="K5" i="5"/>
  <c r="K28" i="5"/>
  <c r="K29" i="5"/>
  <c r="K5" i="2"/>
  <c r="K28" i="2"/>
  <c r="L7" i="2"/>
  <c r="L7" i="4"/>
  <c r="L7" i="5"/>
  <c r="L7" i="7"/>
  <c r="L7" i="9"/>
  <c r="L7" i="10"/>
  <c r="L7" i="11"/>
  <c r="L7" i="12"/>
  <c r="L7" i="14"/>
  <c r="L7" i="15"/>
  <c r="L7" i="16"/>
  <c r="L7" i="17"/>
  <c r="L7" i="18"/>
  <c r="L7" i="19"/>
  <c r="L7" i="22"/>
  <c r="L7" i="24"/>
  <c r="L7" i="25"/>
  <c r="L7" i="26"/>
  <c r="L7" i="27"/>
  <c r="L7" i="28"/>
  <c r="L7" i="29"/>
  <c r="L7" i="30"/>
  <c r="L7" i="1"/>
  <c r="L6" i="2"/>
  <c r="L6" i="4"/>
  <c r="L6" i="5"/>
  <c r="L6" i="7"/>
  <c r="L6" i="9"/>
  <c r="L6" i="10"/>
  <c r="L6" i="11"/>
  <c r="L6" i="12"/>
  <c r="L6" i="14"/>
  <c r="L6" i="15"/>
  <c r="L6" i="16"/>
  <c r="L6" i="17"/>
  <c r="L6" i="18"/>
  <c r="L6" i="19"/>
  <c r="L6" i="22"/>
  <c r="L6" i="24"/>
  <c r="L6" i="25"/>
  <c r="L6" i="26"/>
  <c r="L6" i="27"/>
  <c r="L6" i="28"/>
  <c r="L6" i="29"/>
  <c r="L6" i="30"/>
  <c r="L6" i="1"/>
  <c r="L5" i="2"/>
  <c r="L5" i="4"/>
  <c r="L5" i="5"/>
  <c r="L5" i="7"/>
  <c r="L5" i="9"/>
  <c r="L5" i="10"/>
  <c r="L5" i="11"/>
  <c r="L5" i="12"/>
  <c r="L5" i="13"/>
  <c r="L5" i="14"/>
  <c r="L5" i="15"/>
  <c r="L5" i="16"/>
  <c r="L5" i="17"/>
  <c r="L5" i="18"/>
  <c r="L5" i="19"/>
  <c r="L5" i="22"/>
  <c r="L5" i="24"/>
  <c r="L5" i="25"/>
  <c r="L5" i="26"/>
  <c r="L5" i="27"/>
  <c r="L5" i="28"/>
  <c r="L5" i="29"/>
  <c r="L5" i="30"/>
  <c r="L5" i="1"/>
  <c r="K29" i="2"/>
  <c r="K5" i="4"/>
  <c r="K29" i="4"/>
  <c r="K28" i="4"/>
  <c r="K5" i="7"/>
  <c r="K29" i="7"/>
  <c r="K28" i="7"/>
  <c r="K5" i="9"/>
  <c r="K29" i="9"/>
  <c r="K28" i="9"/>
  <c r="K29" i="10"/>
  <c r="K28" i="10"/>
  <c r="K5" i="11"/>
  <c r="K29" i="11"/>
  <c r="K28" i="11"/>
  <c r="K5" i="12"/>
  <c r="K29" i="12"/>
  <c r="K28" i="12"/>
  <c r="K5" i="13"/>
  <c r="K29" i="13"/>
  <c r="K28" i="13"/>
  <c r="K5" i="14"/>
  <c r="K29" i="14"/>
  <c r="K28" i="14"/>
  <c r="K5" i="15"/>
  <c r="K29" i="15"/>
  <c r="K28" i="15"/>
  <c r="K5" i="16"/>
  <c r="K29" i="16"/>
  <c r="K28" i="16"/>
  <c r="K5" i="17"/>
  <c r="K5" i="18"/>
  <c r="K29" i="18"/>
  <c r="K28" i="18"/>
  <c r="K5" i="19"/>
  <c r="K29" i="19"/>
  <c r="K28" i="19"/>
  <c r="K5" i="22"/>
  <c r="K29" i="22"/>
  <c r="K28" i="22"/>
  <c r="K5" i="24"/>
  <c r="K29" i="24"/>
  <c r="K28" i="24"/>
  <c r="K5" i="25"/>
  <c r="K29" i="25"/>
  <c r="K28" i="25"/>
  <c r="K5" i="26"/>
  <c r="K29" i="26"/>
  <c r="K28" i="26"/>
  <c r="K5" i="27"/>
  <c r="K29" i="27"/>
  <c r="K28" i="27"/>
  <c r="K5" i="28"/>
  <c r="K29" i="28"/>
  <c r="K28" i="28"/>
  <c r="K5" i="29"/>
  <c r="K5" i="30"/>
  <c r="K29" i="30"/>
  <c r="K28" i="30"/>
  <c r="K5" i="1"/>
  <c r="K29" i="1"/>
  <c r="K28" i="1"/>
  <c r="K7" i="2"/>
  <c r="K7" i="4"/>
  <c r="K7" i="5"/>
  <c r="K7" i="7"/>
  <c r="K7" i="9"/>
  <c r="K7" i="11"/>
  <c r="K7" i="12"/>
  <c r="K7" i="14"/>
  <c r="K7" i="15"/>
  <c r="K7" i="16"/>
  <c r="K7" i="17"/>
  <c r="K7" i="18"/>
  <c r="K7" i="19"/>
  <c r="K7" i="22"/>
  <c r="K7" i="24"/>
  <c r="K7" i="25"/>
  <c r="K7" i="26"/>
  <c r="K7" i="27"/>
  <c r="K7" i="28"/>
  <c r="K7" i="29"/>
  <c r="K7" i="30"/>
  <c r="K7" i="1"/>
  <c r="K6" i="2"/>
  <c r="K6" i="4"/>
  <c r="K6" i="5"/>
  <c r="K6" i="7"/>
  <c r="K6" i="9"/>
  <c r="K6" i="11"/>
  <c r="K6" i="12"/>
  <c r="K6" i="14"/>
  <c r="K6" i="15"/>
  <c r="K6" i="16"/>
  <c r="K6" i="17"/>
  <c r="K6" i="18"/>
  <c r="K6" i="19"/>
  <c r="K6" i="22"/>
  <c r="K6" i="24"/>
  <c r="K6" i="25"/>
  <c r="K6" i="26"/>
  <c r="K6" i="27"/>
  <c r="K6" i="28"/>
  <c r="K6" i="29"/>
  <c r="K6" i="30"/>
  <c r="K6" i="1"/>
  <c r="G17" i="24"/>
  <c r="F17" i="24"/>
  <c r="F28" i="24"/>
  <c r="F28" i="9"/>
  <c r="F28" i="22"/>
  <c r="F28" i="25"/>
  <c r="F28" i="26"/>
  <c r="F28" i="27"/>
  <c r="F28" i="28"/>
  <c r="F28" i="30"/>
  <c r="F28" i="19"/>
  <c r="F28" i="5"/>
  <c r="F28" i="10"/>
  <c r="F28" i="11"/>
  <c r="F28" i="12"/>
  <c r="F28" i="13"/>
  <c r="F28" i="14"/>
  <c r="F28" i="15"/>
  <c r="F28" i="16"/>
  <c r="F28" i="18"/>
  <c r="F28" i="2"/>
  <c r="E17" i="30"/>
  <c r="E17" i="29"/>
  <c r="E17" i="27"/>
  <c r="E17" i="26"/>
  <c r="E17" i="25"/>
  <c r="E17" i="24"/>
  <c r="E17" i="22"/>
  <c r="E17" i="18"/>
  <c r="E17" i="17"/>
  <c r="E17" i="16"/>
  <c r="E17" i="14"/>
  <c r="E17" i="13"/>
  <c r="E17" i="12"/>
  <c r="E17" i="10"/>
  <c r="E17" i="7"/>
  <c r="D17" i="30"/>
  <c r="L29" i="30"/>
  <c r="J29" i="30"/>
  <c r="I29" i="30"/>
  <c r="H29" i="30"/>
  <c r="G29" i="30"/>
  <c r="F29" i="30"/>
  <c r="E29" i="30"/>
  <c r="D29" i="30"/>
  <c r="L28" i="30"/>
  <c r="J28" i="30"/>
  <c r="I28" i="30"/>
  <c r="H28" i="30"/>
  <c r="G28" i="30"/>
  <c r="E28" i="30"/>
  <c r="D28" i="30"/>
  <c r="E1" i="30"/>
  <c r="F1" i="30"/>
  <c r="G1" i="30"/>
  <c r="H1" i="30"/>
  <c r="I1" i="30"/>
  <c r="J1" i="30"/>
  <c r="K1" i="30"/>
  <c r="L1" i="30"/>
  <c r="D17" i="29"/>
  <c r="E1" i="29"/>
  <c r="F1" i="29"/>
  <c r="G1" i="29"/>
  <c r="H1" i="29"/>
  <c r="I1" i="29"/>
  <c r="J1" i="29"/>
  <c r="K1" i="29"/>
  <c r="L1" i="29"/>
  <c r="L29" i="28"/>
  <c r="J29" i="28"/>
  <c r="I29" i="28"/>
  <c r="H29" i="28"/>
  <c r="G29" i="28"/>
  <c r="F29" i="28"/>
  <c r="E29" i="28"/>
  <c r="D29" i="28"/>
  <c r="L28" i="28"/>
  <c r="J28" i="28"/>
  <c r="I28" i="28"/>
  <c r="H28" i="28"/>
  <c r="G28" i="28"/>
  <c r="E28" i="28"/>
  <c r="D28" i="28"/>
  <c r="E1" i="28"/>
  <c r="F1" i="28"/>
  <c r="G1" i="28"/>
  <c r="H1" i="28"/>
  <c r="I1" i="28"/>
  <c r="J1" i="28"/>
  <c r="K1" i="28"/>
  <c r="L1" i="28"/>
  <c r="D17" i="27"/>
  <c r="L29" i="27"/>
  <c r="J29" i="27"/>
  <c r="I29" i="27"/>
  <c r="H29" i="27"/>
  <c r="G29" i="27"/>
  <c r="F29" i="27"/>
  <c r="E29" i="27"/>
  <c r="D29" i="27"/>
  <c r="L28" i="27"/>
  <c r="J28" i="27"/>
  <c r="I28" i="27"/>
  <c r="H28" i="27"/>
  <c r="G28" i="27"/>
  <c r="E28" i="27"/>
  <c r="D28" i="27"/>
  <c r="E1" i="27"/>
  <c r="F1" i="27"/>
  <c r="G1" i="27"/>
  <c r="H1" i="27"/>
  <c r="I1" i="27"/>
  <c r="J1" i="27"/>
  <c r="K1" i="27"/>
  <c r="L1" i="27"/>
  <c r="D20" i="26"/>
  <c r="D17" i="26"/>
  <c r="L29" i="26"/>
  <c r="J29" i="26"/>
  <c r="I29" i="26"/>
  <c r="H29" i="26"/>
  <c r="G29" i="26"/>
  <c r="F29" i="26"/>
  <c r="E29" i="26"/>
  <c r="D29" i="26"/>
  <c r="L28" i="26"/>
  <c r="J28" i="26"/>
  <c r="I28" i="26"/>
  <c r="H28" i="26"/>
  <c r="G28" i="26"/>
  <c r="E28" i="26"/>
  <c r="D28" i="26"/>
  <c r="E1" i="26"/>
  <c r="F1" i="26"/>
  <c r="G1" i="26"/>
  <c r="H1" i="26"/>
  <c r="I1" i="26"/>
  <c r="J1" i="26"/>
  <c r="K1" i="26"/>
  <c r="L1" i="26"/>
  <c r="D17" i="25"/>
  <c r="L29" i="25"/>
  <c r="J29" i="25"/>
  <c r="I29" i="25"/>
  <c r="H29" i="25"/>
  <c r="G29" i="25"/>
  <c r="F29" i="25"/>
  <c r="E29" i="25"/>
  <c r="D29" i="25"/>
  <c r="L28" i="25"/>
  <c r="J28" i="25"/>
  <c r="I28" i="25"/>
  <c r="H28" i="25"/>
  <c r="G28" i="25"/>
  <c r="E28" i="25"/>
  <c r="D28" i="25"/>
  <c r="E1" i="25"/>
  <c r="F1" i="25"/>
  <c r="G1" i="25"/>
  <c r="H1" i="25"/>
  <c r="I1" i="25"/>
  <c r="J1" i="25"/>
  <c r="K1" i="25"/>
  <c r="L1" i="25"/>
  <c r="D17" i="24"/>
  <c r="L29" i="24"/>
  <c r="J29" i="24"/>
  <c r="I29" i="24"/>
  <c r="H29" i="24"/>
  <c r="G29" i="24"/>
  <c r="F29" i="24"/>
  <c r="E29" i="24"/>
  <c r="D29" i="24"/>
  <c r="L28" i="24"/>
  <c r="J28" i="24"/>
  <c r="I28" i="24"/>
  <c r="H28" i="24"/>
  <c r="G28" i="24"/>
  <c r="E28" i="24"/>
  <c r="D28" i="24"/>
  <c r="E1" i="24"/>
  <c r="F1" i="24"/>
  <c r="G1" i="24"/>
  <c r="H1" i="24"/>
  <c r="I1" i="24"/>
  <c r="J1" i="24"/>
  <c r="K1" i="24"/>
  <c r="L1" i="24"/>
  <c r="D17" i="22"/>
  <c r="L29" i="22"/>
  <c r="J29" i="22"/>
  <c r="I29" i="22"/>
  <c r="H29" i="22"/>
  <c r="G29" i="22"/>
  <c r="F29" i="22"/>
  <c r="E29" i="22"/>
  <c r="D29" i="22"/>
  <c r="L28" i="22"/>
  <c r="J28" i="22"/>
  <c r="I28" i="22"/>
  <c r="H28" i="22"/>
  <c r="G28" i="22"/>
  <c r="E28" i="22"/>
  <c r="D28" i="22"/>
  <c r="E1" i="22"/>
  <c r="F1" i="22"/>
  <c r="G1" i="22"/>
  <c r="H1" i="22"/>
  <c r="I1" i="22"/>
  <c r="J1" i="22"/>
  <c r="K1" i="22"/>
  <c r="L1" i="22"/>
  <c r="L29" i="19"/>
  <c r="J29" i="19"/>
  <c r="I29" i="19"/>
  <c r="H29" i="19"/>
  <c r="G29" i="19"/>
  <c r="F29" i="19"/>
  <c r="E29" i="19"/>
  <c r="D29" i="19"/>
  <c r="L28" i="19"/>
  <c r="J28" i="19"/>
  <c r="I28" i="19"/>
  <c r="H28" i="19"/>
  <c r="G28" i="19"/>
  <c r="E28" i="19"/>
  <c r="D28" i="19"/>
  <c r="E1" i="19"/>
  <c r="F1" i="19"/>
  <c r="G1" i="19"/>
  <c r="H1" i="19"/>
  <c r="I1" i="19"/>
  <c r="J1" i="19"/>
  <c r="K1" i="19"/>
  <c r="L1" i="19"/>
  <c r="D17" i="18"/>
  <c r="L29" i="18"/>
  <c r="J29" i="18"/>
  <c r="I29" i="18"/>
  <c r="H29" i="18"/>
  <c r="G29" i="18"/>
  <c r="F29" i="18"/>
  <c r="E29" i="18"/>
  <c r="D29" i="18"/>
  <c r="L28" i="18"/>
  <c r="J28" i="18"/>
  <c r="I28" i="18"/>
  <c r="H28" i="18"/>
  <c r="G28" i="18"/>
  <c r="E28" i="18"/>
  <c r="D28" i="18"/>
  <c r="E1" i="18"/>
  <c r="F1" i="18"/>
  <c r="G1" i="18"/>
  <c r="H1" i="18"/>
  <c r="I1" i="18"/>
  <c r="J1" i="18"/>
  <c r="K1" i="18"/>
  <c r="L1" i="18"/>
  <c r="D17" i="17"/>
  <c r="E1" i="17"/>
  <c r="F1" i="17"/>
  <c r="G1" i="17"/>
  <c r="H1" i="17"/>
  <c r="I1" i="17"/>
  <c r="J1" i="17"/>
  <c r="K1" i="17"/>
  <c r="L1" i="17"/>
  <c r="D17" i="16"/>
  <c r="L29" i="16"/>
  <c r="J29" i="16"/>
  <c r="I29" i="16"/>
  <c r="H29" i="16"/>
  <c r="G29" i="16"/>
  <c r="F29" i="16"/>
  <c r="E29" i="16"/>
  <c r="D29" i="16"/>
  <c r="L28" i="16"/>
  <c r="J28" i="16"/>
  <c r="I28" i="16"/>
  <c r="H28" i="16"/>
  <c r="G28" i="16"/>
  <c r="E28" i="16"/>
  <c r="D28" i="16"/>
  <c r="E1" i="16"/>
  <c r="F1" i="16"/>
  <c r="G1" i="16"/>
  <c r="H1" i="16"/>
  <c r="I1" i="16"/>
  <c r="J1" i="16"/>
  <c r="K1" i="16"/>
  <c r="L1" i="16"/>
  <c r="D17" i="15"/>
  <c r="L29" i="15"/>
  <c r="J29" i="15"/>
  <c r="I29" i="15"/>
  <c r="H29" i="15"/>
  <c r="G29" i="15"/>
  <c r="F29" i="15"/>
  <c r="E29" i="15"/>
  <c r="D29" i="15"/>
  <c r="L28" i="15"/>
  <c r="J28" i="15"/>
  <c r="I28" i="15"/>
  <c r="H28" i="15"/>
  <c r="G28" i="15"/>
  <c r="E28" i="15"/>
  <c r="D28" i="15"/>
  <c r="E1" i="15"/>
  <c r="F1" i="15"/>
  <c r="G1" i="15"/>
  <c r="H1" i="15"/>
  <c r="I1" i="15"/>
  <c r="J1" i="15"/>
  <c r="K1" i="15"/>
  <c r="L1" i="15"/>
  <c r="D17" i="14"/>
  <c r="L29" i="14"/>
  <c r="J29" i="14"/>
  <c r="I29" i="14"/>
  <c r="H29" i="14"/>
  <c r="G29" i="14"/>
  <c r="F29" i="14"/>
  <c r="E29" i="14"/>
  <c r="D29" i="14"/>
  <c r="L28" i="14"/>
  <c r="J28" i="14"/>
  <c r="I28" i="14"/>
  <c r="H28" i="14"/>
  <c r="G28" i="14"/>
  <c r="E28" i="14"/>
  <c r="D28" i="14"/>
  <c r="E1" i="14"/>
  <c r="F1" i="14"/>
  <c r="G1" i="14"/>
  <c r="H1" i="14"/>
  <c r="I1" i="14"/>
  <c r="J1" i="14"/>
  <c r="K1" i="14"/>
  <c r="L1" i="14"/>
  <c r="D17" i="13"/>
  <c r="L29" i="13"/>
  <c r="J29" i="13"/>
  <c r="I29" i="13"/>
  <c r="H29" i="13"/>
  <c r="G29" i="13"/>
  <c r="F29" i="13"/>
  <c r="E29" i="13"/>
  <c r="D29" i="13"/>
  <c r="L28" i="13"/>
  <c r="J28" i="13"/>
  <c r="I28" i="13"/>
  <c r="H28" i="13"/>
  <c r="G28" i="13"/>
  <c r="E28" i="13"/>
  <c r="D28" i="13"/>
  <c r="E1" i="13"/>
  <c r="F1" i="13"/>
  <c r="G1" i="13"/>
  <c r="H1" i="13"/>
  <c r="I1" i="13"/>
  <c r="J1" i="13"/>
  <c r="K1" i="13"/>
  <c r="L1" i="13"/>
  <c r="D17" i="12"/>
  <c r="L29" i="12"/>
  <c r="J29" i="12"/>
  <c r="I29" i="12"/>
  <c r="H29" i="12"/>
  <c r="G29" i="12"/>
  <c r="F29" i="12"/>
  <c r="E29" i="12"/>
  <c r="D29" i="12"/>
  <c r="L28" i="12"/>
  <c r="J28" i="12"/>
  <c r="I28" i="12"/>
  <c r="H28" i="12"/>
  <c r="G28" i="12"/>
  <c r="E28" i="12"/>
  <c r="D28" i="12"/>
  <c r="E1" i="12"/>
  <c r="F1" i="12"/>
  <c r="G1" i="12"/>
  <c r="H1" i="12"/>
  <c r="I1" i="12"/>
  <c r="J1" i="12"/>
  <c r="K1" i="12"/>
  <c r="L1" i="12"/>
  <c r="L29" i="11"/>
  <c r="J29" i="11"/>
  <c r="I29" i="11"/>
  <c r="H29" i="11"/>
  <c r="G29" i="11"/>
  <c r="F29" i="11"/>
  <c r="E29" i="11"/>
  <c r="D29" i="11"/>
  <c r="L28" i="11"/>
  <c r="J28" i="11"/>
  <c r="I28" i="11"/>
  <c r="H28" i="11"/>
  <c r="G28" i="11"/>
  <c r="E28" i="11"/>
  <c r="D28" i="11"/>
  <c r="E1" i="11"/>
  <c r="F1" i="11"/>
  <c r="G1" i="11"/>
  <c r="H1" i="11"/>
  <c r="I1" i="11"/>
  <c r="J1" i="11"/>
  <c r="K1" i="11"/>
  <c r="L1" i="11"/>
  <c r="D17" i="10"/>
  <c r="L29" i="10"/>
  <c r="J29" i="10"/>
  <c r="I29" i="10"/>
  <c r="H29" i="10"/>
  <c r="G29" i="10"/>
  <c r="F29" i="10"/>
  <c r="E29" i="10"/>
  <c r="D29" i="10"/>
  <c r="L28" i="10"/>
  <c r="J28" i="10"/>
  <c r="I28" i="10"/>
  <c r="H28" i="10"/>
  <c r="G28" i="10"/>
  <c r="E28" i="10"/>
  <c r="D28" i="10"/>
  <c r="E1" i="10"/>
  <c r="F1" i="10"/>
  <c r="G1" i="10"/>
  <c r="H1" i="10"/>
  <c r="I1" i="10"/>
  <c r="J1" i="10"/>
  <c r="K1" i="10"/>
  <c r="L1" i="10"/>
  <c r="D28" i="9"/>
  <c r="L29" i="9"/>
  <c r="J29" i="9"/>
  <c r="I29" i="9"/>
  <c r="H29" i="9"/>
  <c r="G29" i="9"/>
  <c r="F29" i="9"/>
  <c r="E29" i="9"/>
  <c r="D29" i="9"/>
  <c r="L28" i="9"/>
  <c r="J28" i="9"/>
  <c r="I28" i="9"/>
  <c r="H28" i="9"/>
  <c r="G28" i="9"/>
  <c r="E28" i="9"/>
  <c r="E1" i="9"/>
  <c r="F1" i="9"/>
  <c r="G1" i="9"/>
  <c r="H1" i="9"/>
  <c r="I1" i="9"/>
  <c r="J1" i="9"/>
  <c r="K1" i="9"/>
  <c r="L1" i="9"/>
  <c r="D17" i="7"/>
  <c r="L29" i="7"/>
  <c r="J29" i="7"/>
  <c r="I29" i="7"/>
  <c r="H29" i="7"/>
  <c r="G29" i="7"/>
  <c r="F29" i="7"/>
  <c r="E29" i="7"/>
  <c r="D29" i="7"/>
  <c r="L28" i="7"/>
  <c r="J28" i="7"/>
  <c r="I28" i="7"/>
  <c r="H28" i="7"/>
  <c r="G28" i="7"/>
  <c r="F28" i="7"/>
  <c r="E28" i="7"/>
  <c r="D28" i="7"/>
  <c r="E1" i="7"/>
  <c r="F1" i="7"/>
  <c r="G1" i="7"/>
  <c r="H1" i="7"/>
  <c r="I1" i="7"/>
  <c r="J1" i="7"/>
  <c r="K1" i="7"/>
  <c r="L1" i="7"/>
  <c r="D29" i="5"/>
  <c r="D28" i="5"/>
  <c r="L29" i="5"/>
  <c r="J29" i="5"/>
  <c r="I29" i="5"/>
  <c r="H29" i="5"/>
  <c r="G29" i="5"/>
  <c r="F29" i="5"/>
  <c r="E29" i="5"/>
  <c r="L28" i="5"/>
  <c r="J28" i="5"/>
  <c r="I28" i="5"/>
  <c r="H28" i="5"/>
  <c r="G28" i="5"/>
  <c r="E28" i="5"/>
  <c r="E1" i="5"/>
  <c r="F1" i="5"/>
  <c r="G1" i="5"/>
  <c r="H1" i="5"/>
  <c r="I1" i="5"/>
  <c r="J1" i="5"/>
  <c r="K1" i="5"/>
  <c r="L1" i="5"/>
  <c r="D28" i="4"/>
  <c r="D29" i="4"/>
  <c r="L29" i="4"/>
  <c r="J29" i="4"/>
  <c r="I29" i="4"/>
  <c r="H29" i="4"/>
  <c r="G29" i="4"/>
  <c r="F29" i="4"/>
  <c r="E29" i="4"/>
  <c r="L28" i="4"/>
  <c r="J28" i="4"/>
  <c r="I28" i="4"/>
  <c r="H28" i="4"/>
  <c r="G28" i="4"/>
  <c r="F28" i="4"/>
  <c r="E28" i="4"/>
  <c r="E1" i="4"/>
  <c r="F1" i="4"/>
  <c r="G1" i="4"/>
  <c r="H1" i="4"/>
  <c r="I1" i="4"/>
  <c r="J1" i="4"/>
  <c r="K1" i="4"/>
  <c r="L1" i="4"/>
  <c r="D28" i="2"/>
  <c r="D29" i="2"/>
  <c r="E28" i="1"/>
  <c r="F28" i="1"/>
  <c r="G28" i="1"/>
  <c r="H28" i="1"/>
  <c r="I28" i="1"/>
  <c r="J28" i="1"/>
  <c r="L28" i="1"/>
  <c r="E29" i="1"/>
  <c r="F29" i="1"/>
  <c r="G29" i="1"/>
  <c r="H29" i="1"/>
  <c r="I29" i="1"/>
  <c r="J29" i="1"/>
  <c r="L29" i="1"/>
  <c r="E28" i="2"/>
  <c r="G28" i="2"/>
  <c r="H28" i="2"/>
  <c r="I28" i="2"/>
  <c r="J28" i="2"/>
  <c r="L28" i="2"/>
  <c r="E29" i="2"/>
  <c r="F29" i="2"/>
  <c r="G29" i="2"/>
  <c r="H29" i="2"/>
  <c r="I29" i="2"/>
  <c r="J29" i="2"/>
  <c r="L29" i="2"/>
  <c r="E1" i="2"/>
  <c r="F1" i="2"/>
  <c r="G1" i="2"/>
  <c r="H1" i="2"/>
  <c r="I1" i="2"/>
  <c r="J1" i="2"/>
  <c r="K1" i="2"/>
  <c r="L1" i="2"/>
  <c r="D29" i="1"/>
  <c r="D28" i="1"/>
  <c r="E1" i="1"/>
  <c r="F1" i="1"/>
  <c r="G1" i="1"/>
  <c r="H1" i="1"/>
  <c r="I1" i="1"/>
  <c r="J1" i="1"/>
  <c r="K1" i="1"/>
  <c r="L1" i="1"/>
</calcChain>
</file>

<file path=xl/sharedStrings.xml><?xml version="1.0" encoding="utf-8"?>
<sst xmlns="http://schemas.openxmlformats.org/spreadsheetml/2006/main" count="1492" uniqueCount="62">
  <si>
    <t>label_pt</t>
  </si>
  <si>
    <t>Disponibilidade de Caixa Bruta</t>
  </si>
  <si>
    <t>Disponibilidade de Caixa Bruta - Recursos Vinculados</t>
  </si>
  <si>
    <t>Disponibilidade de Caixa Bruta - Recursos Ordinarios</t>
  </si>
  <si>
    <t>Obrigações Financeiras</t>
  </si>
  <si>
    <t>Obrigações Financeiras - Recursos Vinculados</t>
  </si>
  <si>
    <t>Obrigações Financeiras - Recursos Ordinarios</t>
  </si>
  <si>
    <t>RPP Exercícios Anteriores</t>
  </si>
  <si>
    <t>RPP Exercícios Anteriores - Recursos Vinculados</t>
  </si>
  <si>
    <t>RPP Exercícios Anteriores - Recursos Ordinarios</t>
  </si>
  <si>
    <t>RPP Exercício</t>
  </si>
  <si>
    <t>RPP Exercício - Recursos Vinculados</t>
  </si>
  <si>
    <t>RPP Exercício - Recursos Ordinarios</t>
  </si>
  <si>
    <t>RPNP Exercícios Anteriores</t>
  </si>
  <si>
    <t>RPNP Exercícios Anteriores - Recursos Vinculados</t>
  </si>
  <si>
    <t>RPNP Exercícios Anteriores - Recursos Ordinarios</t>
  </si>
  <si>
    <t>Demais Obrigações Financeiras</t>
  </si>
  <si>
    <t>Demais Obrigações Financeiras - Recursos Vinculados</t>
  </si>
  <si>
    <t>Demais Obrigações Financeiras - Recursos Ordinarios</t>
  </si>
  <si>
    <t>Disponibilidade de Caixa Líquida</t>
  </si>
  <si>
    <t>Disponibilidade de Caixa Líquida - Recursos Vinculados</t>
  </si>
  <si>
    <t>Disponibilidade de Caixa Líquida - Recursos Ordinarios</t>
  </si>
  <si>
    <t>RPNP Exercício</t>
  </si>
  <si>
    <t>RPNP Exercício - Recursos Vinculados</t>
  </si>
  <si>
    <t>RPNP Exercício - Recursos Ordinarios</t>
  </si>
  <si>
    <t>cod</t>
  </si>
  <si>
    <t>check Obrigações Financeiras</t>
  </si>
  <si>
    <t>check Disponibilidade de Caixa Liquida</t>
  </si>
  <si>
    <t>NA</t>
  </si>
  <si>
    <t>expr</t>
  </si>
  <si>
    <t>disp_caixa_bruta</t>
  </si>
  <si>
    <t>disp_caixa_bruta_vinculado</t>
  </si>
  <si>
    <t>disp_caixa_bruta_ordinario</t>
  </si>
  <si>
    <t>obrig_fin</t>
  </si>
  <si>
    <t>obrig_fin_vinculado</t>
  </si>
  <si>
    <t>obrig_fin_ordinario</t>
  </si>
  <si>
    <t>rpp_anterior</t>
  </si>
  <si>
    <t>rpp_anterior_vinculado</t>
  </si>
  <si>
    <t>rpp_anterior_ordinario</t>
  </si>
  <si>
    <t>rpp_exercicio</t>
  </si>
  <si>
    <t>rpp_exercicio_vinculado</t>
  </si>
  <si>
    <t>rpp_exercicio_ordinario</t>
  </si>
  <si>
    <t>rpnp_anterior</t>
  </si>
  <si>
    <t>rpnp_anterior_vinculado</t>
  </si>
  <si>
    <t>rpnp_anterior_ordinario</t>
  </si>
  <si>
    <t>demais_obrig_fin</t>
  </si>
  <si>
    <t>demais_obrig_fin_vinculado</t>
  </si>
  <si>
    <t>demais_obrig_fin_ordinario</t>
  </si>
  <si>
    <t>disp_caixa_liq</t>
  </si>
  <si>
    <t>disp_caixa_liq_vinculado</t>
  </si>
  <si>
    <t>disp_caixa_liq_ordinario</t>
  </si>
  <si>
    <t>rpnp_exercicio</t>
  </si>
  <si>
    <t>rpnp_exercicio_vinculado</t>
  </si>
  <si>
    <t>rpnp_exercicio_ordinario</t>
  </si>
  <si>
    <t>1451209844.47</t>
  </si>
  <si>
    <t>261678492.73</t>
  </si>
  <si>
    <t>11453888.50</t>
  </si>
  <si>
    <t>223147581.28</t>
  </si>
  <si>
    <t>27077022.95</t>
  </si>
  <si>
    <t>1189531351.74</t>
  </si>
  <si>
    <t>444294277.41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</si>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</sst>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,,"/>
    <numFmt numFmtId="16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LucidaSansRegula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/>
    <xf numFmtId="165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0" fontId="0" fillId="0" borderId="1" xfId="0" applyBorder="1"/>
    <xf numFmtId="43" fontId="0" fillId="0" borderId="1" xfId="1" applyFont="1" applyBorder="1"/>
    <xf numFmtId="165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1" applyNumberFormat="1" applyFont="1"/>
    <xf numFmtId="2" fontId="0" fillId="0" borderId="1" xfId="1" applyNumberFormat="1" applyFont="1" applyBorder="1"/>
    <xf numFmtId="0" fontId="0" fillId="0" borderId="0" xfId="0" applyFont="1"/>
    <xf numFmtId="4" fontId="4" fillId="3" borderId="2" xfId="0" applyNumberFormat="1" applyFont="1" applyFill="1" applyBorder="1" applyAlignment="1" applyProtection="1">
      <alignment vertical="center"/>
      <protection locked="0"/>
    </xf>
    <xf numFmtId="4" fontId="4" fillId="4" borderId="2" xfId="0" applyNumberFormat="1" applyFont="1" applyFill="1" applyBorder="1" applyAlignment="1" applyProtection="1">
      <alignment vertical="center"/>
      <protection locked="0"/>
    </xf>
    <xf numFmtId="165" fontId="0" fillId="0" borderId="0" xfId="0" applyNumberFormat="1"/>
    <xf numFmtId="165" fontId="4" fillId="3" borderId="2" xfId="1" applyNumberFormat="1" applyFont="1" applyFill="1" applyBorder="1" applyAlignment="1" applyProtection="1">
      <alignment vertical="center"/>
      <protection locked="0"/>
    </xf>
    <xf numFmtId="165" fontId="0" fillId="0" borderId="1" xfId="1" applyNumberFormat="1" applyFont="1" applyBorder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showGridLines="0" topLeftCell="A19" workbookViewId="0">
      <selection activeCell="E34" sqref="E34:F51"/>
    </sheetView>
  </sheetViews>
  <sheetFormatPr baseColWidth="10" defaultRowHeight="16" x14ac:dyDescent="0.2"/>
  <cols>
    <col min="3" max="3" width="45.33203125" bestFit="1" customWidth="1"/>
    <col min="4" max="5" width="12.5" bestFit="1" customWidth="1"/>
    <col min="6" max="6" width="14" bestFit="1" customWidth="1"/>
    <col min="11" max="11" width="15.5" bestFit="1" customWidth="1"/>
  </cols>
  <sheetData>
    <row r="1" spans="1:12" x14ac:dyDescent="0.2">
      <c r="A1" t="s">
        <v>25</v>
      </c>
      <c r="B1" t="s">
        <v>29</v>
      </c>
      <c r="C1" t="s">
        <v>0</v>
      </c>
      <c r="D1" s="1">
        <v>2008</v>
      </c>
      <c r="E1" s="1">
        <f>D1+1</f>
        <v>2009</v>
      </c>
      <c r="F1" s="1">
        <f t="shared" ref="F1:L1" si="0">E1+1</f>
        <v>2010</v>
      </c>
      <c r="G1" s="1">
        <f t="shared" si="0"/>
        <v>2011</v>
      </c>
      <c r="H1" s="1">
        <f t="shared" si="0"/>
        <v>2012</v>
      </c>
      <c r="I1" s="1">
        <f t="shared" si="0"/>
        <v>2013</v>
      </c>
      <c r="J1" s="1">
        <f t="shared" si="0"/>
        <v>2014</v>
      </c>
      <c r="K1" s="1">
        <f t="shared" si="0"/>
        <v>2015</v>
      </c>
      <c r="L1" s="1">
        <f t="shared" si="0"/>
        <v>2016</v>
      </c>
    </row>
    <row r="2" spans="1:12" x14ac:dyDescent="0.2">
      <c r="A2">
        <v>1</v>
      </c>
      <c r="B2" t="s">
        <v>30</v>
      </c>
      <c r="C2" s="4" t="s">
        <v>1</v>
      </c>
      <c r="D2" s="3">
        <v>387703624.66000003</v>
      </c>
      <c r="E2" s="3">
        <v>465917440.75</v>
      </c>
      <c r="F2" s="3">
        <v>334481016.00999999</v>
      </c>
      <c r="G2">
        <v>405984254.89999998</v>
      </c>
      <c r="H2">
        <v>751151529.63</v>
      </c>
      <c r="I2">
        <v>676302339.02999997</v>
      </c>
      <c r="J2">
        <v>561134241.74000001</v>
      </c>
      <c r="K2" s="14">
        <v>503733050.89999998</v>
      </c>
      <c r="L2" s="14">
        <v>703563299.63</v>
      </c>
    </row>
    <row r="3" spans="1:12" x14ac:dyDescent="0.2">
      <c r="A3">
        <v>2</v>
      </c>
      <c r="B3" t="s">
        <v>31</v>
      </c>
      <c r="C3" t="s">
        <v>2</v>
      </c>
      <c r="D3" s="3" t="s">
        <v>28</v>
      </c>
      <c r="E3" s="3" t="s">
        <v>28</v>
      </c>
      <c r="F3" s="3">
        <v>205520301.46000001</v>
      </c>
      <c r="G3">
        <v>262337936.47</v>
      </c>
      <c r="H3">
        <v>273164928.92000002</v>
      </c>
      <c r="I3">
        <v>270165172.69</v>
      </c>
      <c r="J3">
        <v>300996934.75999999</v>
      </c>
      <c r="K3" s="14">
        <v>241246112.62</v>
      </c>
      <c r="L3" s="14">
        <v>335901525.00999999</v>
      </c>
    </row>
    <row r="4" spans="1:12" x14ac:dyDescent="0.2">
      <c r="A4">
        <v>3</v>
      </c>
      <c r="B4" t="s">
        <v>32</v>
      </c>
      <c r="C4" t="s">
        <v>3</v>
      </c>
      <c r="D4" s="3" t="s">
        <v>28</v>
      </c>
      <c r="E4" s="3" t="s">
        <v>28</v>
      </c>
      <c r="F4" s="3">
        <v>128960714.55</v>
      </c>
      <c r="G4">
        <v>143646318.43000001</v>
      </c>
      <c r="H4">
        <v>477986600.70999998</v>
      </c>
      <c r="I4">
        <v>406137166.33999997</v>
      </c>
      <c r="J4">
        <v>260137306.97999999</v>
      </c>
      <c r="K4" s="15">
        <v>262486938.28</v>
      </c>
      <c r="L4" s="15">
        <v>367661774.62</v>
      </c>
    </row>
    <row r="5" spans="1:12" x14ac:dyDescent="0.2">
      <c r="A5">
        <v>4</v>
      </c>
      <c r="B5" t="s">
        <v>33</v>
      </c>
      <c r="C5" s="4" t="s">
        <v>4</v>
      </c>
      <c r="D5" s="3">
        <v>8850387.4399999995</v>
      </c>
      <c r="E5" s="3">
        <v>12449182.48</v>
      </c>
      <c r="F5" s="3">
        <v>11211523.869999999</v>
      </c>
      <c r="G5">
        <v>15533547.220000001</v>
      </c>
      <c r="H5">
        <v>31356879.530000001</v>
      </c>
      <c r="I5">
        <v>66232718.090000004</v>
      </c>
      <c r="J5">
        <v>95547969.730000004</v>
      </c>
      <c r="K5" s="14">
        <f t="shared" ref="K5:L7" si="1">K8+K11+K14+K17</f>
        <v>161658708.33000001</v>
      </c>
      <c r="L5" s="14">
        <f t="shared" si="1"/>
        <v>134384988.62</v>
      </c>
    </row>
    <row r="6" spans="1:12" x14ac:dyDescent="0.2">
      <c r="A6">
        <v>5</v>
      </c>
      <c r="B6" t="s">
        <v>34</v>
      </c>
      <c r="C6" t="s">
        <v>5</v>
      </c>
      <c r="D6" s="3" t="s">
        <v>28</v>
      </c>
      <c r="E6" s="3" t="s">
        <v>28</v>
      </c>
      <c r="F6" s="3">
        <v>2913968.4</v>
      </c>
      <c r="G6">
        <v>4043468.98</v>
      </c>
      <c r="H6">
        <v>13950067.359999999</v>
      </c>
      <c r="I6">
        <v>12856981.43</v>
      </c>
      <c r="J6">
        <v>36973949.670000002</v>
      </c>
      <c r="K6" s="14">
        <f t="shared" si="1"/>
        <v>47738398.880000003</v>
      </c>
      <c r="L6" s="14">
        <f t="shared" si="1"/>
        <v>49455933.379999995</v>
      </c>
    </row>
    <row r="7" spans="1:12" x14ac:dyDescent="0.2">
      <c r="A7">
        <v>6</v>
      </c>
      <c r="B7" t="s">
        <v>35</v>
      </c>
      <c r="C7" t="s">
        <v>6</v>
      </c>
      <c r="D7" s="3" t="s">
        <v>28</v>
      </c>
      <c r="E7" s="3" t="s">
        <v>28</v>
      </c>
      <c r="F7" s="3">
        <v>8297555.4699999997</v>
      </c>
      <c r="G7">
        <v>11490078.24</v>
      </c>
      <c r="H7">
        <v>17406812.170000002</v>
      </c>
      <c r="I7">
        <v>53375736.659999996</v>
      </c>
      <c r="J7">
        <v>58574020.060000002</v>
      </c>
      <c r="K7" s="14">
        <f t="shared" si="1"/>
        <v>113920309.44999999</v>
      </c>
      <c r="L7" s="14">
        <f t="shared" si="1"/>
        <v>84929055.24000001</v>
      </c>
    </row>
    <row r="8" spans="1:12" x14ac:dyDescent="0.2">
      <c r="A8">
        <v>7</v>
      </c>
      <c r="B8" t="s">
        <v>36</v>
      </c>
      <c r="C8" s="4" t="s">
        <v>7</v>
      </c>
      <c r="D8" s="3">
        <v>0</v>
      </c>
      <c r="E8" s="3">
        <v>32913</v>
      </c>
      <c r="F8" s="3"/>
      <c r="G8" s="3"/>
      <c r="H8" s="3"/>
      <c r="I8" s="3"/>
      <c r="J8" s="3"/>
      <c r="K8" s="14">
        <v>9628883.1699999999</v>
      </c>
      <c r="L8" s="14">
        <v>17766000.550000001</v>
      </c>
    </row>
    <row r="9" spans="1:12" x14ac:dyDescent="0.2">
      <c r="A9">
        <v>8</v>
      </c>
      <c r="B9" t="s">
        <v>37</v>
      </c>
      <c r="C9" t="s">
        <v>8</v>
      </c>
      <c r="D9" s="3" t="s">
        <v>28</v>
      </c>
      <c r="E9" s="3" t="s">
        <v>28</v>
      </c>
      <c r="F9" s="3"/>
      <c r="G9" s="3"/>
      <c r="H9" s="3"/>
      <c r="I9" s="3"/>
      <c r="J9" s="3"/>
      <c r="K9" s="14">
        <v>6630849.3300000001</v>
      </c>
      <c r="L9" s="14">
        <v>12907641.18</v>
      </c>
    </row>
    <row r="10" spans="1:12" x14ac:dyDescent="0.2">
      <c r="A10">
        <v>9</v>
      </c>
      <c r="B10" t="s">
        <v>38</v>
      </c>
      <c r="C10" t="s">
        <v>9</v>
      </c>
      <c r="D10" s="3" t="s">
        <v>28</v>
      </c>
      <c r="E10" s="3" t="s">
        <v>28</v>
      </c>
      <c r="F10" s="3"/>
      <c r="G10" s="3"/>
      <c r="H10" s="3"/>
      <c r="I10" s="3"/>
      <c r="J10" s="3"/>
      <c r="K10" s="15">
        <v>2998033.84</v>
      </c>
      <c r="L10" s="15">
        <v>4858359.37</v>
      </c>
    </row>
    <row r="11" spans="1:12" x14ac:dyDescent="0.2">
      <c r="A11">
        <v>10</v>
      </c>
      <c r="B11" t="s">
        <v>39</v>
      </c>
      <c r="C11" s="4" t="s">
        <v>10</v>
      </c>
      <c r="D11" s="3">
        <v>7649534.7400000002</v>
      </c>
      <c r="E11" s="3">
        <v>10256237.66</v>
      </c>
      <c r="F11" s="3"/>
      <c r="G11" s="3"/>
      <c r="H11" s="3"/>
      <c r="I11" s="3"/>
      <c r="J11" s="3"/>
      <c r="K11" s="14">
        <v>116847320</v>
      </c>
      <c r="L11" s="14">
        <v>76976217.719999999</v>
      </c>
    </row>
    <row r="12" spans="1:12" x14ac:dyDescent="0.2">
      <c r="A12">
        <v>11</v>
      </c>
      <c r="B12" t="s">
        <v>40</v>
      </c>
      <c r="C12" t="s">
        <v>11</v>
      </c>
      <c r="D12" s="3" t="s">
        <v>28</v>
      </c>
      <c r="E12" s="3" t="s">
        <v>28</v>
      </c>
      <c r="F12" s="3"/>
      <c r="G12" s="3"/>
      <c r="H12" s="3"/>
      <c r="I12" s="3"/>
      <c r="J12" s="3"/>
      <c r="K12" s="14">
        <v>39697988.340000004</v>
      </c>
      <c r="L12" s="14">
        <v>27906985.48</v>
      </c>
    </row>
    <row r="13" spans="1:12" x14ac:dyDescent="0.2">
      <c r="A13">
        <v>12</v>
      </c>
      <c r="B13" t="s">
        <v>41</v>
      </c>
      <c r="C13" t="s">
        <v>12</v>
      </c>
      <c r="D13" s="3" t="s">
        <v>28</v>
      </c>
      <c r="E13" s="3" t="s">
        <v>28</v>
      </c>
      <c r="F13" s="3"/>
      <c r="G13" s="3"/>
      <c r="H13" s="3"/>
      <c r="I13" s="3"/>
      <c r="J13" s="3"/>
      <c r="K13" s="15">
        <v>77149331.659999996</v>
      </c>
      <c r="L13" s="15">
        <v>49069232.240000002</v>
      </c>
    </row>
    <row r="14" spans="1:12" x14ac:dyDescent="0.2">
      <c r="A14">
        <v>13</v>
      </c>
      <c r="B14" t="s">
        <v>42</v>
      </c>
      <c r="C14" s="4" t="s">
        <v>13</v>
      </c>
      <c r="D14" s="3">
        <v>0</v>
      </c>
      <c r="E14" s="3">
        <v>0</v>
      </c>
      <c r="F14" s="3"/>
      <c r="G14" s="3"/>
      <c r="H14" s="3"/>
      <c r="I14" s="3"/>
      <c r="J14" s="3"/>
      <c r="K14" s="14">
        <v>31342431.510000002</v>
      </c>
      <c r="L14" s="14">
        <v>36150970.880000003</v>
      </c>
    </row>
    <row r="15" spans="1:12" x14ac:dyDescent="0.2">
      <c r="A15">
        <v>14</v>
      </c>
      <c r="B15" t="s">
        <v>43</v>
      </c>
      <c r="C15" t="s">
        <v>14</v>
      </c>
      <c r="D15" s="3" t="s">
        <v>28</v>
      </c>
      <c r="E15" s="3" t="s">
        <v>28</v>
      </c>
      <c r="F15" s="3"/>
      <c r="G15" s="3"/>
      <c r="H15" s="3"/>
      <c r="I15" s="3"/>
      <c r="J15" s="3"/>
      <c r="K15" s="14">
        <v>1317927.1299999999</v>
      </c>
      <c r="L15" s="14">
        <v>8531809.7899999991</v>
      </c>
    </row>
    <row r="16" spans="1:12" x14ac:dyDescent="0.2">
      <c r="A16">
        <v>15</v>
      </c>
      <c r="B16" t="s">
        <v>44</v>
      </c>
      <c r="C16" t="s">
        <v>15</v>
      </c>
      <c r="D16" s="3" t="s">
        <v>28</v>
      </c>
      <c r="E16" s="3" t="s">
        <v>28</v>
      </c>
      <c r="F16" s="3"/>
      <c r="G16" s="3"/>
      <c r="H16" s="3"/>
      <c r="I16" s="3"/>
      <c r="J16" s="3"/>
      <c r="K16" s="15">
        <v>30024504.379999999</v>
      </c>
      <c r="L16" s="15">
        <v>27619161.09</v>
      </c>
    </row>
    <row r="17" spans="1:16" x14ac:dyDescent="0.2">
      <c r="A17">
        <v>16</v>
      </c>
      <c r="B17" t="s">
        <v>45</v>
      </c>
      <c r="C17" s="4" t="s">
        <v>16</v>
      </c>
      <c r="D17" s="3">
        <v>1200852.7</v>
      </c>
      <c r="E17" s="3">
        <v>2160031.8199999998</v>
      </c>
      <c r="F17" s="3"/>
      <c r="G17" s="3"/>
      <c r="H17" s="3"/>
      <c r="I17" s="3"/>
      <c r="J17" s="3"/>
      <c r="K17" s="14">
        <v>3840073.65</v>
      </c>
      <c r="L17" s="14">
        <v>3491799.47</v>
      </c>
    </row>
    <row r="18" spans="1:16" x14ac:dyDescent="0.2">
      <c r="A18">
        <v>17</v>
      </c>
      <c r="B18" t="s">
        <v>46</v>
      </c>
      <c r="C18" t="s">
        <v>17</v>
      </c>
      <c r="D18" s="3" t="s">
        <v>28</v>
      </c>
      <c r="E18" s="3" t="s">
        <v>28</v>
      </c>
      <c r="F18" s="3"/>
      <c r="G18" s="3"/>
      <c r="H18" s="3"/>
      <c r="I18" s="3"/>
      <c r="J18" s="3"/>
      <c r="K18" s="14">
        <v>91634.08</v>
      </c>
      <c r="L18" s="14">
        <v>109496.93</v>
      </c>
    </row>
    <row r="19" spans="1:16" x14ac:dyDescent="0.2">
      <c r="A19">
        <v>18</v>
      </c>
      <c r="B19" t="s">
        <v>47</v>
      </c>
      <c r="C19" t="s">
        <v>18</v>
      </c>
      <c r="D19" s="3" t="s">
        <v>28</v>
      </c>
      <c r="E19" s="3" t="s">
        <v>28</v>
      </c>
      <c r="F19" s="3"/>
      <c r="G19" s="3"/>
      <c r="H19" s="3"/>
      <c r="I19" s="3"/>
      <c r="J19" s="3"/>
      <c r="K19" s="15">
        <v>3748439.57</v>
      </c>
      <c r="L19" s="15">
        <v>3382302.54</v>
      </c>
    </row>
    <row r="20" spans="1:16" x14ac:dyDescent="0.2">
      <c r="A20">
        <v>19</v>
      </c>
      <c r="B20" t="s">
        <v>48</v>
      </c>
      <c r="C20" s="4" t="s">
        <v>19</v>
      </c>
      <c r="D20" s="3">
        <v>378853237.22000003</v>
      </c>
      <c r="E20" s="3">
        <v>453468258.26999998</v>
      </c>
      <c r="F20" s="3">
        <v>323269492.13999999</v>
      </c>
      <c r="G20">
        <v>390450707.68000001</v>
      </c>
      <c r="H20">
        <v>719794650.10000002</v>
      </c>
      <c r="I20">
        <v>610069620.94000006</v>
      </c>
      <c r="J20">
        <v>465586272.00999999</v>
      </c>
      <c r="K20" s="14">
        <v>342074342.56999999</v>
      </c>
      <c r="L20" s="14">
        <v>569178311.00999999</v>
      </c>
    </row>
    <row r="21" spans="1:16" x14ac:dyDescent="0.2">
      <c r="A21">
        <v>20</v>
      </c>
      <c r="B21" t="s">
        <v>49</v>
      </c>
      <c r="C21" t="s">
        <v>20</v>
      </c>
      <c r="D21" s="3" t="s">
        <v>28</v>
      </c>
      <c r="E21" s="3" t="s">
        <v>28</v>
      </c>
      <c r="F21" s="3">
        <v>202606333.06</v>
      </c>
      <c r="G21">
        <v>258294467.49000001</v>
      </c>
      <c r="H21">
        <v>259214861.56</v>
      </c>
      <c r="I21">
        <v>257308191.25999999</v>
      </c>
      <c r="J21">
        <v>264022985.09</v>
      </c>
      <c r="K21" s="14">
        <v>193507713.74000001</v>
      </c>
      <c r="L21" s="14">
        <v>286445591.63</v>
      </c>
    </row>
    <row r="22" spans="1:16" x14ac:dyDescent="0.2">
      <c r="A22">
        <v>21</v>
      </c>
      <c r="B22" t="s">
        <v>50</v>
      </c>
      <c r="C22" t="s">
        <v>21</v>
      </c>
      <c r="D22" s="3" t="s">
        <v>28</v>
      </c>
      <c r="E22" s="3" t="s">
        <v>28</v>
      </c>
      <c r="F22" s="3">
        <v>120663159.08</v>
      </c>
      <c r="G22">
        <v>132156240.19</v>
      </c>
      <c r="H22">
        <v>460579788.54000002</v>
      </c>
      <c r="I22">
        <v>352761429.68000001</v>
      </c>
      <c r="J22">
        <v>201563286.91999999</v>
      </c>
      <c r="K22" s="15">
        <v>148566628.83000001</v>
      </c>
      <c r="L22" s="15">
        <v>282732719.38</v>
      </c>
    </row>
    <row r="23" spans="1:16" x14ac:dyDescent="0.2">
      <c r="A23">
        <v>22</v>
      </c>
      <c r="B23" t="s">
        <v>51</v>
      </c>
      <c r="C23" s="4" t="s">
        <v>22</v>
      </c>
      <c r="D23" s="3">
        <v>10857132.49</v>
      </c>
      <c r="E23" s="3">
        <v>26649845.91</v>
      </c>
      <c r="F23" s="3"/>
      <c r="G23" s="3"/>
      <c r="H23" s="3"/>
      <c r="I23" s="3"/>
      <c r="J23" s="3"/>
      <c r="K23" s="14">
        <v>87884873.269999996</v>
      </c>
      <c r="L23" s="14">
        <v>102075800.8</v>
      </c>
    </row>
    <row r="24" spans="1:16" x14ac:dyDescent="0.2">
      <c r="A24">
        <v>23</v>
      </c>
      <c r="B24" t="s">
        <v>52</v>
      </c>
      <c r="C24" t="s">
        <v>23</v>
      </c>
      <c r="D24" s="3" t="s">
        <v>28</v>
      </c>
      <c r="E24" s="3" t="s">
        <v>28</v>
      </c>
      <c r="F24" s="3"/>
      <c r="G24" s="3"/>
      <c r="H24" s="3"/>
      <c r="I24" s="3"/>
      <c r="J24" s="3"/>
      <c r="K24" s="14">
        <v>59138181.369999997</v>
      </c>
      <c r="L24" s="14">
        <v>66938349.060000002</v>
      </c>
    </row>
    <row r="25" spans="1:16" x14ac:dyDescent="0.2">
      <c r="A25">
        <v>24</v>
      </c>
      <c r="B25" t="s">
        <v>53</v>
      </c>
      <c r="C25" t="s">
        <v>24</v>
      </c>
      <c r="D25" s="3" t="s">
        <v>28</v>
      </c>
      <c r="E25" s="3" t="s">
        <v>28</v>
      </c>
      <c r="F25" s="3"/>
      <c r="G25" s="3"/>
      <c r="H25" s="3"/>
      <c r="I25" s="3"/>
      <c r="J25" s="3"/>
      <c r="K25" s="15">
        <v>28746691.899999999</v>
      </c>
      <c r="L25" s="15">
        <v>35137451.740000002</v>
      </c>
    </row>
    <row r="26" spans="1:16" ht="11" customHeight="1" x14ac:dyDescent="0.2"/>
    <row r="27" spans="1:16" ht="15" customHeight="1" x14ac:dyDescent="0.2">
      <c r="D27" s="2"/>
      <c r="E27" s="2"/>
      <c r="F27" s="2"/>
      <c r="G27" s="2"/>
      <c r="H27" s="2"/>
      <c r="I27" s="2"/>
      <c r="J27" s="2"/>
      <c r="K27" s="2"/>
      <c r="L27" s="2"/>
    </row>
    <row r="28" spans="1:16" ht="15" customHeight="1" x14ac:dyDescent="0.2">
      <c r="C28" s="6" t="s">
        <v>26</v>
      </c>
      <c r="D28" s="7">
        <f>D5-(D8+D11+D14+D17)</f>
        <v>0</v>
      </c>
      <c r="E28" s="7">
        <f t="shared" ref="E28:L28" si="2">E5-(E8+E11+E14+E17)</f>
        <v>0</v>
      </c>
      <c r="F28" s="7">
        <f t="shared" si="2"/>
        <v>11211523.869999999</v>
      </c>
      <c r="G28" s="7">
        <f t="shared" si="2"/>
        <v>15533547.220000001</v>
      </c>
      <c r="H28" s="7">
        <f t="shared" si="2"/>
        <v>31356879.530000001</v>
      </c>
      <c r="I28" s="7">
        <f t="shared" si="2"/>
        <v>66232718.090000004</v>
      </c>
      <c r="J28" s="7">
        <f t="shared" si="2"/>
        <v>95547969.730000004</v>
      </c>
      <c r="K28" s="7">
        <f t="shared" ref="K28" si="3">K5-(K8+K11+K14+K17)</f>
        <v>0</v>
      </c>
      <c r="L28" s="7">
        <f t="shared" si="2"/>
        <v>0</v>
      </c>
    </row>
    <row r="29" spans="1:16" ht="15" customHeight="1" x14ac:dyDescent="0.2">
      <c r="C29" s="6" t="s">
        <v>27</v>
      </c>
      <c r="D29" s="7">
        <f>D2-D5-D20</f>
        <v>0</v>
      </c>
      <c r="E29" s="7">
        <f t="shared" ref="E29:L29" si="4">E2-E5-E20</f>
        <v>0</v>
      </c>
      <c r="F29" s="7">
        <f t="shared" si="4"/>
        <v>0</v>
      </c>
      <c r="G29" s="7">
        <f t="shared" si="4"/>
        <v>0</v>
      </c>
      <c r="H29" s="7">
        <f t="shared" si="4"/>
        <v>0</v>
      </c>
      <c r="I29" s="7">
        <f t="shared" si="4"/>
        <v>0</v>
      </c>
      <c r="J29" s="7">
        <f t="shared" si="4"/>
        <v>0</v>
      </c>
      <c r="K29" s="7">
        <f t="shared" ref="K29" si="5">K2-K5-K20</f>
        <v>0</v>
      </c>
      <c r="L29" s="7">
        <f t="shared" si="4"/>
        <v>0</v>
      </c>
    </row>
    <row r="30" spans="1:16" ht="15" customHeight="1" x14ac:dyDescent="0.2">
      <c r="D30" s="2"/>
      <c r="E30" s="2"/>
      <c r="F30" s="2"/>
      <c r="G30" s="2"/>
      <c r="H30" s="2"/>
      <c r="L30" s="2"/>
    </row>
    <row r="31" spans="1:16" ht="15" customHeight="1" x14ac:dyDescent="0.2">
      <c r="D31" s="2"/>
      <c r="E31" s="2"/>
      <c r="F31" s="2"/>
      <c r="G31" s="2"/>
      <c r="H31" s="2"/>
      <c r="I31" s="2"/>
      <c r="J31" s="14"/>
      <c r="K31" s="14"/>
      <c r="L31" s="14"/>
      <c r="M31" s="14"/>
      <c r="N31" s="14"/>
      <c r="O31" s="14"/>
      <c r="P31" s="14"/>
    </row>
    <row r="32" spans="1:16" ht="15" customHeight="1" x14ac:dyDescent="0.2">
      <c r="D32" s="2"/>
      <c r="E32" s="2"/>
      <c r="F32" s="2"/>
      <c r="J32" s="14"/>
      <c r="K32" s="14"/>
      <c r="L32" s="14"/>
      <c r="M32" s="14"/>
      <c r="N32" s="14"/>
      <c r="O32" s="14"/>
      <c r="P32" s="14"/>
    </row>
    <row r="33" spans="4:16" ht="15" customHeight="1" x14ac:dyDescent="0.2">
      <c r="D33" s="2"/>
      <c r="E33" s="2"/>
      <c r="F33" s="2"/>
      <c r="G33" s="2"/>
      <c r="H33" s="2"/>
      <c r="I33" s="2"/>
      <c r="J33" s="15"/>
      <c r="K33" s="15"/>
      <c r="L33" s="15"/>
      <c r="M33" s="15"/>
      <c r="N33" s="15"/>
      <c r="O33" s="15"/>
      <c r="P33" s="15"/>
    </row>
    <row r="34" spans="4:16" ht="15" customHeight="1" x14ac:dyDescent="0.2">
      <c r="D34" s="2"/>
      <c r="E34" s="14"/>
      <c r="F34" s="14"/>
      <c r="L34" s="14"/>
      <c r="M34" s="14"/>
      <c r="N34" s="14"/>
      <c r="O34" s="14"/>
      <c r="P34" s="14"/>
    </row>
    <row r="35" spans="4:16" ht="15" customHeight="1" x14ac:dyDescent="0.2">
      <c r="D35" s="2"/>
      <c r="E35" s="14"/>
      <c r="F35" s="14"/>
      <c r="L35" s="2"/>
    </row>
    <row r="36" spans="4:16" x14ac:dyDescent="0.2">
      <c r="E36" s="15"/>
      <c r="F36" s="15"/>
    </row>
    <row r="37" spans="4:16" x14ac:dyDescent="0.2">
      <c r="F37" s="14"/>
    </row>
    <row r="38" spans="4:16" x14ac:dyDescent="0.2">
      <c r="F38" s="14"/>
    </row>
    <row r="39" spans="4:16" x14ac:dyDescent="0.2">
      <c r="F39" s="15"/>
    </row>
    <row r="40" spans="4:16" x14ac:dyDescent="0.2">
      <c r="F40" s="14"/>
    </row>
    <row r="41" spans="4:16" x14ac:dyDescent="0.2">
      <c r="F41" s="14"/>
    </row>
    <row r="42" spans="4:16" x14ac:dyDescent="0.2">
      <c r="F42" s="15"/>
    </row>
    <row r="43" spans="4:16" x14ac:dyDescent="0.2">
      <c r="F43" s="14"/>
    </row>
    <row r="44" spans="4:16" x14ac:dyDescent="0.2">
      <c r="F44" s="14"/>
    </row>
    <row r="45" spans="4:16" x14ac:dyDescent="0.2">
      <c r="F45" s="15"/>
    </row>
    <row r="46" spans="4:16" x14ac:dyDescent="0.2">
      <c r="F46" s="14"/>
    </row>
    <row r="47" spans="4:16" x14ac:dyDescent="0.2">
      <c r="F47" s="14"/>
    </row>
    <row r="48" spans="4:16" x14ac:dyDescent="0.2">
      <c r="F48" s="15"/>
    </row>
    <row r="49" spans="6:6" x14ac:dyDescent="0.2">
      <c r="F49" s="14"/>
    </row>
    <row r="50" spans="6:6" x14ac:dyDescent="0.2">
      <c r="F50" s="14"/>
    </row>
    <row r="51" spans="6:6" x14ac:dyDescent="0.2">
      <c r="F51" s="15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topLeftCell="A21" workbookViewId="0">
      <selection activeCell="F32" sqref="F32:G49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5" width="12.5" bestFit="1" customWidth="1"/>
    <col min="6" max="6" width="14" bestFit="1" customWidth="1"/>
    <col min="10" max="10" width="13" style="3" bestFit="1" customWidth="1"/>
  </cols>
  <sheetData>
    <row r="1" spans="1:12" x14ac:dyDescent="0.2">
      <c r="A1" t="s">
        <v>25</v>
      </c>
      <c r="B1" t="s">
        <v>29</v>
      </c>
      <c r="C1" t="s">
        <v>0</v>
      </c>
      <c r="D1" s="1">
        <v>2008</v>
      </c>
      <c r="E1" s="1">
        <f>D1+1</f>
        <v>2009</v>
      </c>
      <c r="F1" s="1">
        <f t="shared" ref="F1:L1" si="0">E1+1</f>
        <v>2010</v>
      </c>
      <c r="G1" s="1">
        <f t="shared" si="0"/>
        <v>2011</v>
      </c>
      <c r="H1" s="1">
        <f t="shared" si="0"/>
        <v>2012</v>
      </c>
      <c r="I1" s="1">
        <f t="shared" si="0"/>
        <v>2013</v>
      </c>
      <c r="J1" s="8">
        <f t="shared" si="0"/>
        <v>2014</v>
      </c>
      <c r="K1" s="1">
        <f t="shared" si="0"/>
        <v>2015</v>
      </c>
      <c r="L1" s="1">
        <f t="shared" si="0"/>
        <v>2016</v>
      </c>
    </row>
    <row r="2" spans="1:12" x14ac:dyDescent="0.2">
      <c r="A2">
        <v>1</v>
      </c>
      <c r="B2" t="s">
        <v>30</v>
      </c>
      <c r="C2" s="4" t="s">
        <v>1</v>
      </c>
      <c r="D2">
        <v>1354394233.1600001</v>
      </c>
      <c r="E2">
        <v>1315128721.8699999</v>
      </c>
      <c r="F2">
        <v>1800526281.79</v>
      </c>
      <c r="G2">
        <v>2382384554.0500002</v>
      </c>
      <c r="H2">
        <v>2505055737.0999999</v>
      </c>
      <c r="I2">
        <v>1347585084</v>
      </c>
      <c r="J2">
        <v>4234798304.2199998</v>
      </c>
      <c r="K2" s="14">
        <v>1122622774.1700001</v>
      </c>
      <c r="L2" s="14">
        <v>1850165530.8499999</v>
      </c>
    </row>
    <row r="3" spans="1:12" x14ac:dyDescent="0.2">
      <c r="A3">
        <v>2</v>
      </c>
      <c r="B3" t="s">
        <v>31</v>
      </c>
      <c r="C3" t="s">
        <v>2</v>
      </c>
      <c r="D3" s="3"/>
      <c r="E3" s="3"/>
      <c r="F3">
        <v>499260407.61000001</v>
      </c>
      <c r="G3">
        <v>789539796.35000002</v>
      </c>
      <c r="H3">
        <v>1784876651.9100001</v>
      </c>
      <c r="I3">
        <v>1003117964.22</v>
      </c>
      <c r="J3">
        <v>1373081404.3800001</v>
      </c>
      <c r="K3" s="14">
        <v>782726852</v>
      </c>
      <c r="L3" s="14">
        <v>1058630191.5700001</v>
      </c>
    </row>
    <row r="4" spans="1:12" x14ac:dyDescent="0.2">
      <c r="A4">
        <v>3</v>
      </c>
      <c r="B4" t="s">
        <v>32</v>
      </c>
      <c r="C4" t="s">
        <v>3</v>
      </c>
      <c r="D4" s="3"/>
      <c r="E4" s="3"/>
      <c r="F4">
        <v>1301265874.1800001</v>
      </c>
      <c r="G4">
        <v>1592844757.7</v>
      </c>
      <c r="H4">
        <v>720179085.19000006</v>
      </c>
      <c r="I4">
        <v>344467119.77999997</v>
      </c>
      <c r="J4">
        <v>2861716899.8400002</v>
      </c>
      <c r="K4" s="15">
        <v>339895922.17000002</v>
      </c>
      <c r="L4" s="15">
        <v>791535339.27999997</v>
      </c>
    </row>
    <row r="5" spans="1:12" x14ac:dyDescent="0.2">
      <c r="A5">
        <v>4</v>
      </c>
      <c r="B5" t="s">
        <v>33</v>
      </c>
      <c r="C5" s="4" t="s">
        <v>4</v>
      </c>
      <c r="D5">
        <v>233166114.16</v>
      </c>
      <c r="E5">
        <v>237651276.90000001</v>
      </c>
      <c r="F5">
        <v>425883775.99000001</v>
      </c>
      <c r="G5">
        <v>853328848.32000005</v>
      </c>
      <c r="H5">
        <v>988064606.78999996</v>
      </c>
      <c r="I5">
        <v>2299884813.9699998</v>
      </c>
      <c r="J5">
        <v>1168128447.0899999</v>
      </c>
      <c r="K5" s="3">
        <f t="shared" ref="K5:L7" si="1">K8+K11+K14+K17</f>
        <v>539131926.52999997</v>
      </c>
      <c r="L5" s="3">
        <f t="shared" si="1"/>
        <v>577647135.51999998</v>
      </c>
    </row>
    <row r="6" spans="1:12" x14ac:dyDescent="0.2">
      <c r="A6">
        <v>5</v>
      </c>
      <c r="B6" t="s">
        <v>34</v>
      </c>
      <c r="C6" t="s">
        <v>5</v>
      </c>
      <c r="D6" s="3"/>
      <c r="E6" s="3"/>
      <c r="F6">
        <v>299982862.68000001</v>
      </c>
      <c r="G6">
        <v>392251119.30000001</v>
      </c>
      <c r="H6">
        <v>478387745.51999998</v>
      </c>
      <c r="I6">
        <v>1077797502.22</v>
      </c>
      <c r="J6">
        <v>564975215.36000001</v>
      </c>
      <c r="K6" s="3">
        <f t="shared" si="1"/>
        <v>254961514.53</v>
      </c>
      <c r="L6" s="3">
        <f t="shared" si="1"/>
        <v>286580032.02999997</v>
      </c>
    </row>
    <row r="7" spans="1:12" x14ac:dyDescent="0.2">
      <c r="A7">
        <v>6</v>
      </c>
      <c r="B7" t="s">
        <v>35</v>
      </c>
      <c r="C7" t="s">
        <v>6</v>
      </c>
      <c r="D7" s="3"/>
      <c r="E7" s="3"/>
      <c r="F7">
        <v>125900913.31</v>
      </c>
      <c r="G7">
        <v>461077729.01999998</v>
      </c>
      <c r="H7">
        <v>509676861.26999998</v>
      </c>
      <c r="I7">
        <v>1222087311.75</v>
      </c>
      <c r="J7">
        <v>603153231.73000002</v>
      </c>
      <c r="K7" s="3">
        <f t="shared" si="1"/>
        <v>284170412</v>
      </c>
      <c r="L7" s="3">
        <f t="shared" si="1"/>
        <v>291067103.49000001</v>
      </c>
    </row>
    <row r="8" spans="1:12" x14ac:dyDescent="0.2">
      <c r="A8">
        <v>7</v>
      </c>
      <c r="B8" t="s">
        <v>36</v>
      </c>
      <c r="C8" s="4" t="s">
        <v>7</v>
      </c>
      <c r="D8" s="3">
        <v>0</v>
      </c>
      <c r="E8" s="3">
        <v>0</v>
      </c>
      <c r="F8" s="3"/>
      <c r="G8" s="3"/>
      <c r="H8" s="3"/>
      <c r="I8" s="3"/>
      <c r="K8" s="14"/>
      <c r="L8" s="14">
        <v>0</v>
      </c>
    </row>
    <row r="9" spans="1:12" x14ac:dyDescent="0.2">
      <c r="A9">
        <v>8</v>
      </c>
      <c r="B9" t="s">
        <v>37</v>
      </c>
      <c r="C9" t="s">
        <v>8</v>
      </c>
      <c r="D9" s="3"/>
      <c r="E9" s="3"/>
      <c r="F9" s="3"/>
      <c r="G9" s="3"/>
      <c r="H9" s="3"/>
      <c r="I9" s="3"/>
      <c r="K9" s="14"/>
      <c r="L9" s="14"/>
    </row>
    <row r="10" spans="1:12" x14ac:dyDescent="0.2">
      <c r="A10">
        <v>9</v>
      </c>
      <c r="B10" t="s">
        <v>38</v>
      </c>
      <c r="C10" t="s">
        <v>9</v>
      </c>
      <c r="D10" s="3"/>
      <c r="E10" s="3"/>
      <c r="F10" s="3"/>
      <c r="G10" s="3"/>
      <c r="H10" s="3"/>
      <c r="I10" s="3"/>
      <c r="K10" s="15"/>
      <c r="L10" s="15"/>
    </row>
    <row r="11" spans="1:12" x14ac:dyDescent="0.2">
      <c r="A11">
        <v>10</v>
      </c>
      <c r="B11" t="s">
        <v>39</v>
      </c>
      <c r="C11" s="4" t="s">
        <v>10</v>
      </c>
      <c r="D11">
        <v>71259167.109999999</v>
      </c>
      <c r="E11">
        <v>84271043.099999994</v>
      </c>
      <c r="F11" s="3"/>
      <c r="G11" s="3"/>
      <c r="H11" s="3"/>
      <c r="I11" s="3"/>
      <c r="K11" s="14">
        <v>252289231.06999999</v>
      </c>
      <c r="L11" s="14">
        <v>253145888.49000001</v>
      </c>
    </row>
    <row r="12" spans="1:12" x14ac:dyDescent="0.2">
      <c r="A12">
        <v>11</v>
      </c>
      <c r="B12" t="s">
        <v>40</v>
      </c>
      <c r="C12" t="s">
        <v>11</v>
      </c>
      <c r="D12" s="3"/>
      <c r="E12" s="3"/>
      <c r="F12" s="3"/>
      <c r="G12" s="3"/>
      <c r="H12" s="3"/>
      <c r="I12" s="3"/>
      <c r="K12" s="14">
        <v>125234258</v>
      </c>
      <c r="L12" s="14">
        <v>165906494.19</v>
      </c>
    </row>
    <row r="13" spans="1:12" x14ac:dyDescent="0.2">
      <c r="A13">
        <v>12</v>
      </c>
      <c r="B13" t="s">
        <v>41</v>
      </c>
      <c r="C13" t="s">
        <v>12</v>
      </c>
      <c r="D13" s="3"/>
      <c r="E13" s="3"/>
      <c r="F13" s="3"/>
      <c r="G13" s="3"/>
      <c r="H13" s="3"/>
      <c r="I13" s="3"/>
      <c r="K13" s="15">
        <v>127054973.06999999</v>
      </c>
      <c r="L13" s="15">
        <v>87239394.299999997</v>
      </c>
    </row>
    <row r="14" spans="1:12" x14ac:dyDescent="0.2">
      <c r="A14">
        <v>13</v>
      </c>
      <c r="B14" t="s">
        <v>42</v>
      </c>
      <c r="C14" s="4" t="s">
        <v>13</v>
      </c>
      <c r="D14" s="3">
        <v>0</v>
      </c>
      <c r="E14" s="3">
        <v>0</v>
      </c>
      <c r="F14" s="3"/>
      <c r="G14" s="3"/>
      <c r="H14" s="3"/>
      <c r="I14" s="3"/>
      <c r="K14" s="14"/>
      <c r="L14" s="14">
        <v>3796238.66</v>
      </c>
    </row>
    <row r="15" spans="1:12" x14ac:dyDescent="0.2">
      <c r="A15">
        <v>14</v>
      </c>
      <c r="B15" t="s">
        <v>43</v>
      </c>
      <c r="C15" t="s">
        <v>14</v>
      </c>
      <c r="D15" s="3"/>
      <c r="E15" s="3"/>
      <c r="F15" s="3"/>
      <c r="G15" s="3"/>
      <c r="H15" s="3"/>
      <c r="I15" s="3"/>
      <c r="K15" s="14"/>
      <c r="L15" s="14">
        <v>3790634.66</v>
      </c>
    </row>
    <row r="16" spans="1:12" x14ac:dyDescent="0.2">
      <c r="A16">
        <v>15</v>
      </c>
      <c r="B16" t="s">
        <v>44</v>
      </c>
      <c r="C16" t="s">
        <v>15</v>
      </c>
      <c r="D16" s="3"/>
      <c r="E16" s="3"/>
      <c r="F16" s="3"/>
      <c r="G16" s="3"/>
      <c r="H16" s="3"/>
      <c r="I16" s="3"/>
      <c r="K16" s="15"/>
      <c r="L16" s="15">
        <v>5604</v>
      </c>
    </row>
    <row r="17" spans="1:12" x14ac:dyDescent="0.2">
      <c r="A17">
        <v>16</v>
      </c>
      <c r="B17" t="s">
        <v>45</v>
      </c>
      <c r="C17" s="4" t="s">
        <v>16</v>
      </c>
      <c r="D17" s="3">
        <f>68964321.52+6632435.86+76388043+9922146.67</f>
        <v>161906947.04999998</v>
      </c>
      <c r="E17">
        <f>62491182.93+90889050.87</f>
        <v>153380233.80000001</v>
      </c>
      <c r="F17" s="3"/>
      <c r="G17" s="3"/>
      <c r="H17" s="3"/>
      <c r="I17" s="3"/>
      <c r="K17" s="14">
        <v>286842695.45999998</v>
      </c>
      <c r="L17" s="14">
        <v>320705008.37</v>
      </c>
    </row>
    <row r="18" spans="1:12" x14ac:dyDescent="0.2">
      <c r="A18">
        <v>17</v>
      </c>
      <c r="B18" t="s">
        <v>46</v>
      </c>
      <c r="C18" t="s">
        <v>17</v>
      </c>
      <c r="D18" s="3"/>
      <c r="E18" s="3"/>
      <c r="F18" s="3"/>
      <c r="G18" s="3"/>
      <c r="H18" s="3"/>
      <c r="I18" s="3"/>
      <c r="K18" s="14">
        <v>129727256.53</v>
      </c>
      <c r="L18" s="14">
        <v>116882903.18000001</v>
      </c>
    </row>
    <row r="19" spans="1:12" x14ac:dyDescent="0.2">
      <c r="A19">
        <v>18</v>
      </c>
      <c r="B19" t="s">
        <v>47</v>
      </c>
      <c r="C19" t="s">
        <v>18</v>
      </c>
      <c r="D19" s="3"/>
      <c r="E19" s="3"/>
      <c r="F19" s="3"/>
      <c r="G19" s="3"/>
      <c r="H19" s="3"/>
      <c r="I19" s="3"/>
      <c r="K19" s="15">
        <v>157115438.93000001</v>
      </c>
      <c r="L19" s="15">
        <v>203822105.19</v>
      </c>
    </row>
    <row r="20" spans="1:12" x14ac:dyDescent="0.2">
      <c r="A20">
        <v>19</v>
      </c>
      <c r="B20" t="s">
        <v>48</v>
      </c>
      <c r="C20" s="4" t="s">
        <v>19</v>
      </c>
      <c r="D20">
        <v>1121228119</v>
      </c>
      <c r="E20">
        <v>1077477444.97</v>
      </c>
      <c r="F20">
        <v>1374642505.8</v>
      </c>
      <c r="G20">
        <v>1529055705.73</v>
      </c>
      <c r="H20">
        <v>1516991130.3099999</v>
      </c>
      <c r="I20">
        <v>-952299729.97000003</v>
      </c>
      <c r="J20">
        <v>3066669857.1300001</v>
      </c>
      <c r="K20" s="14">
        <v>583490847.63999999</v>
      </c>
      <c r="L20" s="14">
        <v>1272518395.3299999</v>
      </c>
    </row>
    <row r="21" spans="1:12" x14ac:dyDescent="0.2">
      <c r="A21">
        <v>20</v>
      </c>
      <c r="B21" t="s">
        <v>49</v>
      </c>
      <c r="C21" t="s">
        <v>20</v>
      </c>
      <c r="D21" s="3"/>
      <c r="E21" s="3"/>
      <c r="F21">
        <v>199277544.93000001</v>
      </c>
      <c r="G21">
        <v>397288677.05000001</v>
      </c>
      <c r="H21">
        <v>1306488906.3900001</v>
      </c>
      <c r="I21">
        <v>-74679538</v>
      </c>
      <c r="J21">
        <v>808106189.01999998</v>
      </c>
      <c r="K21" s="14">
        <v>527765337.47000003</v>
      </c>
      <c r="L21" s="14">
        <v>772050159.53999996</v>
      </c>
    </row>
    <row r="22" spans="1:12" x14ac:dyDescent="0.2">
      <c r="A22">
        <v>21</v>
      </c>
      <c r="B22" t="s">
        <v>50</v>
      </c>
      <c r="C22" t="s">
        <v>21</v>
      </c>
      <c r="D22" s="3"/>
      <c r="E22" s="3"/>
      <c r="F22">
        <v>1175364960.8699999</v>
      </c>
      <c r="G22">
        <v>1131767028.6800001</v>
      </c>
      <c r="H22">
        <v>210502223.91999999</v>
      </c>
      <c r="I22">
        <v>-877620191.97000003</v>
      </c>
      <c r="J22">
        <v>2258563668.1100001</v>
      </c>
      <c r="K22" s="15">
        <v>55725510.170000002</v>
      </c>
      <c r="L22" s="15">
        <v>500468235.79000002</v>
      </c>
    </row>
    <row r="23" spans="1:12" x14ac:dyDescent="0.2">
      <c r="A23">
        <v>22</v>
      </c>
      <c r="B23" t="s">
        <v>51</v>
      </c>
      <c r="C23" s="4" t="s">
        <v>22</v>
      </c>
      <c r="D23">
        <v>378664905.44</v>
      </c>
      <c r="E23">
        <v>526592223.11000001</v>
      </c>
      <c r="F23" s="3"/>
      <c r="G23" s="3"/>
      <c r="H23" s="3"/>
      <c r="I23" s="3"/>
      <c r="K23" s="14">
        <v>560022445.60000002</v>
      </c>
      <c r="L23" s="14">
        <v>536348996.04000002</v>
      </c>
    </row>
    <row r="24" spans="1:12" x14ac:dyDescent="0.2">
      <c r="A24">
        <v>23</v>
      </c>
      <c r="B24" t="s">
        <v>52</v>
      </c>
      <c r="C24" t="s">
        <v>23</v>
      </c>
      <c r="D24" s="3"/>
      <c r="E24" s="3"/>
      <c r="F24" s="3"/>
      <c r="G24" s="3"/>
      <c r="H24" s="3"/>
      <c r="I24" s="3"/>
      <c r="K24" s="14">
        <v>415458653.38999999</v>
      </c>
      <c r="L24" s="14">
        <v>398680655.27999997</v>
      </c>
    </row>
    <row r="25" spans="1:12" x14ac:dyDescent="0.2">
      <c r="A25">
        <v>24</v>
      </c>
      <c r="B25" t="s">
        <v>53</v>
      </c>
      <c r="C25" t="s">
        <v>24</v>
      </c>
      <c r="D25" s="3"/>
      <c r="E25" s="3"/>
      <c r="F25" s="3"/>
      <c r="G25" s="3"/>
      <c r="H25" s="3"/>
      <c r="I25" s="3"/>
      <c r="K25" s="15">
        <v>144563792.21000001</v>
      </c>
      <c r="L25" s="15">
        <v>137668340.75999999</v>
      </c>
    </row>
    <row r="26" spans="1:12" ht="11" customHeight="1" x14ac:dyDescent="0.2"/>
    <row r="27" spans="1:12" ht="15" customHeight="1" x14ac:dyDescent="0.2">
      <c r="D27" s="2"/>
      <c r="E27" s="2"/>
      <c r="F27" s="2"/>
      <c r="G27" s="2"/>
      <c r="H27" s="2"/>
      <c r="I27" s="2"/>
      <c r="K27" s="2"/>
      <c r="L27" s="2"/>
    </row>
    <row r="28" spans="1:12" ht="15" customHeight="1" x14ac:dyDescent="0.2">
      <c r="C28" s="6" t="s">
        <v>26</v>
      </c>
      <c r="D28" s="7">
        <f>D5-(D8+D11+D14+D17)</f>
        <v>0</v>
      </c>
      <c r="E28" s="7">
        <f t="shared" ref="E28:L28" si="2">E5-(E8+E11+E14+E17)</f>
        <v>0</v>
      </c>
      <c r="F28" s="7">
        <f t="shared" si="2"/>
        <v>425883775.99000001</v>
      </c>
      <c r="G28" s="7">
        <f t="shared" si="2"/>
        <v>853328848.32000005</v>
      </c>
      <c r="H28" s="7">
        <f t="shared" si="2"/>
        <v>988064606.78999996</v>
      </c>
      <c r="I28" s="7">
        <f t="shared" si="2"/>
        <v>2299884813.9699998</v>
      </c>
      <c r="J28" s="7">
        <f t="shared" si="2"/>
        <v>1168128447.0899999</v>
      </c>
      <c r="K28" s="7">
        <f t="shared" ref="K28" si="3">K5-(K8+K11+K14+K17)</f>
        <v>0</v>
      </c>
      <c r="L28" s="7">
        <f t="shared" si="2"/>
        <v>0</v>
      </c>
    </row>
    <row r="29" spans="1:12" ht="15" customHeight="1" x14ac:dyDescent="0.2">
      <c r="C29" s="6" t="s">
        <v>27</v>
      </c>
      <c r="D29" s="7">
        <f>D2-D5-D20</f>
        <v>0</v>
      </c>
      <c r="E29" s="7">
        <f t="shared" ref="E29:L29" si="4">E2-E5-E20</f>
        <v>0</v>
      </c>
      <c r="F29" s="7">
        <f t="shared" si="4"/>
        <v>0</v>
      </c>
      <c r="G29" s="7">
        <f t="shared" si="4"/>
        <v>0</v>
      </c>
      <c r="H29" s="7">
        <f t="shared" si="4"/>
        <v>0</v>
      </c>
      <c r="I29" s="7">
        <f t="shared" si="4"/>
        <v>0</v>
      </c>
      <c r="J29" s="7">
        <f t="shared" si="4"/>
        <v>0</v>
      </c>
      <c r="K29" s="7">
        <f t="shared" ref="K29" si="5">K2-K5-K20</f>
        <v>0</v>
      </c>
      <c r="L29" s="7">
        <f t="shared" si="4"/>
        <v>0</v>
      </c>
    </row>
    <row r="30" spans="1:12" ht="15" customHeight="1" x14ac:dyDescent="0.2">
      <c r="D30" s="2"/>
      <c r="E30" s="2"/>
      <c r="F30" s="2"/>
      <c r="G30" s="2"/>
      <c r="H30" s="2"/>
      <c r="I30" s="2"/>
      <c r="K30" s="2"/>
      <c r="L30" s="2"/>
    </row>
    <row r="31" spans="1:12" ht="15" customHeight="1" x14ac:dyDescent="0.2">
      <c r="D31" s="2"/>
      <c r="E31" s="2"/>
      <c r="F31" s="2"/>
      <c r="G31" s="2"/>
      <c r="H31" s="2"/>
      <c r="I31" s="2"/>
      <c r="K31" s="2"/>
      <c r="L31" s="2"/>
    </row>
    <row r="32" spans="1:12" ht="15" customHeight="1" x14ac:dyDescent="0.2">
      <c r="D32" s="2"/>
      <c r="E32" s="2"/>
      <c r="F32" s="14"/>
      <c r="G32" s="14"/>
    </row>
    <row r="33" spans="4:7" ht="15" customHeight="1" x14ac:dyDescent="0.2">
      <c r="D33" s="2"/>
      <c r="E33" s="2"/>
      <c r="F33" s="14"/>
      <c r="G33" s="14"/>
    </row>
    <row r="34" spans="4:7" ht="15" customHeight="1" x14ac:dyDescent="0.2">
      <c r="D34" s="2"/>
      <c r="E34" s="2"/>
      <c r="F34" s="15"/>
      <c r="G34" s="15"/>
    </row>
    <row r="35" spans="4:7" ht="15" customHeight="1" x14ac:dyDescent="0.2">
      <c r="D35" s="2"/>
      <c r="E35" s="2"/>
      <c r="G35" s="14"/>
    </row>
    <row r="36" spans="4:7" x14ac:dyDescent="0.2">
      <c r="G36" s="14"/>
    </row>
    <row r="37" spans="4:7" x14ac:dyDescent="0.2">
      <c r="G37" s="15"/>
    </row>
    <row r="38" spans="4:7" x14ac:dyDescent="0.2">
      <c r="G38" s="14"/>
    </row>
    <row r="39" spans="4:7" x14ac:dyDescent="0.2">
      <c r="G39" s="14"/>
    </row>
    <row r="40" spans="4:7" x14ac:dyDescent="0.2">
      <c r="G40" s="15"/>
    </row>
    <row r="41" spans="4:7" x14ac:dyDescent="0.2">
      <c r="G41" s="14"/>
    </row>
    <row r="42" spans="4:7" x14ac:dyDescent="0.2">
      <c r="G42" s="14"/>
    </row>
    <row r="43" spans="4:7" x14ac:dyDescent="0.2">
      <c r="G43" s="15"/>
    </row>
    <row r="44" spans="4:7" x14ac:dyDescent="0.2">
      <c r="G44" s="14"/>
    </row>
    <row r="45" spans="4:7" x14ac:dyDescent="0.2">
      <c r="G45" s="14"/>
    </row>
    <row r="46" spans="4:7" x14ac:dyDescent="0.2">
      <c r="G46" s="15"/>
    </row>
    <row r="47" spans="4:7" x14ac:dyDescent="0.2">
      <c r="G47" s="14"/>
    </row>
    <row r="48" spans="4:7" x14ac:dyDescent="0.2">
      <c r="G48" s="14"/>
    </row>
    <row r="49" spans="7:7" x14ac:dyDescent="0.2">
      <c r="G49" s="15"/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I16" sqref="I16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6" width="16.5" style="3" bestFit="1" customWidth="1"/>
    <col min="7" max="9" width="17" style="3" bestFit="1" customWidth="1"/>
    <col min="10" max="10" width="16.5" style="3" bestFit="1" customWidth="1"/>
    <col min="11" max="12" width="17.5" style="3" bestFit="1" customWidth="1"/>
  </cols>
  <sheetData>
    <row r="1" spans="1:12" x14ac:dyDescent="0.2">
      <c r="A1" t="s">
        <v>25</v>
      </c>
      <c r="B1" t="s">
        <v>29</v>
      </c>
      <c r="C1" t="s">
        <v>0</v>
      </c>
      <c r="D1" s="8">
        <v>2008</v>
      </c>
      <c r="E1" s="8">
        <f>D1+1</f>
        <v>2009</v>
      </c>
      <c r="F1" s="8">
        <f t="shared" ref="F1:L1" si="0">E1+1</f>
        <v>2010</v>
      </c>
      <c r="G1" s="8">
        <f t="shared" si="0"/>
        <v>2011</v>
      </c>
      <c r="H1" s="8">
        <f t="shared" si="0"/>
        <v>2012</v>
      </c>
      <c r="I1" s="8">
        <f t="shared" si="0"/>
        <v>2013</v>
      </c>
      <c r="J1" s="8">
        <f t="shared" si="0"/>
        <v>2014</v>
      </c>
      <c r="K1" s="8">
        <f t="shared" si="0"/>
        <v>2015</v>
      </c>
      <c r="L1" s="8">
        <f t="shared" si="0"/>
        <v>2016</v>
      </c>
    </row>
    <row r="2" spans="1:12" x14ac:dyDescent="0.2">
      <c r="A2">
        <v>1</v>
      </c>
      <c r="B2" t="s">
        <v>30</v>
      </c>
      <c r="C2" s="4" t="s">
        <v>1</v>
      </c>
      <c r="D2" s="3">
        <v>3581745356.5799999</v>
      </c>
      <c r="E2" s="3">
        <v>3053625166.6199999</v>
      </c>
      <c r="F2" s="3">
        <v>2928877728.98</v>
      </c>
      <c r="G2" s="3">
        <v>3260802892.5500002</v>
      </c>
      <c r="H2" s="3">
        <v>4122534331.23</v>
      </c>
      <c r="I2" s="3">
        <v>5456063813.8599997</v>
      </c>
      <c r="J2" s="3">
        <v>5013668450.4899998</v>
      </c>
      <c r="K2" s="17">
        <v>2286274101.8600001</v>
      </c>
      <c r="L2" s="17">
        <v>2848447993.6799998</v>
      </c>
    </row>
    <row r="3" spans="1:12" x14ac:dyDescent="0.2">
      <c r="A3">
        <v>2</v>
      </c>
      <c r="B3" t="s">
        <v>31</v>
      </c>
      <c r="C3" t="s">
        <v>2</v>
      </c>
    </row>
    <row r="4" spans="1:12" x14ac:dyDescent="0.2">
      <c r="A4">
        <v>3</v>
      </c>
      <c r="B4" t="s">
        <v>32</v>
      </c>
      <c r="C4" t="s">
        <v>3</v>
      </c>
    </row>
    <row r="5" spans="1:12" x14ac:dyDescent="0.2">
      <c r="A5">
        <v>4</v>
      </c>
      <c r="B5" t="s">
        <v>33</v>
      </c>
      <c r="C5" s="4" t="s">
        <v>4</v>
      </c>
      <c r="D5" s="3">
        <v>2577112230.2399998</v>
      </c>
      <c r="E5" s="3">
        <v>2048342674.24</v>
      </c>
      <c r="F5" s="3">
        <v>1648884584.98</v>
      </c>
      <c r="G5" s="3">
        <v>2474871199.6900001</v>
      </c>
      <c r="H5" s="3">
        <v>2393452929.5599999</v>
      </c>
      <c r="I5" s="3">
        <v>3574368474.79</v>
      </c>
      <c r="J5" s="3">
        <v>3343258633.4299998</v>
      </c>
      <c r="K5" s="3">
        <f t="shared" ref="K5:L5" si="1">K8+K11+K14+K17</f>
        <v>5667421543.3800001</v>
      </c>
      <c r="L5" s="3">
        <f t="shared" si="1"/>
        <v>7459742463.8999996</v>
      </c>
    </row>
    <row r="6" spans="1:12" x14ac:dyDescent="0.2">
      <c r="A6">
        <v>5</v>
      </c>
      <c r="B6" t="s">
        <v>34</v>
      </c>
      <c r="C6" t="s">
        <v>5</v>
      </c>
    </row>
    <row r="7" spans="1:12" x14ac:dyDescent="0.2">
      <c r="A7">
        <v>6</v>
      </c>
      <c r="B7" t="s">
        <v>35</v>
      </c>
      <c r="C7" t="s">
        <v>6</v>
      </c>
    </row>
    <row r="8" spans="1:12" x14ac:dyDescent="0.2">
      <c r="A8">
        <v>7</v>
      </c>
      <c r="B8" t="s">
        <v>36</v>
      </c>
      <c r="C8" s="4" t="s">
        <v>7</v>
      </c>
      <c r="D8" s="3">
        <v>988193995.02999997</v>
      </c>
      <c r="E8" s="3">
        <v>69454265.079999998</v>
      </c>
      <c r="F8" s="3">
        <v>195139818.09999999</v>
      </c>
      <c r="G8" s="3">
        <v>450412648.30000001</v>
      </c>
      <c r="H8" s="3">
        <v>144751533.66</v>
      </c>
      <c r="I8" s="3">
        <v>213819241.96000001</v>
      </c>
      <c r="J8" s="3">
        <v>327279420.57999998</v>
      </c>
      <c r="K8" s="17">
        <v>885508198.52999997</v>
      </c>
      <c r="L8" s="17">
        <v>3962660807.6700001</v>
      </c>
    </row>
    <row r="9" spans="1:12" x14ac:dyDescent="0.2">
      <c r="A9">
        <v>8</v>
      </c>
      <c r="B9" t="s">
        <v>37</v>
      </c>
      <c r="C9" t="s">
        <v>8</v>
      </c>
    </row>
    <row r="10" spans="1:12" x14ac:dyDescent="0.2">
      <c r="A10">
        <v>9</v>
      </c>
      <c r="B10" t="s">
        <v>38</v>
      </c>
      <c r="C10" t="s">
        <v>9</v>
      </c>
    </row>
    <row r="11" spans="1:12" x14ac:dyDescent="0.2">
      <c r="A11">
        <v>10</v>
      </c>
      <c r="B11" t="s">
        <v>39</v>
      </c>
      <c r="C11" s="4" t="s">
        <v>10</v>
      </c>
      <c r="D11" s="3">
        <v>1048795214.52</v>
      </c>
      <c r="E11" s="3">
        <v>1227303722.8199999</v>
      </c>
      <c r="F11" s="3">
        <v>1158484471.4200001</v>
      </c>
      <c r="G11" s="3">
        <v>1634288620.6099999</v>
      </c>
      <c r="H11" s="3">
        <v>1859236283.8099999</v>
      </c>
      <c r="I11" s="3">
        <v>2714866171.3600001</v>
      </c>
      <c r="J11" s="3">
        <v>2560409369.0799999</v>
      </c>
      <c r="K11" s="17">
        <v>3762199601.8099999</v>
      </c>
      <c r="L11" s="17">
        <v>1743811264.03</v>
      </c>
    </row>
    <row r="12" spans="1:12" x14ac:dyDescent="0.2">
      <c r="A12">
        <v>11</v>
      </c>
      <c r="B12" t="s">
        <v>40</v>
      </c>
      <c r="C12" t="s">
        <v>11</v>
      </c>
    </row>
    <row r="13" spans="1:12" x14ac:dyDescent="0.2">
      <c r="A13">
        <v>12</v>
      </c>
      <c r="B13" t="s">
        <v>41</v>
      </c>
      <c r="C13" t="s">
        <v>12</v>
      </c>
    </row>
    <row r="14" spans="1:12" x14ac:dyDescent="0.2">
      <c r="A14">
        <v>13</v>
      </c>
      <c r="B14" t="s">
        <v>42</v>
      </c>
      <c r="C14" s="4" t="s">
        <v>13</v>
      </c>
      <c r="D14" s="3">
        <v>13803121.550000001</v>
      </c>
      <c r="E14" s="3">
        <v>519016442.48000002</v>
      </c>
      <c r="F14" s="3">
        <v>61812118.630000003</v>
      </c>
      <c r="G14" s="3">
        <v>33184064.629999999</v>
      </c>
      <c r="H14" s="3">
        <v>46377157.810000002</v>
      </c>
      <c r="I14" s="3">
        <v>196379507.16999999</v>
      </c>
      <c r="J14" s="3">
        <v>160423633.74000001</v>
      </c>
      <c r="K14" s="17">
        <v>536296473.61000001</v>
      </c>
      <c r="L14" s="17">
        <v>952433819.89999998</v>
      </c>
    </row>
    <row r="15" spans="1:12" x14ac:dyDescent="0.2">
      <c r="A15">
        <v>14</v>
      </c>
      <c r="B15" t="s">
        <v>43</v>
      </c>
      <c r="C15" t="s">
        <v>14</v>
      </c>
    </row>
    <row r="16" spans="1:12" x14ac:dyDescent="0.2">
      <c r="A16">
        <v>15</v>
      </c>
      <c r="B16" t="s">
        <v>44</v>
      </c>
      <c r="C16" t="s">
        <v>15</v>
      </c>
    </row>
    <row r="17" spans="1:12" x14ac:dyDescent="0.2">
      <c r="A17">
        <v>16</v>
      </c>
      <c r="B17" t="s">
        <v>45</v>
      </c>
      <c r="C17" s="4" t="s">
        <v>16</v>
      </c>
      <c r="D17" s="3">
        <f>525694177.09+625722.05</f>
        <v>526319899.13999999</v>
      </c>
      <c r="E17" s="3">
        <f>228335580.5+4232663.36</f>
        <v>232568243.86000001</v>
      </c>
      <c r="F17" s="3">
        <v>233448176.83000001</v>
      </c>
      <c r="G17" s="3">
        <v>356985866.15000004</v>
      </c>
      <c r="H17" s="3">
        <v>343087954.27999997</v>
      </c>
      <c r="I17" s="3">
        <v>449303554.30000001</v>
      </c>
      <c r="J17" s="3">
        <v>295146210.02999997</v>
      </c>
      <c r="K17" s="17">
        <v>483417269.43000001</v>
      </c>
      <c r="L17" s="17">
        <v>800836572.29999995</v>
      </c>
    </row>
    <row r="18" spans="1:12" x14ac:dyDescent="0.2">
      <c r="A18">
        <v>17</v>
      </c>
      <c r="B18" t="s">
        <v>46</v>
      </c>
      <c r="C18" t="s">
        <v>17</v>
      </c>
    </row>
    <row r="19" spans="1:12" x14ac:dyDescent="0.2">
      <c r="A19">
        <v>18</v>
      </c>
      <c r="B19" t="s">
        <v>47</v>
      </c>
      <c r="C19" t="s">
        <v>18</v>
      </c>
    </row>
    <row r="20" spans="1:12" x14ac:dyDescent="0.2">
      <c r="A20">
        <v>19</v>
      </c>
      <c r="B20" t="s">
        <v>48</v>
      </c>
      <c r="C20" s="4" t="s">
        <v>19</v>
      </c>
      <c r="D20" s="3">
        <v>1004633126.34</v>
      </c>
      <c r="E20" s="3">
        <v>1005282492.38</v>
      </c>
      <c r="F20" s="3">
        <v>1279993144</v>
      </c>
      <c r="G20" s="3">
        <v>785931692.86000013</v>
      </c>
      <c r="H20" s="3">
        <v>1729081401.6700001</v>
      </c>
      <c r="I20" s="3">
        <v>1881695339.0699999</v>
      </c>
      <c r="J20" s="3">
        <v>1670409817.0599999</v>
      </c>
      <c r="K20" s="17">
        <v>-3381147441.52</v>
      </c>
      <c r="L20" s="17">
        <v>-4611294470.2200003</v>
      </c>
    </row>
    <row r="21" spans="1:12" x14ac:dyDescent="0.2">
      <c r="A21">
        <v>20</v>
      </c>
      <c r="B21" t="s">
        <v>49</v>
      </c>
      <c r="C21" t="s">
        <v>20</v>
      </c>
    </row>
    <row r="22" spans="1:12" x14ac:dyDescent="0.2">
      <c r="A22">
        <v>21</v>
      </c>
      <c r="B22" t="s">
        <v>50</v>
      </c>
      <c r="C22" t="s">
        <v>21</v>
      </c>
    </row>
    <row r="23" spans="1:12" x14ac:dyDescent="0.2">
      <c r="A23">
        <v>22</v>
      </c>
      <c r="B23" t="s">
        <v>51</v>
      </c>
      <c r="C23" s="4" t="s">
        <v>22</v>
      </c>
      <c r="D23" s="3">
        <v>2474535075.79</v>
      </c>
      <c r="E23" s="3">
        <v>1365469478.97</v>
      </c>
      <c r="F23" s="3">
        <v>1157403482.74</v>
      </c>
      <c r="G23" s="3">
        <v>1361004772.52</v>
      </c>
      <c r="H23" s="3">
        <v>1254557334.05</v>
      </c>
      <c r="I23" s="3">
        <v>1613547263.6400001</v>
      </c>
      <c r="J23" s="3">
        <v>1334385723.01</v>
      </c>
      <c r="K23" s="17">
        <v>4153278150.0300002</v>
      </c>
      <c r="L23" s="17">
        <v>4529605409.7200003</v>
      </c>
    </row>
    <row r="24" spans="1:12" x14ac:dyDescent="0.2">
      <c r="A24">
        <v>23</v>
      </c>
      <c r="B24" t="s">
        <v>52</v>
      </c>
      <c r="C24" t="s">
        <v>23</v>
      </c>
    </row>
    <row r="25" spans="1:12" x14ac:dyDescent="0.2">
      <c r="A25">
        <v>24</v>
      </c>
      <c r="B25" t="s">
        <v>53</v>
      </c>
      <c r="C25" t="s">
        <v>24</v>
      </c>
    </row>
    <row r="26" spans="1:12" ht="11" customHeight="1" x14ac:dyDescent="0.2"/>
    <row r="27" spans="1:12" ht="15" customHeight="1" x14ac:dyDescent="0.2"/>
    <row r="28" spans="1:12" ht="15" customHeight="1" x14ac:dyDescent="0.2">
      <c r="C28" s="6" t="s">
        <v>26</v>
      </c>
      <c r="D28" s="18">
        <f>D5-(D8+D11+D14+D17)</f>
        <v>0</v>
      </c>
      <c r="E28" s="18">
        <f t="shared" ref="E28:L28" si="2">E5-(E8+E11+E14+E17)</f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0</v>
      </c>
      <c r="J28" s="18">
        <f t="shared" si="2"/>
        <v>0</v>
      </c>
      <c r="K28" s="18">
        <f t="shared" ref="K28" si="3">K5-(K8+K11+K14+K17)</f>
        <v>0</v>
      </c>
      <c r="L28" s="18">
        <f t="shared" si="2"/>
        <v>0</v>
      </c>
    </row>
    <row r="29" spans="1:12" ht="15" customHeight="1" x14ac:dyDescent="0.2">
      <c r="C29" s="6" t="s">
        <v>27</v>
      </c>
      <c r="D29" s="18">
        <f>D2-D5-D20</f>
        <v>0</v>
      </c>
      <c r="E29" s="18">
        <f t="shared" ref="E29:L29" si="4">E2-E5-E20</f>
        <v>0</v>
      </c>
      <c r="F29" s="18">
        <f t="shared" si="4"/>
        <v>0</v>
      </c>
      <c r="G29" s="18">
        <f t="shared" si="4"/>
        <v>0</v>
      </c>
      <c r="H29" s="18">
        <f t="shared" si="4"/>
        <v>0</v>
      </c>
      <c r="I29" s="18">
        <f t="shared" si="4"/>
        <v>0</v>
      </c>
      <c r="J29" s="18">
        <f t="shared" si="4"/>
        <v>0</v>
      </c>
      <c r="K29" s="18">
        <f t="shared" ref="K29" si="5">K2-K5-K20</f>
        <v>0</v>
      </c>
      <c r="L29" s="18">
        <f t="shared" si="4"/>
        <v>0</v>
      </c>
    </row>
    <row r="30" spans="1:12" ht="15" customHeight="1" x14ac:dyDescent="0.2"/>
    <row r="31" spans="1:12" ht="15" customHeight="1" x14ac:dyDescent="0.2"/>
    <row r="32" spans="1:12" ht="15" customHeight="1" x14ac:dyDescent="0.2"/>
    <row r="33" spans="5:11" ht="15" customHeight="1" x14ac:dyDescent="0.2">
      <c r="E33" s="17"/>
      <c r="F33" s="17"/>
      <c r="G33" s="17"/>
      <c r="H33" s="17"/>
      <c r="I33" s="17"/>
      <c r="J33" s="17"/>
      <c r="K33" s="17"/>
    </row>
    <row r="34" spans="5:11" ht="15" customHeight="1" x14ac:dyDescent="0.2"/>
    <row r="35" spans="5:11" ht="15" customHeight="1" x14ac:dyDescent="0.2"/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workbookViewId="0">
      <selection activeCell="D5" sqref="D5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5" width="12.5" bestFit="1" customWidth="1"/>
    <col min="6" max="9" width="15" bestFit="1" customWidth="1"/>
    <col min="10" max="10" width="15" style="3" bestFit="1" customWidth="1"/>
    <col min="11" max="12" width="15.83203125" bestFit="1" customWidth="1"/>
  </cols>
  <sheetData>
    <row r="1" spans="1:12" x14ac:dyDescent="0.2">
      <c r="A1" t="s">
        <v>25</v>
      </c>
      <c r="B1" t="s">
        <v>29</v>
      </c>
      <c r="C1" t="s">
        <v>0</v>
      </c>
      <c r="D1" s="1">
        <v>2008</v>
      </c>
      <c r="E1" s="1">
        <f>D1+1</f>
        <v>2009</v>
      </c>
      <c r="F1" s="1">
        <f t="shared" ref="F1:L1" si="0">E1+1</f>
        <v>2010</v>
      </c>
      <c r="G1" s="1">
        <f t="shared" si="0"/>
        <v>2011</v>
      </c>
      <c r="H1" s="1">
        <f t="shared" si="0"/>
        <v>2012</v>
      </c>
      <c r="I1" s="1">
        <f t="shared" si="0"/>
        <v>2013</v>
      </c>
      <c r="J1" s="8">
        <f t="shared" si="0"/>
        <v>2014</v>
      </c>
      <c r="K1" s="1">
        <f t="shared" si="0"/>
        <v>2015</v>
      </c>
      <c r="L1" s="1">
        <f t="shared" si="0"/>
        <v>2016</v>
      </c>
    </row>
    <row r="2" spans="1:12" x14ac:dyDescent="0.2">
      <c r="A2">
        <v>1</v>
      </c>
      <c r="B2" t="s">
        <v>30</v>
      </c>
      <c r="C2" s="4" t="s">
        <v>1</v>
      </c>
      <c r="D2">
        <v>1401305764.6300001</v>
      </c>
      <c r="E2">
        <v>1273411106.26</v>
      </c>
      <c r="F2">
        <v>1091567052.3699999</v>
      </c>
      <c r="G2">
        <v>1171057518.4400001</v>
      </c>
      <c r="H2">
        <v>1189974305.8599999</v>
      </c>
      <c r="I2">
        <v>1417383506.9300001</v>
      </c>
      <c r="J2">
        <v>571924188.12</v>
      </c>
      <c r="K2" s="14">
        <v>1189827476.24</v>
      </c>
      <c r="L2" s="14">
        <v>1346811945.9300001</v>
      </c>
    </row>
    <row r="3" spans="1:12" x14ac:dyDescent="0.2">
      <c r="A3">
        <v>2</v>
      </c>
      <c r="B3" t="s">
        <v>31</v>
      </c>
      <c r="C3" t="s">
        <v>2</v>
      </c>
      <c r="D3" s="3"/>
      <c r="E3" s="3"/>
      <c r="F3">
        <v>1091567052.3699999</v>
      </c>
      <c r="G3">
        <v>516795184.91000003</v>
      </c>
      <c r="H3">
        <v>580891752.00999999</v>
      </c>
      <c r="I3">
        <v>759010082.09000003</v>
      </c>
      <c r="K3" s="14">
        <v>956945494.85000002</v>
      </c>
      <c r="L3" s="14">
        <v>786101769.91999996</v>
      </c>
    </row>
    <row r="4" spans="1:12" x14ac:dyDescent="0.2">
      <c r="A4">
        <v>3</v>
      </c>
      <c r="B4" t="s">
        <v>32</v>
      </c>
      <c r="C4" t="s">
        <v>3</v>
      </c>
      <c r="D4" s="3"/>
      <c r="E4" s="3"/>
      <c r="F4" s="3">
        <v>0</v>
      </c>
      <c r="G4">
        <v>654262333.52999997</v>
      </c>
      <c r="H4">
        <v>609082553.85000002</v>
      </c>
      <c r="I4">
        <v>658373424.84000003</v>
      </c>
      <c r="K4" s="15">
        <v>232881981.38999999</v>
      </c>
      <c r="L4" s="15">
        <v>560710176.00999999</v>
      </c>
    </row>
    <row r="5" spans="1:12" x14ac:dyDescent="0.2">
      <c r="A5">
        <v>4</v>
      </c>
      <c r="B5" t="s">
        <v>33</v>
      </c>
      <c r="C5" s="4" t="s">
        <v>4</v>
      </c>
      <c r="D5">
        <v>601380862.24000001</v>
      </c>
      <c r="E5">
        <v>614316667.05999994</v>
      </c>
      <c r="F5">
        <v>738178597.57000005</v>
      </c>
      <c r="G5">
        <v>761724580.49000001</v>
      </c>
      <c r="H5">
        <v>462175407.44</v>
      </c>
      <c r="I5">
        <v>668140954.80999994</v>
      </c>
      <c r="J5">
        <v>267936832.68000001</v>
      </c>
      <c r="K5" s="3">
        <f t="shared" ref="K5:L7" si="1">K8+K11+K14+K17</f>
        <v>365356907.01999998</v>
      </c>
      <c r="L5" s="3">
        <f t="shared" si="1"/>
        <v>559993050.19000006</v>
      </c>
    </row>
    <row r="6" spans="1:12" x14ac:dyDescent="0.2">
      <c r="A6">
        <v>5</v>
      </c>
      <c r="B6" t="s">
        <v>34</v>
      </c>
      <c r="C6" t="s">
        <v>5</v>
      </c>
      <c r="D6" s="3"/>
      <c r="E6" s="3"/>
      <c r="F6">
        <v>738178597.57000005</v>
      </c>
      <c r="G6">
        <v>135362451.38</v>
      </c>
      <c r="H6">
        <v>97823627.060000002</v>
      </c>
      <c r="I6">
        <v>136868958.66</v>
      </c>
      <c r="K6" s="3">
        <f t="shared" si="1"/>
        <v>60360119.359999999</v>
      </c>
      <c r="L6" s="3">
        <f t="shared" si="1"/>
        <v>143874952.22</v>
      </c>
    </row>
    <row r="7" spans="1:12" x14ac:dyDescent="0.2">
      <c r="A7">
        <v>6</v>
      </c>
      <c r="B7" t="s">
        <v>35</v>
      </c>
      <c r="C7" t="s">
        <v>6</v>
      </c>
      <c r="D7" s="3"/>
      <c r="E7" s="3"/>
      <c r="F7" s="3">
        <v>0</v>
      </c>
      <c r="G7">
        <v>626362129.11000001</v>
      </c>
      <c r="H7">
        <v>364351780.38</v>
      </c>
      <c r="I7">
        <v>531271996.14999998</v>
      </c>
      <c r="K7" s="3">
        <f t="shared" si="1"/>
        <v>304996787.65999997</v>
      </c>
      <c r="L7" s="3">
        <f t="shared" si="1"/>
        <v>416118097.97000003</v>
      </c>
    </row>
    <row r="8" spans="1:12" x14ac:dyDescent="0.2">
      <c r="A8">
        <v>7</v>
      </c>
      <c r="B8" t="s">
        <v>36</v>
      </c>
      <c r="C8" s="4" t="s">
        <v>7</v>
      </c>
      <c r="D8">
        <v>170674330.52000001</v>
      </c>
      <c r="E8">
        <v>224615639.03</v>
      </c>
      <c r="F8" s="3"/>
      <c r="G8" s="3"/>
      <c r="H8" s="3"/>
      <c r="I8" s="3"/>
      <c r="K8" s="14">
        <v>35255886.609999999</v>
      </c>
      <c r="L8" s="14">
        <v>23133112.039999999</v>
      </c>
    </row>
    <row r="9" spans="1:12" x14ac:dyDescent="0.2">
      <c r="A9">
        <v>8</v>
      </c>
      <c r="B9" t="s">
        <v>37</v>
      </c>
      <c r="C9" t="s">
        <v>8</v>
      </c>
      <c r="D9" s="3"/>
      <c r="E9" s="3"/>
      <c r="F9" s="3"/>
      <c r="G9" s="3"/>
      <c r="H9" s="3"/>
      <c r="I9" s="3"/>
      <c r="K9" s="14">
        <v>573945.43000000005</v>
      </c>
      <c r="L9" s="14">
        <v>1072637.77</v>
      </c>
    </row>
    <row r="10" spans="1:12" x14ac:dyDescent="0.2">
      <c r="A10">
        <v>9</v>
      </c>
      <c r="B10" t="s">
        <v>38</v>
      </c>
      <c r="C10" t="s">
        <v>9</v>
      </c>
      <c r="D10" s="3"/>
      <c r="E10" s="3"/>
      <c r="F10" s="3"/>
      <c r="G10" s="3"/>
      <c r="H10" s="3"/>
      <c r="I10" s="3"/>
      <c r="K10" s="15">
        <v>34681941.18</v>
      </c>
      <c r="L10" s="15">
        <v>22060474.27</v>
      </c>
    </row>
    <row r="11" spans="1:12" x14ac:dyDescent="0.2">
      <c r="A11">
        <v>10</v>
      </c>
      <c r="B11" t="s">
        <v>39</v>
      </c>
      <c r="C11" s="4" t="s">
        <v>10</v>
      </c>
      <c r="D11">
        <v>279987558.83999997</v>
      </c>
      <c r="E11">
        <v>225233543.40000001</v>
      </c>
      <c r="F11" s="3"/>
      <c r="G11" s="3"/>
      <c r="H11" s="3"/>
      <c r="I11" s="3"/>
      <c r="K11" s="14">
        <v>150635607.15000001</v>
      </c>
      <c r="L11" s="14">
        <v>301107479.81999999</v>
      </c>
    </row>
    <row r="12" spans="1:12" x14ac:dyDescent="0.2">
      <c r="A12">
        <v>11</v>
      </c>
      <c r="B12" t="s">
        <v>40</v>
      </c>
      <c r="C12" t="s">
        <v>11</v>
      </c>
      <c r="D12" s="3"/>
      <c r="E12" s="3"/>
      <c r="F12" s="3"/>
      <c r="G12" s="3"/>
      <c r="H12" s="3"/>
      <c r="I12" s="3"/>
      <c r="K12" s="14">
        <v>35266409.170000002</v>
      </c>
      <c r="L12" s="14">
        <v>108706122.09999999</v>
      </c>
    </row>
    <row r="13" spans="1:12" x14ac:dyDescent="0.2">
      <c r="A13">
        <v>12</v>
      </c>
      <c r="B13" t="s">
        <v>41</v>
      </c>
      <c r="C13" t="s">
        <v>12</v>
      </c>
      <c r="D13" s="3"/>
      <c r="E13" s="3"/>
      <c r="F13" s="3"/>
      <c r="G13" s="3"/>
      <c r="H13" s="3"/>
      <c r="I13" s="3"/>
      <c r="K13" s="15">
        <v>115369197.98</v>
      </c>
      <c r="L13" s="15">
        <v>192401357.72</v>
      </c>
    </row>
    <row r="14" spans="1:12" x14ac:dyDescent="0.2">
      <c r="A14">
        <v>13</v>
      </c>
      <c r="B14" t="s">
        <v>42</v>
      </c>
      <c r="C14" s="4" t="s">
        <v>13</v>
      </c>
      <c r="D14" s="3">
        <v>0</v>
      </c>
      <c r="E14" s="3">
        <v>0</v>
      </c>
      <c r="F14" s="3"/>
      <c r="G14" s="3"/>
      <c r="H14" s="3"/>
      <c r="I14" s="3"/>
      <c r="K14" s="14">
        <v>14081117.529999999</v>
      </c>
      <c r="L14" s="14">
        <v>16796655.66</v>
      </c>
    </row>
    <row r="15" spans="1:12" x14ac:dyDescent="0.2">
      <c r="A15">
        <v>14</v>
      </c>
      <c r="B15" t="s">
        <v>43</v>
      </c>
      <c r="C15" t="s">
        <v>14</v>
      </c>
      <c r="D15" s="3"/>
      <c r="E15" s="3"/>
      <c r="F15" s="3"/>
      <c r="G15" s="3"/>
      <c r="H15" s="3"/>
      <c r="I15" s="3"/>
      <c r="K15" s="14">
        <v>9555495.1699999999</v>
      </c>
      <c r="L15" s="14">
        <v>11027953.83</v>
      </c>
    </row>
    <row r="16" spans="1:12" x14ac:dyDescent="0.2">
      <c r="A16">
        <v>15</v>
      </c>
      <c r="B16" t="s">
        <v>44</v>
      </c>
      <c r="C16" t="s">
        <v>15</v>
      </c>
      <c r="D16" s="3"/>
      <c r="E16" s="3"/>
      <c r="F16" s="3"/>
      <c r="G16" s="3"/>
      <c r="H16" s="3"/>
      <c r="I16" s="3"/>
      <c r="K16" s="15">
        <v>4525622.3600000003</v>
      </c>
      <c r="L16" s="15">
        <v>5768701.8300000001</v>
      </c>
    </row>
    <row r="17" spans="1:12" x14ac:dyDescent="0.2">
      <c r="A17">
        <v>16</v>
      </c>
      <c r="B17" t="s">
        <v>45</v>
      </c>
      <c r="C17" s="4" t="s">
        <v>16</v>
      </c>
      <c r="D17" s="3">
        <f>122343398.97+28375573.91</f>
        <v>150718972.88</v>
      </c>
      <c r="E17">
        <f>133862928.23+30604556.4</f>
        <v>164467484.63</v>
      </c>
      <c r="F17" s="3"/>
      <c r="G17" s="3"/>
      <c r="H17" s="3"/>
      <c r="I17" s="3"/>
      <c r="K17" s="14">
        <v>165384295.72999999</v>
      </c>
      <c r="L17" s="14">
        <v>218955802.66999999</v>
      </c>
    </row>
    <row r="18" spans="1:12" x14ac:dyDescent="0.2">
      <c r="A18">
        <v>17</v>
      </c>
      <c r="B18" t="s">
        <v>46</v>
      </c>
      <c r="C18" t="s">
        <v>17</v>
      </c>
      <c r="D18" s="3"/>
      <c r="E18" s="3"/>
      <c r="F18" s="3"/>
      <c r="G18" s="3"/>
      <c r="H18" s="3"/>
      <c r="I18" s="3"/>
      <c r="K18" s="14">
        <v>14964269.59</v>
      </c>
      <c r="L18" s="14">
        <v>23068238.52</v>
      </c>
    </row>
    <row r="19" spans="1:12" x14ac:dyDescent="0.2">
      <c r="A19">
        <v>18</v>
      </c>
      <c r="B19" t="s">
        <v>47</v>
      </c>
      <c r="C19" t="s">
        <v>18</v>
      </c>
      <c r="D19" s="3"/>
      <c r="E19" s="3"/>
      <c r="F19" s="3"/>
      <c r="G19" s="3"/>
      <c r="H19" s="3"/>
      <c r="I19" s="3"/>
      <c r="K19" s="15">
        <v>150420026.13999999</v>
      </c>
      <c r="L19" s="15">
        <v>195887564.15000001</v>
      </c>
    </row>
    <row r="20" spans="1:12" x14ac:dyDescent="0.2">
      <c r="A20">
        <v>19</v>
      </c>
      <c r="B20" t="s">
        <v>48</v>
      </c>
      <c r="C20" s="4" t="s">
        <v>19</v>
      </c>
      <c r="D20">
        <v>799924902.38999999</v>
      </c>
      <c r="E20">
        <v>659094439.20000005</v>
      </c>
      <c r="F20">
        <v>353388454.80000001</v>
      </c>
      <c r="G20">
        <v>409332937.94999999</v>
      </c>
      <c r="H20">
        <v>727798898.41999996</v>
      </c>
      <c r="I20">
        <v>749242552.12</v>
      </c>
      <c r="J20">
        <v>303987355.44</v>
      </c>
      <c r="K20" s="14">
        <v>824470569.22000003</v>
      </c>
      <c r="L20" s="14">
        <v>786818895.74000001</v>
      </c>
    </row>
    <row r="21" spans="1:12" x14ac:dyDescent="0.2">
      <c r="A21">
        <v>20</v>
      </c>
      <c r="B21" t="s">
        <v>49</v>
      </c>
      <c r="C21" t="s">
        <v>20</v>
      </c>
      <c r="D21" s="3"/>
      <c r="E21" s="3"/>
      <c r="F21">
        <v>353388454.80000001</v>
      </c>
      <c r="G21">
        <v>381432733.52999997</v>
      </c>
      <c r="H21">
        <v>483068124.94999999</v>
      </c>
      <c r="I21">
        <v>622141123.42999995</v>
      </c>
      <c r="K21" s="14">
        <v>896585375.49000001</v>
      </c>
      <c r="L21" s="14">
        <v>642226817.70000005</v>
      </c>
    </row>
    <row r="22" spans="1:12" x14ac:dyDescent="0.2">
      <c r="A22">
        <v>21</v>
      </c>
      <c r="B22" t="s">
        <v>50</v>
      </c>
      <c r="C22" t="s">
        <v>21</v>
      </c>
      <c r="D22" s="3"/>
      <c r="E22" s="3"/>
      <c r="F22" s="3">
        <v>0</v>
      </c>
      <c r="G22">
        <v>27900204.420000002</v>
      </c>
      <c r="H22">
        <v>244730773.47</v>
      </c>
      <c r="I22">
        <v>127101428.69</v>
      </c>
      <c r="K22" s="15">
        <v>-72114806.269999996</v>
      </c>
      <c r="L22" s="15">
        <v>144592078.03999999</v>
      </c>
    </row>
    <row r="23" spans="1:12" x14ac:dyDescent="0.2">
      <c r="A23">
        <v>22</v>
      </c>
      <c r="B23" t="s">
        <v>51</v>
      </c>
      <c r="C23" s="4" t="s">
        <v>22</v>
      </c>
      <c r="D23">
        <v>464212582.26999998</v>
      </c>
      <c r="E23">
        <v>250296329.06999999</v>
      </c>
      <c r="F23" s="3"/>
      <c r="G23" s="3"/>
      <c r="H23" s="3"/>
      <c r="I23" s="3"/>
      <c r="K23" s="14">
        <v>350777162.89999998</v>
      </c>
      <c r="L23" s="14">
        <v>199948799.78</v>
      </c>
    </row>
    <row r="24" spans="1:12" x14ac:dyDescent="0.2">
      <c r="A24">
        <v>23</v>
      </c>
      <c r="B24" t="s">
        <v>52</v>
      </c>
      <c r="C24" t="s">
        <v>23</v>
      </c>
      <c r="D24" s="3"/>
      <c r="E24" s="3"/>
      <c r="F24" s="3"/>
      <c r="G24" s="3"/>
      <c r="H24" s="3"/>
      <c r="I24" s="3"/>
      <c r="K24" s="14">
        <v>203615700.69999999</v>
      </c>
      <c r="L24" s="14">
        <v>106136655.26000001</v>
      </c>
    </row>
    <row r="25" spans="1:12" x14ac:dyDescent="0.2">
      <c r="A25">
        <v>24</v>
      </c>
      <c r="B25" t="s">
        <v>53</v>
      </c>
      <c r="C25" t="s">
        <v>24</v>
      </c>
      <c r="D25" s="3"/>
      <c r="E25" s="3"/>
      <c r="F25" s="3"/>
      <c r="G25" s="3"/>
      <c r="H25" s="3"/>
      <c r="I25" s="3"/>
      <c r="K25" s="15">
        <v>147161462.19999999</v>
      </c>
      <c r="L25" s="15">
        <v>93812144.519999996</v>
      </c>
    </row>
    <row r="26" spans="1:12" ht="11" customHeight="1" x14ac:dyDescent="0.2"/>
    <row r="27" spans="1:12" ht="15" customHeight="1" x14ac:dyDescent="0.2">
      <c r="D27" s="2"/>
      <c r="E27" s="2"/>
      <c r="F27" s="2"/>
      <c r="G27" s="2"/>
      <c r="H27" s="2"/>
      <c r="I27" s="2"/>
      <c r="K27" s="2"/>
      <c r="L27" s="2"/>
    </row>
    <row r="28" spans="1:12" ht="15" customHeight="1" x14ac:dyDescent="0.2">
      <c r="C28" s="6" t="s">
        <v>26</v>
      </c>
      <c r="D28" s="7">
        <f>D5-(D8+D11+D14+D17)</f>
        <v>0</v>
      </c>
      <c r="E28" s="7">
        <f t="shared" ref="E28:L28" si="2">E5-(E8+E11+E14+E17)</f>
        <v>0</v>
      </c>
      <c r="F28" s="7">
        <f t="shared" si="2"/>
        <v>738178597.57000005</v>
      </c>
      <c r="G28" s="7">
        <f t="shared" si="2"/>
        <v>761724580.49000001</v>
      </c>
      <c r="H28" s="7">
        <f t="shared" si="2"/>
        <v>462175407.44</v>
      </c>
      <c r="I28" s="7">
        <f t="shared" si="2"/>
        <v>668140954.80999994</v>
      </c>
      <c r="J28" s="7">
        <f t="shared" si="2"/>
        <v>267936832.68000001</v>
      </c>
      <c r="K28" s="7">
        <f t="shared" ref="K28" si="3">K5-(K8+K11+K14+K17)</f>
        <v>0</v>
      </c>
      <c r="L28" s="7">
        <f t="shared" si="2"/>
        <v>0</v>
      </c>
    </row>
    <row r="29" spans="1:12" ht="15" customHeight="1" x14ac:dyDescent="0.2">
      <c r="C29" s="6" t="s">
        <v>27</v>
      </c>
      <c r="D29" s="7">
        <f>D2-D5-D20</f>
        <v>0</v>
      </c>
      <c r="E29" s="7">
        <f t="shared" ref="E29:L29" si="4">E2-E5-E20</f>
        <v>0</v>
      </c>
      <c r="F29" s="7">
        <f t="shared" si="4"/>
        <v>0</v>
      </c>
      <c r="G29" s="7">
        <f t="shared" si="4"/>
        <v>0</v>
      </c>
      <c r="H29" s="7">
        <f t="shared" si="4"/>
        <v>0</v>
      </c>
      <c r="I29" s="7">
        <f t="shared" si="4"/>
        <v>0</v>
      </c>
      <c r="J29" s="7">
        <f t="shared" si="4"/>
        <v>0</v>
      </c>
      <c r="K29" s="7">
        <f t="shared" ref="K29" si="5">K2-K5-K20</f>
        <v>0</v>
      </c>
      <c r="L29" s="7">
        <f t="shared" si="4"/>
        <v>0</v>
      </c>
    </row>
    <row r="30" spans="1:12" ht="15" customHeight="1" x14ac:dyDescent="0.2">
      <c r="D30" s="2"/>
      <c r="E30" s="2"/>
      <c r="F30" s="2"/>
      <c r="G30" s="2"/>
      <c r="H30" s="2"/>
      <c r="I30" s="2"/>
      <c r="K30" s="2"/>
      <c r="L30" s="2"/>
    </row>
    <row r="31" spans="1:12" ht="15" customHeight="1" x14ac:dyDescent="0.2">
      <c r="D31" s="2"/>
      <c r="E31" s="2"/>
      <c r="F31" s="2"/>
      <c r="G31" s="2"/>
      <c r="J31"/>
      <c r="K31" s="2"/>
      <c r="L31" s="2"/>
    </row>
    <row r="32" spans="1:12" ht="15" customHeight="1" x14ac:dyDescent="0.2">
      <c r="D32" s="2"/>
      <c r="E32" s="2"/>
      <c r="F32" s="14"/>
      <c r="G32" s="14"/>
    </row>
    <row r="33" spans="4:7" ht="15" customHeight="1" x14ac:dyDescent="0.2">
      <c r="D33" s="2"/>
      <c r="E33" s="2"/>
      <c r="F33" s="14"/>
      <c r="G33" s="14"/>
    </row>
    <row r="34" spans="4:7" ht="15" customHeight="1" x14ac:dyDescent="0.2">
      <c r="D34" s="2"/>
      <c r="E34" s="2"/>
      <c r="F34" s="15"/>
      <c r="G34" s="15"/>
    </row>
    <row r="35" spans="4:7" ht="15" customHeight="1" x14ac:dyDescent="0.2">
      <c r="D35" s="2"/>
      <c r="E35" s="2"/>
      <c r="G35" s="14"/>
    </row>
    <row r="36" spans="4:7" x14ac:dyDescent="0.2">
      <c r="G36" s="14"/>
    </row>
    <row r="37" spans="4:7" x14ac:dyDescent="0.2">
      <c r="G37" s="15"/>
    </row>
    <row r="38" spans="4:7" x14ac:dyDescent="0.2">
      <c r="G38" s="14"/>
    </row>
    <row r="39" spans="4:7" x14ac:dyDescent="0.2">
      <c r="G39" s="14"/>
    </row>
    <row r="40" spans="4:7" x14ac:dyDescent="0.2">
      <c r="G40" s="15"/>
    </row>
    <row r="41" spans="4:7" x14ac:dyDescent="0.2">
      <c r="G41" s="14"/>
    </row>
    <row r="42" spans="4:7" x14ac:dyDescent="0.2">
      <c r="G42" s="14"/>
    </row>
    <row r="43" spans="4:7" x14ac:dyDescent="0.2">
      <c r="G43" s="15"/>
    </row>
    <row r="44" spans="4:7" x14ac:dyDescent="0.2">
      <c r="G44" s="14"/>
    </row>
    <row r="45" spans="4:7" x14ac:dyDescent="0.2">
      <c r="G45" s="14"/>
    </row>
    <row r="46" spans="4:7" x14ac:dyDescent="0.2">
      <c r="G46" s="15"/>
    </row>
    <row r="47" spans="4:7" x14ac:dyDescent="0.2">
      <c r="G47" s="14"/>
    </row>
    <row r="48" spans="4:7" x14ac:dyDescent="0.2">
      <c r="G48" s="14"/>
    </row>
    <row r="49" spans="7:7" x14ac:dyDescent="0.2">
      <c r="G49" s="15"/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zoomScale="103" workbookViewId="0">
      <selection activeCell="L2" sqref="L2:L4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5" width="12.5" bestFit="1" customWidth="1"/>
    <col min="6" max="6" width="14" bestFit="1" customWidth="1"/>
    <col min="10" max="10" width="13" style="3" bestFit="1" customWidth="1"/>
  </cols>
  <sheetData>
    <row r="1" spans="1:12" x14ac:dyDescent="0.2">
      <c r="A1" t="s">
        <v>25</v>
      </c>
      <c r="B1" t="s">
        <v>29</v>
      </c>
      <c r="C1" t="s">
        <v>0</v>
      </c>
      <c r="D1" s="1">
        <v>2008</v>
      </c>
      <c r="E1" s="1">
        <f>D1+1</f>
        <v>2009</v>
      </c>
      <c r="F1" s="1">
        <f t="shared" ref="F1:L1" si="0">E1+1</f>
        <v>2010</v>
      </c>
      <c r="G1" s="1">
        <f t="shared" si="0"/>
        <v>2011</v>
      </c>
      <c r="H1" s="1">
        <f t="shared" si="0"/>
        <v>2012</v>
      </c>
      <c r="I1" s="1">
        <f t="shared" si="0"/>
        <v>2013</v>
      </c>
      <c r="J1" s="8">
        <f t="shared" si="0"/>
        <v>2014</v>
      </c>
      <c r="K1" s="1">
        <f t="shared" si="0"/>
        <v>2015</v>
      </c>
      <c r="L1" s="1">
        <f t="shared" si="0"/>
        <v>2016</v>
      </c>
    </row>
    <row r="2" spans="1:12" x14ac:dyDescent="0.2">
      <c r="A2">
        <v>1</v>
      </c>
      <c r="B2" t="s">
        <v>30</v>
      </c>
      <c r="C2" s="4" t="s">
        <v>1</v>
      </c>
      <c r="D2">
        <v>1550272325.75</v>
      </c>
      <c r="E2">
        <v>1523688022.0799999</v>
      </c>
      <c r="F2">
        <v>1121954100.8800001</v>
      </c>
      <c r="G2">
        <v>712905141.00999999</v>
      </c>
      <c r="H2">
        <v>1279057658.5599999</v>
      </c>
      <c r="I2">
        <v>1347521521.55</v>
      </c>
      <c r="J2">
        <v>1229280905.3</v>
      </c>
      <c r="K2" s="14">
        <v>1106258269.0699999</v>
      </c>
      <c r="L2" s="14">
        <v>2066457567.3299999</v>
      </c>
    </row>
    <row r="3" spans="1:12" x14ac:dyDescent="0.2">
      <c r="A3">
        <v>2</v>
      </c>
      <c r="B3" t="s">
        <v>31</v>
      </c>
      <c r="C3" t="s">
        <v>2</v>
      </c>
      <c r="D3" s="3"/>
      <c r="E3" s="3"/>
      <c r="F3">
        <v>158016955.56999999</v>
      </c>
      <c r="G3">
        <v>126018256.42</v>
      </c>
      <c r="H3">
        <v>220188768.13999999</v>
      </c>
      <c r="I3">
        <v>327150814.77999997</v>
      </c>
      <c r="J3">
        <v>302780166.51999998</v>
      </c>
      <c r="K3" s="14">
        <v>457945008.39999998</v>
      </c>
      <c r="L3" s="14">
        <v>392142634.51999998</v>
      </c>
    </row>
    <row r="4" spans="1:12" x14ac:dyDescent="0.2">
      <c r="A4">
        <v>3</v>
      </c>
      <c r="B4" t="s">
        <v>32</v>
      </c>
      <c r="C4" t="s">
        <v>3</v>
      </c>
      <c r="D4" s="3"/>
      <c r="E4" s="3"/>
      <c r="F4">
        <v>963937145.30999994</v>
      </c>
      <c r="G4">
        <v>586886884.59000003</v>
      </c>
      <c r="H4">
        <v>1058868890.42</v>
      </c>
      <c r="I4">
        <v>1020370706.77</v>
      </c>
      <c r="J4">
        <v>926500738.77999997</v>
      </c>
      <c r="K4" s="15">
        <v>648313260.66999996</v>
      </c>
      <c r="L4" s="15">
        <v>1674314932.8099999</v>
      </c>
    </row>
    <row r="5" spans="1:12" x14ac:dyDescent="0.2">
      <c r="A5">
        <v>4</v>
      </c>
      <c r="B5" t="s">
        <v>33</v>
      </c>
      <c r="C5" s="4" t="s">
        <v>4</v>
      </c>
      <c r="D5">
        <v>965806513.45000005</v>
      </c>
      <c r="E5">
        <v>728437085.75999999</v>
      </c>
      <c r="F5">
        <v>568062052.39999998</v>
      </c>
      <c r="G5">
        <v>728411406.41999996</v>
      </c>
      <c r="H5">
        <v>475143579.30000001</v>
      </c>
      <c r="I5">
        <v>697923411.14999998</v>
      </c>
      <c r="J5">
        <v>616890137.84000003</v>
      </c>
      <c r="K5" s="3">
        <f t="shared" ref="K5:L7" si="1">K8+K11+K14+K17</f>
        <v>598051722.03999996</v>
      </c>
      <c r="L5" s="3">
        <f t="shared" si="1"/>
        <v>1092044629.4100001</v>
      </c>
    </row>
    <row r="6" spans="1:12" x14ac:dyDescent="0.2">
      <c r="A6">
        <v>5</v>
      </c>
      <c r="B6" t="s">
        <v>34</v>
      </c>
      <c r="C6" t="s">
        <v>5</v>
      </c>
      <c r="D6" s="3"/>
      <c r="E6" s="3"/>
      <c r="F6">
        <v>67410950.599999994</v>
      </c>
      <c r="G6">
        <v>129147251.72</v>
      </c>
      <c r="H6">
        <v>125065524.68000001</v>
      </c>
      <c r="I6">
        <v>124311464.86</v>
      </c>
      <c r="J6">
        <v>89159080.879999995</v>
      </c>
      <c r="K6" s="3">
        <f t="shared" si="1"/>
        <v>147590918.89000002</v>
      </c>
      <c r="L6" s="3">
        <f t="shared" si="1"/>
        <v>319247868.63999999</v>
      </c>
    </row>
    <row r="7" spans="1:12" x14ac:dyDescent="0.2">
      <c r="A7">
        <v>6</v>
      </c>
      <c r="B7" t="s">
        <v>35</v>
      </c>
      <c r="C7" t="s">
        <v>6</v>
      </c>
      <c r="D7" s="3"/>
      <c r="E7" s="3"/>
      <c r="F7">
        <v>500651101.80000001</v>
      </c>
      <c r="G7">
        <v>599264154.70000005</v>
      </c>
      <c r="H7">
        <v>350078054.62</v>
      </c>
      <c r="I7">
        <v>573611946.28999996</v>
      </c>
      <c r="J7">
        <v>527731056.95999998</v>
      </c>
      <c r="K7" s="3">
        <f t="shared" si="1"/>
        <v>450460803.14999998</v>
      </c>
      <c r="L7" s="3">
        <f t="shared" si="1"/>
        <v>772796760.76999998</v>
      </c>
    </row>
    <row r="8" spans="1:12" x14ac:dyDescent="0.2">
      <c r="A8">
        <v>7</v>
      </c>
      <c r="B8" t="s">
        <v>36</v>
      </c>
      <c r="C8" s="4" t="s">
        <v>7</v>
      </c>
      <c r="D8" s="3">
        <v>0</v>
      </c>
      <c r="E8">
        <v>11889468.109999999</v>
      </c>
      <c r="F8" s="3"/>
      <c r="G8" s="3"/>
      <c r="H8" s="3"/>
      <c r="I8" s="3"/>
      <c r="K8" s="14">
        <v>58141577.719999999</v>
      </c>
      <c r="L8" s="14">
        <v>64156230.780000001</v>
      </c>
    </row>
    <row r="9" spans="1:12" x14ac:dyDescent="0.2">
      <c r="A9">
        <v>8</v>
      </c>
      <c r="B9" t="s">
        <v>37</v>
      </c>
      <c r="C9" t="s">
        <v>8</v>
      </c>
      <c r="D9" s="3"/>
      <c r="E9" s="3"/>
      <c r="F9" s="3"/>
      <c r="G9" s="3"/>
      <c r="H9" s="3"/>
      <c r="I9" s="3"/>
      <c r="K9" s="14">
        <v>3928281.27</v>
      </c>
      <c r="L9" s="14">
        <v>7732420.9800000004</v>
      </c>
    </row>
    <row r="10" spans="1:12" x14ac:dyDescent="0.2">
      <c r="A10">
        <v>9</v>
      </c>
      <c r="B10" t="s">
        <v>38</v>
      </c>
      <c r="C10" t="s">
        <v>9</v>
      </c>
      <c r="D10" s="3"/>
      <c r="E10" s="3"/>
      <c r="F10" s="3"/>
      <c r="G10" s="3"/>
      <c r="H10" s="3"/>
      <c r="I10" s="3"/>
      <c r="K10" s="15">
        <v>54213296.450000003</v>
      </c>
      <c r="L10" s="15">
        <v>56423809.799999997</v>
      </c>
    </row>
    <row r="11" spans="1:12" x14ac:dyDescent="0.2">
      <c r="A11">
        <v>10</v>
      </c>
      <c r="B11" t="s">
        <v>39</v>
      </c>
      <c r="C11" s="4" t="s">
        <v>10</v>
      </c>
      <c r="D11">
        <v>232339743.78</v>
      </c>
      <c r="E11">
        <v>286711997.57999998</v>
      </c>
      <c r="F11" s="3"/>
      <c r="G11" s="3"/>
      <c r="H11" s="3"/>
      <c r="I11" s="3"/>
      <c r="K11" s="14">
        <v>352176883.70999998</v>
      </c>
      <c r="L11" s="14">
        <v>860486394.95000005</v>
      </c>
    </row>
    <row r="12" spans="1:12" x14ac:dyDescent="0.2">
      <c r="A12">
        <v>11</v>
      </c>
      <c r="B12" t="s">
        <v>40</v>
      </c>
      <c r="C12" t="s">
        <v>11</v>
      </c>
      <c r="D12" s="3"/>
      <c r="E12" s="3"/>
      <c r="F12" s="3"/>
      <c r="G12" s="3"/>
      <c r="H12" s="3"/>
      <c r="I12" s="3"/>
      <c r="K12" s="14">
        <v>79575153.819999993</v>
      </c>
      <c r="L12" s="14">
        <v>284180126.50999999</v>
      </c>
    </row>
    <row r="13" spans="1:12" x14ac:dyDescent="0.2">
      <c r="A13">
        <v>12</v>
      </c>
      <c r="B13" t="s">
        <v>41</v>
      </c>
      <c r="C13" t="s">
        <v>12</v>
      </c>
      <c r="D13" s="3"/>
      <c r="E13" s="3"/>
      <c r="F13" s="3"/>
      <c r="G13" s="3"/>
      <c r="H13" s="3"/>
      <c r="I13" s="3"/>
      <c r="K13" s="15">
        <v>272601729.88999999</v>
      </c>
      <c r="L13" s="15">
        <v>576306268.44000006</v>
      </c>
    </row>
    <row r="14" spans="1:12" x14ac:dyDescent="0.2">
      <c r="A14">
        <v>13</v>
      </c>
      <c r="B14" t="s">
        <v>42</v>
      </c>
      <c r="C14" s="4" t="s">
        <v>13</v>
      </c>
      <c r="D14" s="3">
        <v>0</v>
      </c>
      <c r="E14">
        <v>32501433.920000002</v>
      </c>
      <c r="F14" s="3"/>
      <c r="G14" s="3"/>
      <c r="H14" s="3"/>
      <c r="I14" s="3"/>
      <c r="K14" s="14">
        <v>146231882.22</v>
      </c>
      <c r="L14" s="14">
        <v>131882066.19</v>
      </c>
    </row>
    <row r="15" spans="1:12" x14ac:dyDescent="0.2">
      <c r="A15">
        <v>14</v>
      </c>
      <c r="B15" t="s">
        <v>43</v>
      </c>
      <c r="C15" t="s">
        <v>14</v>
      </c>
      <c r="D15" s="3"/>
      <c r="E15" s="3"/>
      <c r="F15" s="3"/>
      <c r="G15" s="3"/>
      <c r="H15" s="3"/>
      <c r="I15" s="3"/>
      <c r="K15" s="14">
        <v>62083801.969999999</v>
      </c>
      <c r="L15" s="14">
        <v>25331639.32</v>
      </c>
    </row>
    <row r="16" spans="1:12" x14ac:dyDescent="0.2">
      <c r="A16">
        <v>15</v>
      </c>
      <c r="B16" t="s">
        <v>44</v>
      </c>
      <c r="C16" t="s">
        <v>15</v>
      </c>
      <c r="D16" s="3"/>
      <c r="E16" s="3"/>
      <c r="F16" s="3"/>
      <c r="G16" s="3"/>
      <c r="H16" s="3"/>
      <c r="I16" s="3"/>
      <c r="K16" s="15">
        <v>84148080.25</v>
      </c>
      <c r="L16" s="15">
        <v>106550426.87</v>
      </c>
    </row>
    <row r="17" spans="1:12" x14ac:dyDescent="0.2">
      <c r="A17">
        <v>16</v>
      </c>
      <c r="B17" t="s">
        <v>45</v>
      </c>
      <c r="C17" s="4" t="s">
        <v>16</v>
      </c>
      <c r="D17" s="3">
        <f>758.06+607276.9+582551082.48+32986343.33+42700.49+117278608.41</f>
        <v>733466769.67000008</v>
      </c>
      <c r="E17">
        <v>397334186.14999998</v>
      </c>
      <c r="F17" s="3"/>
      <c r="G17" s="3"/>
      <c r="H17" s="3"/>
      <c r="I17" s="3"/>
      <c r="K17" s="14">
        <v>41501378.390000001</v>
      </c>
      <c r="L17" s="14">
        <v>35519937.490000002</v>
      </c>
    </row>
    <row r="18" spans="1:12" x14ac:dyDescent="0.2">
      <c r="A18">
        <v>17</v>
      </c>
      <c r="B18" t="s">
        <v>46</v>
      </c>
      <c r="C18" t="s">
        <v>17</v>
      </c>
      <c r="D18" s="3"/>
      <c r="E18" s="3"/>
      <c r="F18" s="3"/>
      <c r="G18" s="3"/>
      <c r="H18" s="3"/>
      <c r="I18" s="3"/>
      <c r="K18" s="14">
        <v>2003681.83</v>
      </c>
      <c r="L18" s="14">
        <v>2003681.83</v>
      </c>
    </row>
    <row r="19" spans="1:12" x14ac:dyDescent="0.2">
      <c r="A19">
        <v>18</v>
      </c>
      <c r="B19" t="s">
        <v>47</v>
      </c>
      <c r="C19" t="s">
        <v>18</v>
      </c>
      <c r="D19" s="3"/>
      <c r="E19" s="3"/>
      <c r="F19" s="3"/>
      <c r="G19" s="3"/>
      <c r="H19" s="3"/>
      <c r="I19" s="3"/>
      <c r="K19" s="15">
        <v>39497696.560000002</v>
      </c>
      <c r="L19" s="15">
        <v>33516255.66</v>
      </c>
    </row>
    <row r="20" spans="1:12" x14ac:dyDescent="0.2">
      <c r="A20">
        <v>19</v>
      </c>
      <c r="B20" t="s">
        <v>48</v>
      </c>
      <c r="C20" s="4" t="s">
        <v>19</v>
      </c>
      <c r="D20">
        <v>584465812.29999995</v>
      </c>
      <c r="E20">
        <v>795250936.32000005</v>
      </c>
      <c r="F20">
        <v>553892048.48000002</v>
      </c>
      <c r="G20">
        <v>-15506265.41</v>
      </c>
      <c r="H20">
        <v>803914079.25999999</v>
      </c>
      <c r="I20">
        <v>649598110.39999998</v>
      </c>
      <c r="J20">
        <v>612390767.46000004</v>
      </c>
      <c r="K20" s="14">
        <v>508206547.02999997</v>
      </c>
      <c r="L20" s="14">
        <v>974412937.91999996</v>
      </c>
    </row>
    <row r="21" spans="1:12" x14ac:dyDescent="0.2">
      <c r="A21">
        <v>20</v>
      </c>
      <c r="B21" t="s">
        <v>49</v>
      </c>
      <c r="C21" t="s">
        <v>20</v>
      </c>
      <c r="D21" s="3"/>
      <c r="E21" s="3"/>
      <c r="F21">
        <v>90606004.969999999</v>
      </c>
      <c r="G21">
        <v>-3128995.3</v>
      </c>
      <c r="H21">
        <v>95123243.459999993</v>
      </c>
      <c r="I21">
        <v>202839349.91999999</v>
      </c>
      <c r="J21">
        <v>213621085.63999999</v>
      </c>
      <c r="K21" s="14">
        <v>310354089.50999999</v>
      </c>
      <c r="L21" s="14">
        <v>72894765.879999995</v>
      </c>
    </row>
    <row r="22" spans="1:12" x14ac:dyDescent="0.2">
      <c r="A22">
        <v>21</v>
      </c>
      <c r="B22" t="s">
        <v>50</v>
      </c>
      <c r="C22" t="s">
        <v>21</v>
      </c>
      <c r="D22" s="3"/>
      <c r="E22" s="3"/>
      <c r="F22">
        <v>463286043.50999999</v>
      </c>
      <c r="G22">
        <v>-12377270.109999999</v>
      </c>
      <c r="H22">
        <v>708790835.79999995</v>
      </c>
      <c r="I22">
        <v>446758760.48000002</v>
      </c>
      <c r="J22">
        <v>398769681.81999999</v>
      </c>
      <c r="K22" s="15">
        <v>197852457.52000001</v>
      </c>
      <c r="L22" s="15">
        <v>901518172.03999996</v>
      </c>
    </row>
    <row r="23" spans="1:12" x14ac:dyDescent="0.2">
      <c r="A23">
        <v>22</v>
      </c>
      <c r="B23" t="s">
        <v>51</v>
      </c>
      <c r="C23" s="4" t="s">
        <v>22</v>
      </c>
      <c r="D23">
        <v>256179235.81999999</v>
      </c>
      <c r="E23">
        <v>445868065</v>
      </c>
      <c r="F23" s="3"/>
      <c r="G23" s="3"/>
      <c r="H23" s="3"/>
      <c r="I23" s="3"/>
      <c r="K23" s="14">
        <v>417039281.72000003</v>
      </c>
      <c r="L23" s="14">
        <v>735523045.16999996</v>
      </c>
    </row>
    <row r="24" spans="1:12" x14ac:dyDescent="0.2">
      <c r="A24">
        <v>23</v>
      </c>
      <c r="B24" t="s">
        <v>52</v>
      </c>
      <c r="C24" t="s">
        <v>23</v>
      </c>
      <c r="D24" s="3"/>
      <c r="E24" s="3"/>
      <c r="F24" s="3"/>
      <c r="G24" s="3"/>
      <c r="H24" s="3"/>
      <c r="I24" s="3"/>
      <c r="K24" s="14">
        <v>62901110.670000002</v>
      </c>
      <c r="L24" s="14">
        <v>98941705.439999998</v>
      </c>
    </row>
    <row r="25" spans="1:12" x14ac:dyDescent="0.2">
      <c r="A25">
        <v>24</v>
      </c>
      <c r="B25" t="s">
        <v>53</v>
      </c>
      <c r="C25" t="s">
        <v>24</v>
      </c>
      <c r="D25" s="3"/>
      <c r="E25" s="3"/>
      <c r="F25" s="3"/>
      <c r="G25" s="3"/>
      <c r="H25" s="3"/>
      <c r="I25" s="3"/>
      <c r="K25" s="15">
        <v>354138171.05000001</v>
      </c>
      <c r="L25" s="15">
        <v>636581339.73000002</v>
      </c>
    </row>
    <row r="26" spans="1:12" ht="11" customHeight="1" x14ac:dyDescent="0.2"/>
    <row r="27" spans="1:12" ht="15" customHeight="1" x14ac:dyDescent="0.2">
      <c r="D27" s="2"/>
      <c r="E27" s="2"/>
      <c r="F27" s="2"/>
      <c r="G27" s="2"/>
      <c r="H27" s="2"/>
      <c r="I27" s="2"/>
      <c r="K27" s="2"/>
      <c r="L27" s="2"/>
    </row>
    <row r="28" spans="1:12" ht="15" customHeight="1" x14ac:dyDescent="0.2">
      <c r="C28" s="6" t="s">
        <v>26</v>
      </c>
      <c r="D28" s="7">
        <f>D5-(D8+D11+D14+D17)</f>
        <v>0</v>
      </c>
      <c r="E28" s="7">
        <f t="shared" ref="E28:L28" si="2">E5-(E8+E11+E14+E17)</f>
        <v>0</v>
      </c>
      <c r="F28" s="7">
        <f t="shared" si="2"/>
        <v>568062052.39999998</v>
      </c>
      <c r="G28" s="7">
        <f t="shared" si="2"/>
        <v>728411406.41999996</v>
      </c>
      <c r="H28" s="7">
        <f t="shared" si="2"/>
        <v>475143579.30000001</v>
      </c>
      <c r="I28" s="7">
        <f t="shared" si="2"/>
        <v>697923411.14999998</v>
      </c>
      <c r="J28" s="7">
        <f t="shared" si="2"/>
        <v>616890137.84000003</v>
      </c>
      <c r="K28" s="7">
        <f t="shared" ref="K28" si="3">K5-(K8+K11+K14+K17)</f>
        <v>0</v>
      </c>
      <c r="L28" s="7">
        <f t="shared" si="2"/>
        <v>0</v>
      </c>
    </row>
    <row r="29" spans="1:12" ht="15" customHeight="1" x14ac:dyDescent="0.2">
      <c r="C29" s="6" t="s">
        <v>27</v>
      </c>
      <c r="D29" s="7">
        <f>D2-D5-D20</f>
        <v>0</v>
      </c>
      <c r="E29" s="7">
        <f t="shared" ref="E29:L29" si="4">E2-E5-E20</f>
        <v>0</v>
      </c>
      <c r="F29" s="7">
        <f t="shared" si="4"/>
        <v>0</v>
      </c>
      <c r="G29" s="7">
        <f t="shared" si="4"/>
        <v>3.3527612686157227E-8</v>
      </c>
      <c r="H29" s="7">
        <f t="shared" si="4"/>
        <v>0</v>
      </c>
      <c r="I29" s="7">
        <f t="shared" si="4"/>
        <v>0</v>
      </c>
      <c r="J29" s="7">
        <f t="shared" si="4"/>
        <v>0</v>
      </c>
      <c r="K29" s="7">
        <f t="shared" ref="K29" si="5">K2-K5-K20</f>
        <v>0</v>
      </c>
      <c r="L29" s="7">
        <f t="shared" si="4"/>
        <v>0</v>
      </c>
    </row>
    <row r="30" spans="1:12" ht="15" customHeight="1" x14ac:dyDescent="0.2">
      <c r="D30" s="2"/>
      <c r="E30" s="2"/>
      <c r="F30" s="2"/>
      <c r="G30" s="2"/>
      <c r="H30" s="2"/>
      <c r="I30" s="2"/>
      <c r="J30"/>
    </row>
    <row r="31" spans="1:12" ht="15" customHeight="1" x14ac:dyDescent="0.2">
      <c r="D31" s="2"/>
      <c r="E31" s="2"/>
      <c r="F31" s="2"/>
      <c r="G31" s="2"/>
      <c r="H31" s="2"/>
      <c r="I31" s="2"/>
      <c r="J31"/>
    </row>
    <row r="32" spans="1:12" ht="15" customHeight="1" x14ac:dyDescent="0.2">
      <c r="D32" s="2"/>
      <c r="E32" s="2"/>
      <c r="F32" s="14">
        <v>2066457567.3299999</v>
      </c>
      <c r="G32" s="14">
        <v>64156230.780000001</v>
      </c>
    </row>
    <row r="33" spans="4:7" ht="15" customHeight="1" x14ac:dyDescent="0.2">
      <c r="D33" s="2"/>
      <c r="E33" s="2"/>
      <c r="F33" s="14">
        <v>392142634.51999998</v>
      </c>
      <c r="G33" s="14">
        <v>7732420.9800000004</v>
      </c>
    </row>
    <row r="34" spans="4:7" ht="15" customHeight="1" x14ac:dyDescent="0.2">
      <c r="D34" s="2"/>
      <c r="E34" s="2"/>
      <c r="F34" s="15">
        <v>1674314932.8099999</v>
      </c>
      <c r="G34" s="15">
        <v>56423809.799999997</v>
      </c>
    </row>
    <row r="35" spans="4:7" ht="15" customHeight="1" x14ac:dyDescent="0.2">
      <c r="D35" s="2"/>
      <c r="E35" s="2"/>
      <c r="G35" s="14">
        <v>860486394.95000005</v>
      </c>
    </row>
    <row r="36" spans="4:7" x14ac:dyDescent="0.2">
      <c r="G36" s="14">
        <v>284180126.50999999</v>
      </c>
    </row>
    <row r="37" spans="4:7" x14ac:dyDescent="0.2">
      <c r="G37" s="15">
        <v>576306268.44000006</v>
      </c>
    </row>
    <row r="38" spans="4:7" x14ac:dyDescent="0.2">
      <c r="G38" s="14">
        <v>131882066.19</v>
      </c>
    </row>
    <row r="39" spans="4:7" x14ac:dyDescent="0.2">
      <c r="G39" s="14">
        <v>25331639.32</v>
      </c>
    </row>
    <row r="40" spans="4:7" x14ac:dyDescent="0.2">
      <c r="G40" s="15">
        <v>106550426.87</v>
      </c>
    </row>
    <row r="41" spans="4:7" x14ac:dyDescent="0.2">
      <c r="G41" s="14">
        <v>35519937.490000002</v>
      </c>
    </row>
    <row r="42" spans="4:7" x14ac:dyDescent="0.2">
      <c r="G42" s="14">
        <v>2003681.83</v>
      </c>
    </row>
    <row r="43" spans="4:7" x14ac:dyDescent="0.2">
      <c r="G43" s="15">
        <v>33516255.66</v>
      </c>
    </row>
    <row r="44" spans="4:7" x14ac:dyDescent="0.2">
      <c r="G44" s="14">
        <v>974412937.91999996</v>
      </c>
    </row>
    <row r="45" spans="4:7" x14ac:dyDescent="0.2">
      <c r="G45" s="14">
        <v>72894765.879999995</v>
      </c>
    </row>
    <row r="46" spans="4:7" x14ac:dyDescent="0.2">
      <c r="G46" s="15">
        <v>901518172.03999996</v>
      </c>
    </row>
    <row r="47" spans="4:7" x14ac:dyDescent="0.2">
      <c r="G47" s="14">
        <v>735523045.16999996</v>
      </c>
    </row>
    <row r="48" spans="4:7" x14ac:dyDescent="0.2">
      <c r="G48" s="14">
        <v>98941705.439999998</v>
      </c>
    </row>
    <row r="49" spans="7:7" x14ac:dyDescent="0.2">
      <c r="G49" s="15">
        <v>636581339.73000002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topLeftCell="A14" workbookViewId="0">
      <selection activeCell="F32" sqref="F32:G49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5" width="12.5" bestFit="1" customWidth="1"/>
    <col min="6" max="6" width="14" bestFit="1" customWidth="1"/>
    <col min="10" max="10" width="13" style="3" bestFit="1" customWidth="1"/>
  </cols>
  <sheetData>
    <row r="1" spans="1:12" x14ac:dyDescent="0.2">
      <c r="A1" t="s">
        <v>25</v>
      </c>
      <c r="B1" t="s">
        <v>29</v>
      </c>
      <c r="C1" t="s">
        <v>0</v>
      </c>
      <c r="D1" s="1">
        <v>2008</v>
      </c>
      <c r="E1" s="1">
        <f>D1+1</f>
        <v>2009</v>
      </c>
      <c r="F1" s="1">
        <f t="shared" ref="F1:L1" si="0">E1+1</f>
        <v>2010</v>
      </c>
      <c r="G1" s="1">
        <f t="shared" si="0"/>
        <v>2011</v>
      </c>
      <c r="H1" s="1">
        <f t="shared" si="0"/>
        <v>2012</v>
      </c>
      <c r="I1" s="1">
        <f t="shared" si="0"/>
        <v>2013</v>
      </c>
      <c r="J1" s="8">
        <f t="shared" si="0"/>
        <v>2014</v>
      </c>
      <c r="K1" s="1">
        <f t="shared" si="0"/>
        <v>2015</v>
      </c>
      <c r="L1" s="1">
        <f t="shared" si="0"/>
        <v>2016</v>
      </c>
    </row>
    <row r="2" spans="1:12" x14ac:dyDescent="0.2">
      <c r="A2">
        <v>1</v>
      </c>
      <c r="B2" t="s">
        <v>30</v>
      </c>
      <c r="C2" s="4" t="s">
        <v>1</v>
      </c>
      <c r="D2">
        <v>984018720.22000003</v>
      </c>
      <c r="E2">
        <v>976309166.09000003</v>
      </c>
      <c r="F2">
        <v>1594187846.6199999</v>
      </c>
      <c r="G2">
        <v>2508875986.6100001</v>
      </c>
      <c r="H2">
        <v>3751856730.27</v>
      </c>
      <c r="I2">
        <v>3839336038.4699998</v>
      </c>
      <c r="J2">
        <v>4903858237.2399998</v>
      </c>
      <c r="K2" s="14">
        <v>5224751429.1099997</v>
      </c>
      <c r="L2" s="14">
        <v>6600751033.04</v>
      </c>
    </row>
    <row r="3" spans="1:12" x14ac:dyDescent="0.2">
      <c r="A3">
        <v>2</v>
      </c>
      <c r="B3" t="s">
        <v>31</v>
      </c>
      <c r="C3" t="s">
        <v>2</v>
      </c>
      <c r="D3" s="3"/>
      <c r="E3" s="3"/>
      <c r="F3">
        <v>1492177226.6099999</v>
      </c>
      <c r="G3">
        <v>2379980021.2399998</v>
      </c>
      <c r="H3">
        <v>3087281856.77</v>
      </c>
      <c r="I3">
        <v>3283448107.3800001</v>
      </c>
      <c r="J3">
        <v>4276991196.1700001</v>
      </c>
      <c r="K3" s="14">
        <v>4489737839.9700003</v>
      </c>
      <c r="L3" s="14">
        <v>6014394160.1800003</v>
      </c>
    </row>
    <row r="4" spans="1:12" x14ac:dyDescent="0.2">
      <c r="A4">
        <v>3</v>
      </c>
      <c r="B4" t="s">
        <v>32</v>
      </c>
      <c r="C4" t="s">
        <v>3</v>
      </c>
      <c r="D4" s="3"/>
      <c r="E4" s="3"/>
      <c r="F4">
        <v>102010620.01000001</v>
      </c>
      <c r="G4">
        <v>128895965.37</v>
      </c>
      <c r="H4">
        <v>664574873.5</v>
      </c>
      <c r="I4">
        <v>555887931.09000003</v>
      </c>
      <c r="J4">
        <v>626867041.07000005</v>
      </c>
      <c r="K4" s="15">
        <v>735013589.13999999</v>
      </c>
      <c r="L4" s="15">
        <v>586356872.86000001</v>
      </c>
    </row>
    <row r="5" spans="1:12" x14ac:dyDescent="0.2">
      <c r="A5">
        <v>4</v>
      </c>
      <c r="B5" t="s">
        <v>33</v>
      </c>
      <c r="C5" s="4" t="s">
        <v>4</v>
      </c>
      <c r="D5">
        <v>591596004.84000003</v>
      </c>
      <c r="E5">
        <v>451519536.49000001</v>
      </c>
      <c r="F5">
        <v>234680106.88</v>
      </c>
      <c r="G5">
        <v>377879268.05000001</v>
      </c>
      <c r="H5">
        <v>532325616.58999997</v>
      </c>
      <c r="I5">
        <v>299284963.57999998</v>
      </c>
      <c r="J5">
        <v>338646470.60000002</v>
      </c>
      <c r="K5" s="3">
        <f t="shared" ref="K5:L7" si="1">K8+K11+K14+K17</f>
        <v>266598333.20000002</v>
      </c>
      <c r="L5" s="3">
        <f t="shared" si="1"/>
        <v>549530467.20000005</v>
      </c>
    </row>
    <row r="6" spans="1:12" x14ac:dyDescent="0.2">
      <c r="A6">
        <v>5</v>
      </c>
      <c r="B6" t="s">
        <v>34</v>
      </c>
      <c r="C6" t="s">
        <v>5</v>
      </c>
      <c r="D6" s="3"/>
      <c r="E6" s="3"/>
      <c r="F6">
        <v>155286830.15000001</v>
      </c>
      <c r="G6">
        <v>310425314.54000002</v>
      </c>
      <c r="H6">
        <v>369998103.17000002</v>
      </c>
      <c r="I6">
        <v>137626067.78</v>
      </c>
      <c r="J6">
        <v>58565419.770000003</v>
      </c>
      <c r="K6" s="3">
        <f t="shared" si="1"/>
        <v>89074035.310000002</v>
      </c>
      <c r="L6" s="3">
        <f t="shared" si="1"/>
        <v>183288431.21000001</v>
      </c>
    </row>
    <row r="7" spans="1:12" x14ac:dyDescent="0.2">
      <c r="A7">
        <v>6</v>
      </c>
      <c r="B7" t="s">
        <v>35</v>
      </c>
      <c r="C7" t="s">
        <v>6</v>
      </c>
      <c r="D7" s="3"/>
      <c r="E7" s="3"/>
      <c r="F7">
        <v>79393276.730000004</v>
      </c>
      <c r="G7">
        <v>67453953.510000005</v>
      </c>
      <c r="H7">
        <v>162327513.41999999</v>
      </c>
      <c r="I7">
        <v>161658895.80000001</v>
      </c>
      <c r="J7">
        <v>280081050.82999998</v>
      </c>
      <c r="K7" s="3">
        <f t="shared" si="1"/>
        <v>177524297.88999999</v>
      </c>
      <c r="L7" s="3">
        <f t="shared" si="1"/>
        <v>366242035.99000001</v>
      </c>
    </row>
    <row r="8" spans="1:12" x14ac:dyDescent="0.2">
      <c r="A8">
        <v>7</v>
      </c>
      <c r="B8" t="s">
        <v>36</v>
      </c>
      <c r="C8" s="4" t="s">
        <v>7</v>
      </c>
      <c r="D8" s="3">
        <v>0</v>
      </c>
      <c r="E8" s="3">
        <v>0</v>
      </c>
      <c r="F8" s="3"/>
      <c r="G8" s="3"/>
      <c r="H8" s="3"/>
      <c r="I8" s="3"/>
      <c r="K8" s="14"/>
      <c r="L8" s="14"/>
    </row>
    <row r="9" spans="1:12" x14ac:dyDescent="0.2">
      <c r="A9">
        <v>8</v>
      </c>
      <c r="B9" t="s">
        <v>37</v>
      </c>
      <c r="C9" t="s">
        <v>8</v>
      </c>
      <c r="D9" s="3"/>
      <c r="E9" s="3"/>
      <c r="F9" s="3"/>
      <c r="G9" s="3"/>
      <c r="H9" s="3"/>
      <c r="I9" s="3"/>
      <c r="K9" s="14"/>
      <c r="L9" s="14"/>
    </row>
    <row r="10" spans="1:12" x14ac:dyDescent="0.2">
      <c r="A10">
        <v>9</v>
      </c>
      <c r="B10" t="s">
        <v>38</v>
      </c>
      <c r="C10" t="s">
        <v>9</v>
      </c>
      <c r="D10" s="3"/>
      <c r="E10" s="3"/>
      <c r="F10" s="3"/>
      <c r="G10" s="3"/>
      <c r="H10" s="3"/>
      <c r="I10" s="3"/>
      <c r="K10" s="15"/>
      <c r="L10" s="15"/>
    </row>
    <row r="11" spans="1:12" x14ac:dyDescent="0.2">
      <c r="A11">
        <v>10</v>
      </c>
      <c r="B11" t="s">
        <v>39</v>
      </c>
      <c r="C11" s="4" t="s">
        <v>10</v>
      </c>
      <c r="D11">
        <v>281814222.72000003</v>
      </c>
      <c r="E11">
        <v>163573391.38999999</v>
      </c>
      <c r="F11" s="3"/>
      <c r="G11" s="3"/>
      <c r="H11" s="3"/>
      <c r="I11" s="3"/>
      <c r="K11" s="14">
        <v>80950487.430000007</v>
      </c>
      <c r="L11" s="14">
        <v>176289454.69</v>
      </c>
    </row>
    <row r="12" spans="1:12" x14ac:dyDescent="0.2">
      <c r="A12">
        <v>11</v>
      </c>
      <c r="B12" t="s">
        <v>40</v>
      </c>
      <c r="C12" t="s">
        <v>11</v>
      </c>
      <c r="D12" s="3"/>
      <c r="E12" s="3"/>
      <c r="F12" s="3"/>
      <c r="G12" s="3"/>
      <c r="H12" s="3"/>
      <c r="I12" s="3"/>
      <c r="K12" s="14">
        <v>27005216.120000001</v>
      </c>
      <c r="L12" s="14">
        <v>66523851.090000004</v>
      </c>
    </row>
    <row r="13" spans="1:12" x14ac:dyDescent="0.2">
      <c r="A13">
        <v>12</v>
      </c>
      <c r="B13" t="s">
        <v>41</v>
      </c>
      <c r="C13" t="s">
        <v>12</v>
      </c>
      <c r="D13" s="3"/>
      <c r="E13" s="3"/>
      <c r="F13" s="3"/>
      <c r="G13" s="3"/>
      <c r="H13" s="3"/>
      <c r="I13" s="3"/>
      <c r="K13" s="15">
        <v>53945271.310000002</v>
      </c>
      <c r="L13" s="15">
        <v>109765603.59999999</v>
      </c>
    </row>
    <row r="14" spans="1:12" x14ac:dyDescent="0.2">
      <c r="A14">
        <v>13</v>
      </c>
      <c r="B14" t="s">
        <v>42</v>
      </c>
      <c r="C14" s="4" t="s">
        <v>13</v>
      </c>
      <c r="D14" s="3">
        <v>0</v>
      </c>
      <c r="E14" s="3"/>
      <c r="F14" s="3"/>
      <c r="G14" s="3"/>
      <c r="H14" s="3"/>
      <c r="I14" s="3"/>
      <c r="K14" s="14"/>
      <c r="L14" s="14"/>
    </row>
    <row r="15" spans="1:12" x14ac:dyDescent="0.2">
      <c r="A15">
        <v>14</v>
      </c>
      <c r="B15" t="s">
        <v>43</v>
      </c>
      <c r="C15" t="s">
        <v>14</v>
      </c>
      <c r="D15" s="3"/>
      <c r="E15" s="3"/>
      <c r="F15" s="3"/>
      <c r="G15" s="3"/>
      <c r="H15" s="3"/>
      <c r="I15" s="3"/>
      <c r="K15" s="14"/>
      <c r="L15" s="14"/>
    </row>
    <row r="16" spans="1:12" x14ac:dyDescent="0.2">
      <c r="A16">
        <v>15</v>
      </c>
      <c r="B16" t="s">
        <v>44</v>
      </c>
      <c r="C16" t="s">
        <v>15</v>
      </c>
      <c r="D16" s="3"/>
      <c r="E16" s="3"/>
      <c r="F16" s="3"/>
      <c r="G16" s="3"/>
      <c r="H16" s="3"/>
      <c r="I16" s="3"/>
      <c r="K16" s="15"/>
      <c r="L16" s="15"/>
    </row>
    <row r="17" spans="1:12" x14ac:dyDescent="0.2">
      <c r="A17">
        <v>16</v>
      </c>
      <c r="B17" t="s">
        <v>45</v>
      </c>
      <c r="C17" s="4" t="s">
        <v>16</v>
      </c>
      <c r="D17" s="3">
        <f>31016222.25+278765559.87</f>
        <v>309781782.12</v>
      </c>
      <c r="E17">
        <f>117150664.38+170795480.72</f>
        <v>287946145.10000002</v>
      </c>
      <c r="F17" s="3"/>
      <c r="G17" s="3"/>
      <c r="H17" s="3"/>
      <c r="I17" s="3"/>
      <c r="K17" s="14">
        <v>185647845.77000001</v>
      </c>
      <c r="L17" s="14">
        <v>373241012.50999999</v>
      </c>
    </row>
    <row r="18" spans="1:12" x14ac:dyDescent="0.2">
      <c r="A18">
        <v>17</v>
      </c>
      <c r="B18" t="s">
        <v>46</v>
      </c>
      <c r="C18" t="s">
        <v>17</v>
      </c>
      <c r="D18" s="3"/>
      <c r="E18" s="3"/>
      <c r="F18" s="3"/>
      <c r="G18" s="3"/>
      <c r="H18" s="3"/>
      <c r="I18" s="3"/>
      <c r="K18" s="14">
        <v>62068819.189999998</v>
      </c>
      <c r="L18" s="14">
        <v>116764580.12</v>
      </c>
    </row>
    <row r="19" spans="1:12" x14ac:dyDescent="0.2">
      <c r="A19">
        <v>18</v>
      </c>
      <c r="B19" t="s">
        <v>47</v>
      </c>
      <c r="C19" t="s">
        <v>18</v>
      </c>
      <c r="D19" s="3"/>
      <c r="E19" s="3"/>
      <c r="F19" s="3"/>
      <c r="G19" s="3"/>
      <c r="H19" s="3"/>
      <c r="I19" s="3"/>
      <c r="K19" s="15">
        <v>123579026.58</v>
      </c>
      <c r="L19" s="15">
        <v>256476432.38999999</v>
      </c>
    </row>
    <row r="20" spans="1:12" x14ac:dyDescent="0.2">
      <c r="A20">
        <v>19</v>
      </c>
      <c r="B20" t="s">
        <v>48</v>
      </c>
      <c r="C20" s="4" t="s">
        <v>19</v>
      </c>
      <c r="D20">
        <v>392422715.38</v>
      </c>
      <c r="E20">
        <v>524789629.60000002</v>
      </c>
      <c r="F20">
        <v>1359507739.74</v>
      </c>
      <c r="G20">
        <v>2130996718.5599999</v>
      </c>
      <c r="H20">
        <v>3219531113.6799998</v>
      </c>
      <c r="I20">
        <v>3540051074.8899999</v>
      </c>
      <c r="J20">
        <v>4565211766.6400003</v>
      </c>
      <c r="K20" s="14">
        <v>4958153095.9099998</v>
      </c>
      <c r="L20" s="14">
        <v>6051220565.8400002</v>
      </c>
    </row>
    <row r="21" spans="1:12" x14ac:dyDescent="0.2">
      <c r="A21">
        <v>20</v>
      </c>
      <c r="B21" t="s">
        <v>49</v>
      </c>
      <c r="C21" t="s">
        <v>20</v>
      </c>
      <c r="D21" s="3"/>
      <c r="E21" s="3"/>
      <c r="F21">
        <v>1336890396.46</v>
      </c>
      <c r="G21">
        <v>2069554706.7</v>
      </c>
      <c r="H21">
        <v>2717283753.5999999</v>
      </c>
      <c r="I21">
        <v>3145822039.5999999</v>
      </c>
      <c r="J21">
        <v>4218425776.4000001</v>
      </c>
      <c r="K21" s="14">
        <v>4400663804.6599998</v>
      </c>
      <c r="L21" s="14">
        <v>5831105728.9700003</v>
      </c>
    </row>
    <row r="22" spans="1:12" x14ac:dyDescent="0.2">
      <c r="A22">
        <v>21</v>
      </c>
      <c r="B22" t="s">
        <v>50</v>
      </c>
      <c r="C22" t="s">
        <v>21</v>
      </c>
      <c r="D22" s="3"/>
      <c r="E22" s="3"/>
      <c r="F22">
        <v>22617343.280000001</v>
      </c>
      <c r="G22">
        <v>61442011.859999999</v>
      </c>
      <c r="H22">
        <v>502247360.07999998</v>
      </c>
      <c r="I22">
        <v>394229035.29000002</v>
      </c>
      <c r="J22">
        <v>346785990.24000001</v>
      </c>
      <c r="K22" s="15">
        <v>557489291.25</v>
      </c>
      <c r="L22" s="15">
        <v>220114836.87</v>
      </c>
    </row>
    <row r="23" spans="1:12" x14ac:dyDescent="0.2">
      <c r="A23">
        <v>22</v>
      </c>
      <c r="B23" t="s">
        <v>51</v>
      </c>
      <c r="C23" s="4" t="s">
        <v>22</v>
      </c>
      <c r="D23" s="3">
        <v>0</v>
      </c>
      <c r="E23" s="3">
        <v>0</v>
      </c>
      <c r="F23" s="3"/>
      <c r="G23" s="3"/>
      <c r="H23" s="3"/>
      <c r="I23" s="3"/>
      <c r="K23" s="3"/>
      <c r="L23" s="14">
        <v>6733324.96</v>
      </c>
    </row>
    <row r="24" spans="1:12" x14ac:dyDescent="0.2">
      <c r="A24">
        <v>23</v>
      </c>
      <c r="B24" t="s">
        <v>52</v>
      </c>
      <c r="C24" t="s">
        <v>23</v>
      </c>
      <c r="D24" s="3"/>
      <c r="E24" s="3"/>
      <c r="F24" s="3"/>
      <c r="G24" s="3"/>
      <c r="H24" s="3"/>
      <c r="I24" s="3"/>
      <c r="K24" s="3"/>
      <c r="L24" s="14">
        <v>2787983.84</v>
      </c>
    </row>
    <row r="25" spans="1:12" x14ac:dyDescent="0.2">
      <c r="A25">
        <v>24</v>
      </c>
      <c r="B25" t="s">
        <v>53</v>
      </c>
      <c r="C25" t="s">
        <v>24</v>
      </c>
      <c r="D25" s="3"/>
      <c r="E25" s="3"/>
      <c r="F25" s="3"/>
      <c r="G25" s="3"/>
      <c r="H25" s="3"/>
      <c r="I25" s="3"/>
      <c r="K25" s="3"/>
      <c r="L25" s="15">
        <v>3945341.12</v>
      </c>
    </row>
    <row r="26" spans="1:12" ht="11" customHeight="1" x14ac:dyDescent="0.2"/>
    <row r="27" spans="1:12" ht="15" customHeight="1" x14ac:dyDescent="0.2">
      <c r="D27" s="2"/>
      <c r="E27" s="2"/>
      <c r="F27" s="2"/>
      <c r="G27" s="2"/>
      <c r="H27" s="2"/>
      <c r="I27" s="2"/>
      <c r="K27" s="2"/>
      <c r="L27" s="2"/>
    </row>
    <row r="28" spans="1:12" ht="15" customHeight="1" x14ac:dyDescent="0.2">
      <c r="C28" s="6" t="s">
        <v>26</v>
      </c>
      <c r="D28" s="7">
        <f>D5-(D8+D11+D14+D17)</f>
        <v>0</v>
      </c>
      <c r="E28" s="7">
        <f t="shared" ref="E28:L28" si="2">E5-(E8+E11+E14+E17)</f>
        <v>0</v>
      </c>
      <c r="F28" s="7">
        <f t="shared" si="2"/>
        <v>234680106.88</v>
      </c>
      <c r="G28" s="7">
        <f t="shared" si="2"/>
        <v>377879268.05000001</v>
      </c>
      <c r="H28" s="7">
        <f t="shared" si="2"/>
        <v>532325616.58999997</v>
      </c>
      <c r="I28" s="7">
        <f t="shared" si="2"/>
        <v>299284963.57999998</v>
      </c>
      <c r="J28" s="7">
        <f t="shared" si="2"/>
        <v>338646470.60000002</v>
      </c>
      <c r="K28" s="7">
        <f>K5-(K8+K11+K14+K17)</f>
        <v>0</v>
      </c>
      <c r="L28" s="7">
        <f t="shared" si="2"/>
        <v>0</v>
      </c>
    </row>
    <row r="29" spans="1:12" ht="15" customHeight="1" x14ac:dyDescent="0.2">
      <c r="C29" s="6" t="s">
        <v>27</v>
      </c>
      <c r="D29" s="7">
        <f>D2-D5-D20</f>
        <v>0</v>
      </c>
      <c r="E29" s="7">
        <f t="shared" ref="E29:L29" si="3">E2-E5-E20</f>
        <v>0</v>
      </c>
      <c r="F29" s="7">
        <f t="shared" si="3"/>
        <v>0</v>
      </c>
      <c r="G29" s="7">
        <f t="shared" si="3"/>
        <v>0</v>
      </c>
      <c r="H29" s="7">
        <f t="shared" si="3"/>
        <v>0</v>
      </c>
      <c r="I29" s="7">
        <f t="shared" si="3"/>
        <v>0</v>
      </c>
      <c r="J29" s="7">
        <f t="shared" si="3"/>
        <v>0</v>
      </c>
      <c r="K29" s="7">
        <f>K2-K5-K20</f>
        <v>0</v>
      </c>
      <c r="L29" s="7">
        <f t="shared" si="3"/>
        <v>0</v>
      </c>
    </row>
    <row r="30" spans="1:12" ht="15" customHeight="1" x14ac:dyDescent="0.2">
      <c r="D30" s="2"/>
      <c r="E30" s="2"/>
      <c r="F30" s="2"/>
      <c r="G30" s="2"/>
      <c r="H30" s="2"/>
      <c r="I30" s="2"/>
      <c r="K30" s="2"/>
      <c r="L30" s="2"/>
    </row>
    <row r="31" spans="1:12" ht="15" customHeight="1" x14ac:dyDescent="0.2">
      <c r="D31" s="2"/>
      <c r="E31" s="2"/>
      <c r="F31" s="2"/>
      <c r="G31" s="2"/>
      <c r="H31" s="2"/>
      <c r="J31"/>
      <c r="L31" s="2"/>
    </row>
    <row r="32" spans="1:12" ht="15" customHeight="1" x14ac:dyDescent="0.2">
      <c r="D32" s="2"/>
      <c r="E32" s="2"/>
      <c r="F32" s="14"/>
      <c r="G32" s="14"/>
    </row>
    <row r="33" spans="4:7" ht="15" customHeight="1" x14ac:dyDescent="0.2">
      <c r="D33" s="2"/>
      <c r="E33" s="2"/>
      <c r="F33" s="14"/>
      <c r="G33" s="14"/>
    </row>
    <row r="34" spans="4:7" ht="15" customHeight="1" x14ac:dyDescent="0.2">
      <c r="D34" s="2"/>
      <c r="E34" s="2"/>
      <c r="F34" s="15"/>
      <c r="G34" s="15"/>
    </row>
    <row r="35" spans="4:7" ht="15" customHeight="1" x14ac:dyDescent="0.2">
      <c r="D35" s="2"/>
      <c r="E35" s="2"/>
      <c r="G35" s="14"/>
    </row>
    <row r="36" spans="4:7" x14ac:dyDescent="0.2">
      <c r="G36" s="14"/>
    </row>
    <row r="37" spans="4:7" x14ac:dyDescent="0.2">
      <c r="G37" s="15"/>
    </row>
    <row r="38" spans="4:7" x14ac:dyDescent="0.2">
      <c r="G38" s="14"/>
    </row>
    <row r="39" spans="4:7" x14ac:dyDescent="0.2">
      <c r="G39" s="14"/>
    </row>
    <row r="40" spans="4:7" x14ac:dyDescent="0.2">
      <c r="G40" s="15"/>
    </row>
    <row r="41" spans="4:7" x14ac:dyDescent="0.2">
      <c r="G41" s="14"/>
    </row>
    <row r="42" spans="4:7" x14ac:dyDescent="0.2">
      <c r="G42" s="14"/>
    </row>
    <row r="43" spans="4:7" x14ac:dyDescent="0.2">
      <c r="G43" s="15"/>
    </row>
    <row r="44" spans="4:7" x14ac:dyDescent="0.2">
      <c r="G44" s="14"/>
    </row>
    <row r="45" spans="4:7" x14ac:dyDescent="0.2">
      <c r="G45" s="14"/>
    </row>
    <row r="46" spans="4:7" x14ac:dyDescent="0.2">
      <c r="G46" s="15"/>
    </row>
    <row r="47" spans="4:7" x14ac:dyDescent="0.2">
      <c r="G47" s="14"/>
    </row>
    <row r="48" spans="4:7" x14ac:dyDescent="0.2">
      <c r="G48" s="14"/>
    </row>
    <row r="49" spans="7:7" x14ac:dyDescent="0.2">
      <c r="G49" s="15"/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6" width="15" bestFit="1" customWidth="1"/>
    <col min="7" max="9" width="16.5" bestFit="1" customWidth="1"/>
    <col min="10" max="10" width="14" bestFit="1" customWidth="1"/>
    <col min="11" max="12" width="17" bestFit="1" customWidth="1"/>
  </cols>
  <sheetData>
    <row r="1" spans="1:12" x14ac:dyDescent="0.2">
      <c r="A1" t="s">
        <v>25</v>
      </c>
      <c r="B1" t="s">
        <v>29</v>
      </c>
      <c r="C1" t="s">
        <v>0</v>
      </c>
      <c r="D1">
        <v>2008</v>
      </c>
      <c r="E1">
        <f>D1+1</f>
        <v>2009</v>
      </c>
      <c r="F1">
        <f t="shared" ref="F1:L1" si="0">E1+1</f>
        <v>2010</v>
      </c>
      <c r="G1">
        <f t="shared" si="0"/>
        <v>2011</v>
      </c>
      <c r="H1">
        <f t="shared" si="0"/>
        <v>2012</v>
      </c>
      <c r="I1">
        <f t="shared" si="0"/>
        <v>2013</v>
      </c>
      <c r="J1">
        <f t="shared" si="0"/>
        <v>2014</v>
      </c>
      <c r="K1">
        <f t="shared" si="0"/>
        <v>2015</v>
      </c>
      <c r="L1">
        <f t="shared" si="0"/>
        <v>2016</v>
      </c>
    </row>
    <row r="2" spans="1:12" x14ac:dyDescent="0.2">
      <c r="A2">
        <v>1</v>
      </c>
      <c r="B2" t="s">
        <v>30</v>
      </c>
      <c r="C2" t="s">
        <v>1</v>
      </c>
      <c r="D2">
        <v>457992110.94999999</v>
      </c>
      <c r="E2">
        <v>818530121.16999996</v>
      </c>
      <c r="F2">
        <v>519644490.04000002</v>
      </c>
      <c r="G2">
        <v>1077696958.0799999</v>
      </c>
      <c r="H2">
        <v>1100263712.8800001</v>
      </c>
      <c r="I2">
        <v>1112826401.24</v>
      </c>
      <c r="J2">
        <v>1180772000</v>
      </c>
      <c r="K2">
        <v>1065299354</v>
      </c>
      <c r="L2">
        <v>1521062783.4200001</v>
      </c>
    </row>
    <row r="3" spans="1:12" x14ac:dyDescent="0.2">
      <c r="A3">
        <v>2</v>
      </c>
      <c r="B3" t="s">
        <v>31</v>
      </c>
      <c r="C3" t="s">
        <v>2</v>
      </c>
      <c r="F3">
        <v>177695317.38</v>
      </c>
      <c r="G3">
        <v>119566856.70999999</v>
      </c>
      <c r="H3">
        <v>279572318.07999998</v>
      </c>
      <c r="I3">
        <v>204636438.00999999</v>
      </c>
      <c r="J3">
        <v>215332000</v>
      </c>
      <c r="K3">
        <v>380349506.00999999</v>
      </c>
      <c r="L3">
        <v>604753535.04999995</v>
      </c>
    </row>
    <row r="4" spans="1:12" x14ac:dyDescent="0.2">
      <c r="A4">
        <v>3</v>
      </c>
      <c r="B4" t="s">
        <v>32</v>
      </c>
      <c r="C4" t="s">
        <v>3</v>
      </c>
      <c r="F4">
        <v>341949172.66000003</v>
      </c>
      <c r="G4">
        <v>958130101.37</v>
      </c>
      <c r="H4">
        <v>820691394.79999995</v>
      </c>
      <c r="I4">
        <v>908189963.23000002</v>
      </c>
      <c r="J4">
        <v>965440000</v>
      </c>
      <c r="K4">
        <v>684949847.99000001</v>
      </c>
      <c r="L4">
        <v>916309248.37</v>
      </c>
    </row>
    <row r="5" spans="1:12" x14ac:dyDescent="0.2">
      <c r="A5">
        <v>4</v>
      </c>
      <c r="B5" t="s">
        <v>33</v>
      </c>
      <c r="C5" t="s">
        <v>4</v>
      </c>
      <c r="D5">
        <v>202036203.33000001</v>
      </c>
      <c r="E5">
        <v>258411262.83000001</v>
      </c>
      <c r="F5">
        <v>289492187.62</v>
      </c>
      <c r="G5">
        <v>358390713.52999997</v>
      </c>
      <c r="H5">
        <v>375988040.38</v>
      </c>
      <c r="I5">
        <v>651306422.83000004</v>
      </c>
      <c r="J5">
        <v>447370000</v>
      </c>
      <c r="K5">
        <f t="shared" ref="K5:L7" si="1">K8+K11+K14+K17</f>
        <v>618465052.92000008</v>
      </c>
      <c r="L5">
        <f t="shared" si="1"/>
        <v>751191059.84000003</v>
      </c>
    </row>
    <row r="6" spans="1:12" x14ac:dyDescent="0.2">
      <c r="A6">
        <v>5</v>
      </c>
      <c r="B6" t="s">
        <v>34</v>
      </c>
      <c r="C6" t="s">
        <v>5</v>
      </c>
      <c r="F6">
        <v>40852228.590000004</v>
      </c>
      <c r="G6">
        <v>85943381.180000007</v>
      </c>
      <c r="H6">
        <v>41798849.229999997</v>
      </c>
      <c r="I6">
        <v>77303200.439999998</v>
      </c>
      <c r="J6">
        <v>72375000</v>
      </c>
      <c r="K6">
        <f t="shared" si="1"/>
        <v>119294244.74999999</v>
      </c>
      <c r="L6">
        <f t="shared" si="1"/>
        <v>257601857.49000001</v>
      </c>
    </row>
    <row r="7" spans="1:12" x14ac:dyDescent="0.2">
      <c r="A7">
        <v>6</v>
      </c>
      <c r="B7" t="s">
        <v>35</v>
      </c>
      <c r="C7" t="s">
        <v>6</v>
      </c>
      <c r="F7">
        <v>248639959.03</v>
      </c>
      <c r="G7">
        <v>272447332.35000002</v>
      </c>
      <c r="H7">
        <v>334189191.14999998</v>
      </c>
      <c r="I7">
        <v>574003222.38999999</v>
      </c>
      <c r="J7">
        <v>374995000</v>
      </c>
      <c r="K7">
        <f t="shared" si="1"/>
        <v>499170808.16999996</v>
      </c>
      <c r="L7">
        <f t="shared" si="1"/>
        <v>493589202.35000002</v>
      </c>
    </row>
    <row r="8" spans="1:12" x14ac:dyDescent="0.2">
      <c r="A8">
        <v>7</v>
      </c>
      <c r="B8" t="s">
        <v>36</v>
      </c>
      <c r="C8" t="s">
        <v>7</v>
      </c>
      <c r="D8">
        <v>0</v>
      </c>
      <c r="E8">
        <v>0</v>
      </c>
      <c r="K8">
        <v>37940056.520000003</v>
      </c>
      <c r="L8">
        <v>99117866.090000004</v>
      </c>
    </row>
    <row r="9" spans="1:12" x14ac:dyDescent="0.2">
      <c r="A9">
        <v>8</v>
      </c>
      <c r="B9" t="s">
        <v>37</v>
      </c>
      <c r="C9" t="s">
        <v>8</v>
      </c>
      <c r="K9">
        <v>8600907.0700000003</v>
      </c>
      <c r="L9">
        <v>45028378.57</v>
      </c>
    </row>
    <row r="10" spans="1:12" x14ac:dyDescent="0.2">
      <c r="A10">
        <v>9</v>
      </c>
      <c r="B10" t="s">
        <v>38</v>
      </c>
      <c r="C10" t="s">
        <v>9</v>
      </c>
      <c r="K10">
        <v>29339149.449999999</v>
      </c>
      <c r="L10">
        <v>54089487.520000003</v>
      </c>
    </row>
    <row r="11" spans="1:12" x14ac:dyDescent="0.2">
      <c r="A11">
        <v>10</v>
      </c>
      <c r="B11" t="s">
        <v>39</v>
      </c>
      <c r="C11" t="s">
        <v>10</v>
      </c>
      <c r="D11">
        <v>52408140.520000003</v>
      </c>
      <c r="E11">
        <v>82883756.629999995</v>
      </c>
      <c r="K11">
        <v>166136302.43000001</v>
      </c>
      <c r="L11">
        <v>159403062.41</v>
      </c>
    </row>
    <row r="12" spans="1:12" x14ac:dyDescent="0.2">
      <c r="A12">
        <v>11</v>
      </c>
      <c r="B12" t="s">
        <v>40</v>
      </c>
      <c r="C12" t="s">
        <v>11</v>
      </c>
      <c r="K12">
        <v>77793926.629999995</v>
      </c>
      <c r="L12">
        <v>70134009.239999995</v>
      </c>
    </row>
    <row r="13" spans="1:12" x14ac:dyDescent="0.2">
      <c r="A13">
        <v>12</v>
      </c>
      <c r="B13" t="s">
        <v>41</v>
      </c>
      <c r="C13" t="s">
        <v>12</v>
      </c>
      <c r="K13">
        <v>88342375.799999997</v>
      </c>
      <c r="L13">
        <v>89269053.170000002</v>
      </c>
    </row>
    <row r="14" spans="1:12" x14ac:dyDescent="0.2">
      <c r="A14">
        <v>13</v>
      </c>
      <c r="B14" t="s">
        <v>42</v>
      </c>
      <c r="C14" t="s">
        <v>13</v>
      </c>
      <c r="D14">
        <v>0</v>
      </c>
      <c r="E14">
        <v>0</v>
      </c>
      <c r="K14">
        <v>67869592.329999998</v>
      </c>
      <c r="L14">
        <v>168693714.12</v>
      </c>
    </row>
    <row r="15" spans="1:12" x14ac:dyDescent="0.2">
      <c r="A15">
        <v>14</v>
      </c>
      <c r="B15" t="s">
        <v>43</v>
      </c>
      <c r="C15" t="s">
        <v>14</v>
      </c>
      <c r="K15">
        <v>32899411.050000001</v>
      </c>
      <c r="L15">
        <v>142439469.68000001</v>
      </c>
    </row>
    <row r="16" spans="1:12" x14ac:dyDescent="0.2">
      <c r="A16">
        <v>15</v>
      </c>
      <c r="B16" t="s">
        <v>44</v>
      </c>
      <c r="C16" t="s">
        <v>15</v>
      </c>
      <c r="K16">
        <v>34970181.280000001</v>
      </c>
      <c r="L16">
        <v>26254244.440000001</v>
      </c>
    </row>
    <row r="17" spans="1:12" x14ac:dyDescent="0.2">
      <c r="A17">
        <v>16</v>
      </c>
      <c r="B17" t="s">
        <v>45</v>
      </c>
      <c r="C17" t="s">
        <v>16</v>
      </c>
      <c r="D17">
        <f>100664238.93+2206577.16+46757246.72</f>
        <v>149628062.81</v>
      </c>
      <c r="E17">
        <f>112138234.63+63389271.57</f>
        <v>175527506.19999999</v>
      </c>
      <c r="K17">
        <v>346519101.63999999</v>
      </c>
      <c r="L17">
        <v>323976417.22000003</v>
      </c>
    </row>
    <row r="18" spans="1:12" x14ac:dyDescent="0.2">
      <c r="A18">
        <v>17</v>
      </c>
      <c r="B18" t="s">
        <v>46</v>
      </c>
      <c r="C18" t="s">
        <v>17</v>
      </c>
      <c r="K18">
        <v>0</v>
      </c>
    </row>
    <row r="19" spans="1:12" x14ac:dyDescent="0.2">
      <c r="A19">
        <v>18</v>
      </c>
      <c r="B19" t="s">
        <v>47</v>
      </c>
      <c r="C19" t="s">
        <v>18</v>
      </c>
      <c r="K19">
        <v>346519101.63999999</v>
      </c>
      <c r="L19">
        <v>323976417.22000003</v>
      </c>
    </row>
    <row r="20" spans="1:12" x14ac:dyDescent="0.2">
      <c r="A20">
        <v>19</v>
      </c>
      <c r="B20" t="s">
        <v>48</v>
      </c>
      <c r="C20" t="s">
        <v>19</v>
      </c>
      <c r="D20">
        <v>255955907.62</v>
      </c>
      <c r="E20">
        <v>560118858.34000003</v>
      </c>
      <c r="F20">
        <v>230152302.41999999</v>
      </c>
      <c r="G20">
        <v>719306244.54999995</v>
      </c>
      <c r="H20">
        <v>724275672.5</v>
      </c>
      <c r="I20">
        <v>461519978.41000003</v>
      </c>
      <c r="J20">
        <v>733402000</v>
      </c>
      <c r="K20">
        <v>446834301.07999998</v>
      </c>
      <c r="L20">
        <v>769871723.58000004</v>
      </c>
    </row>
    <row r="21" spans="1:12" x14ac:dyDescent="0.2">
      <c r="A21">
        <v>20</v>
      </c>
      <c r="B21" t="s">
        <v>49</v>
      </c>
      <c r="C21" t="s">
        <v>20</v>
      </c>
      <c r="F21">
        <v>136843088.78999999</v>
      </c>
      <c r="G21">
        <v>33623475.530000001</v>
      </c>
      <c r="H21">
        <v>237773468.84999999</v>
      </c>
      <c r="I21">
        <v>127333237.56999999</v>
      </c>
      <c r="J21">
        <v>142957000</v>
      </c>
      <c r="K21">
        <v>261055261.25999999</v>
      </c>
      <c r="L21">
        <v>347151677.56</v>
      </c>
    </row>
    <row r="22" spans="1:12" x14ac:dyDescent="0.2">
      <c r="A22">
        <v>21</v>
      </c>
      <c r="B22" t="s">
        <v>50</v>
      </c>
      <c r="C22" t="s">
        <v>21</v>
      </c>
      <c r="F22">
        <v>93309213.629999995</v>
      </c>
      <c r="G22">
        <v>685682769.01999998</v>
      </c>
      <c r="H22">
        <v>486502203.64999998</v>
      </c>
      <c r="I22">
        <v>334186740.83999997</v>
      </c>
      <c r="J22">
        <v>590445000</v>
      </c>
      <c r="K22">
        <v>185779039.81999999</v>
      </c>
      <c r="L22">
        <v>422720046.01999998</v>
      </c>
    </row>
    <row r="23" spans="1:12" x14ac:dyDescent="0.2">
      <c r="A23">
        <v>22</v>
      </c>
      <c r="B23" t="s">
        <v>51</v>
      </c>
      <c r="C23" t="s">
        <v>22</v>
      </c>
      <c r="D23">
        <v>33611496.25</v>
      </c>
      <c r="E23">
        <v>158354066.05000001</v>
      </c>
      <c r="K23">
        <v>249000205.36000001</v>
      </c>
      <c r="L23">
        <v>458503673.26999998</v>
      </c>
    </row>
    <row r="24" spans="1:12" x14ac:dyDescent="0.2">
      <c r="A24">
        <v>23</v>
      </c>
      <c r="B24" t="s">
        <v>52</v>
      </c>
      <c r="C24" t="s">
        <v>23</v>
      </c>
      <c r="K24">
        <v>215279594.72999999</v>
      </c>
      <c r="L24">
        <v>347151677.56</v>
      </c>
    </row>
    <row r="25" spans="1:12" x14ac:dyDescent="0.2">
      <c r="A25">
        <v>24</v>
      </c>
      <c r="B25" t="s">
        <v>53</v>
      </c>
      <c r="C25" t="s">
        <v>24</v>
      </c>
      <c r="K25">
        <v>33720610.630000003</v>
      </c>
      <c r="L25">
        <v>111351995.70999999</v>
      </c>
    </row>
    <row r="26" spans="1:12" ht="11" customHeight="1" x14ac:dyDescent="0.2"/>
  </sheetData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topLeftCell="A21" workbookViewId="0">
      <selection activeCell="F32" sqref="F32:G50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5" width="12.5" bestFit="1" customWidth="1"/>
    <col min="6" max="6" width="14" bestFit="1" customWidth="1"/>
    <col min="10" max="10" width="13" style="3" bestFit="1" customWidth="1"/>
  </cols>
  <sheetData>
    <row r="1" spans="1:12" x14ac:dyDescent="0.2">
      <c r="A1" t="s">
        <v>25</v>
      </c>
      <c r="B1" t="s">
        <v>29</v>
      </c>
      <c r="C1" t="s">
        <v>0</v>
      </c>
      <c r="D1" s="1">
        <v>2008</v>
      </c>
      <c r="E1" s="1">
        <f>D1+1</f>
        <v>2009</v>
      </c>
      <c r="F1" s="1">
        <f t="shared" ref="F1:L1" si="0">E1+1</f>
        <v>2010</v>
      </c>
      <c r="G1" s="1">
        <f t="shared" si="0"/>
        <v>2011</v>
      </c>
      <c r="H1" s="1">
        <f t="shared" si="0"/>
        <v>2012</v>
      </c>
      <c r="I1" s="1">
        <f t="shared" si="0"/>
        <v>2013</v>
      </c>
      <c r="J1" s="8">
        <f t="shared" si="0"/>
        <v>2014</v>
      </c>
      <c r="K1" s="1">
        <f t="shared" si="0"/>
        <v>2015</v>
      </c>
      <c r="L1" s="1">
        <f t="shared" si="0"/>
        <v>2016</v>
      </c>
    </row>
    <row r="2" spans="1:12" x14ac:dyDescent="0.2">
      <c r="A2">
        <v>1</v>
      </c>
      <c r="B2" t="s">
        <v>30</v>
      </c>
      <c r="C2" s="4" t="s">
        <v>1</v>
      </c>
      <c r="D2">
        <v>1280344715.76</v>
      </c>
      <c r="E2">
        <v>1341683644.8199999</v>
      </c>
      <c r="F2">
        <v>2437710481.8299999</v>
      </c>
      <c r="G2">
        <v>2379305255.2199998</v>
      </c>
      <c r="H2">
        <v>2873042861.1399999</v>
      </c>
      <c r="I2">
        <v>3548093397.1700001</v>
      </c>
      <c r="J2">
        <v>2512778631.8299999</v>
      </c>
      <c r="K2" s="14">
        <v>2839803947.7000003</v>
      </c>
      <c r="L2" s="14">
        <v>4134241603.8000002</v>
      </c>
    </row>
    <row r="3" spans="1:12" x14ac:dyDescent="0.2">
      <c r="A3">
        <v>2</v>
      </c>
      <c r="B3" t="s">
        <v>31</v>
      </c>
      <c r="C3" t="s">
        <v>2</v>
      </c>
      <c r="D3" s="3"/>
      <c r="E3" s="3"/>
      <c r="F3">
        <v>1427476911.78</v>
      </c>
      <c r="G3">
        <v>2092001559.8299999</v>
      </c>
      <c r="H3">
        <v>2655887063.0100002</v>
      </c>
      <c r="I3">
        <v>3517347053.3200002</v>
      </c>
      <c r="J3">
        <v>1936225279.79</v>
      </c>
      <c r="K3" s="14">
        <v>2193543185.5100002</v>
      </c>
      <c r="L3" s="14">
        <v>2202541523.1100001</v>
      </c>
    </row>
    <row r="4" spans="1:12" x14ac:dyDescent="0.2">
      <c r="A4">
        <v>3</v>
      </c>
      <c r="B4" t="s">
        <v>32</v>
      </c>
      <c r="C4" t="s">
        <v>3</v>
      </c>
      <c r="D4" s="3"/>
      <c r="E4" s="3"/>
      <c r="F4">
        <v>1010233570.05</v>
      </c>
      <c r="G4">
        <v>287303695.38999999</v>
      </c>
      <c r="H4">
        <v>217155798.13</v>
      </c>
      <c r="I4">
        <v>30746343.850000001</v>
      </c>
      <c r="J4">
        <v>576553352.03999996</v>
      </c>
      <c r="K4" s="15">
        <v>646260762.19000006</v>
      </c>
      <c r="L4" s="15">
        <v>1931700080.6900001</v>
      </c>
    </row>
    <row r="5" spans="1:12" x14ac:dyDescent="0.2">
      <c r="A5">
        <v>4</v>
      </c>
      <c r="B5" t="s">
        <v>33</v>
      </c>
      <c r="C5" s="4" t="s">
        <v>4</v>
      </c>
      <c r="D5">
        <v>856875209.10000002</v>
      </c>
      <c r="E5">
        <v>861825494.63999999</v>
      </c>
      <c r="F5">
        <v>1322059639.3599999</v>
      </c>
      <c r="G5">
        <v>1555191641.0699999</v>
      </c>
      <c r="H5">
        <v>1509248497.76</v>
      </c>
      <c r="I5">
        <v>1165561160.4200001</v>
      </c>
      <c r="J5">
        <v>1639324144.01</v>
      </c>
      <c r="K5" s="3">
        <f t="shared" ref="K5:L7" si="1">K8+K11+K14+K17</f>
        <v>2427934879.9500003</v>
      </c>
      <c r="L5" s="3">
        <f t="shared" si="1"/>
        <v>3238638885.52</v>
      </c>
    </row>
    <row r="6" spans="1:12" x14ac:dyDescent="0.2">
      <c r="A6">
        <v>5</v>
      </c>
      <c r="B6" t="s">
        <v>34</v>
      </c>
      <c r="C6" t="s">
        <v>5</v>
      </c>
      <c r="D6" s="3"/>
      <c r="E6" s="3"/>
      <c r="F6">
        <v>319842441.80000001</v>
      </c>
      <c r="G6">
        <v>1059065726.0599999</v>
      </c>
      <c r="H6">
        <v>1051123625.27</v>
      </c>
      <c r="I6">
        <v>837540680.61000001</v>
      </c>
      <c r="J6">
        <v>155211063.44</v>
      </c>
      <c r="K6" s="3">
        <f t="shared" si="1"/>
        <v>652362001.20000005</v>
      </c>
      <c r="L6" s="3">
        <f t="shared" si="1"/>
        <v>623216639.21000004</v>
      </c>
    </row>
    <row r="7" spans="1:12" x14ac:dyDescent="0.2">
      <c r="A7">
        <v>6</v>
      </c>
      <c r="B7" t="s">
        <v>35</v>
      </c>
      <c r="C7" t="s">
        <v>6</v>
      </c>
      <c r="D7" s="3"/>
      <c r="E7" s="3"/>
      <c r="F7">
        <v>1002217197.5599999</v>
      </c>
      <c r="G7">
        <v>496125915.00999999</v>
      </c>
      <c r="H7">
        <v>458124872.49000001</v>
      </c>
      <c r="I7">
        <v>328020479.81</v>
      </c>
      <c r="J7">
        <v>1484113080.5699999</v>
      </c>
      <c r="K7" s="3">
        <f t="shared" si="1"/>
        <v>1775572878.7500002</v>
      </c>
      <c r="L7" s="3">
        <f t="shared" si="1"/>
        <v>2615422246.3099999</v>
      </c>
    </row>
    <row r="8" spans="1:12" x14ac:dyDescent="0.2">
      <c r="A8">
        <v>7</v>
      </c>
      <c r="B8" t="s">
        <v>36</v>
      </c>
      <c r="C8" s="4" t="s">
        <v>7</v>
      </c>
      <c r="D8" s="3">
        <v>0</v>
      </c>
      <c r="E8">
        <v>16213353.68</v>
      </c>
      <c r="F8" s="3"/>
      <c r="G8" s="3"/>
      <c r="H8" s="3"/>
      <c r="I8" s="3"/>
      <c r="K8" s="14">
        <v>58274319.150000006</v>
      </c>
      <c r="L8" s="14">
        <v>145391119.38</v>
      </c>
    </row>
    <row r="9" spans="1:12" x14ac:dyDescent="0.2">
      <c r="A9">
        <v>8</v>
      </c>
      <c r="B9" t="s">
        <v>37</v>
      </c>
      <c r="C9" t="s">
        <v>8</v>
      </c>
      <c r="D9" s="3"/>
      <c r="E9" s="3"/>
      <c r="F9" s="3"/>
      <c r="G9" s="3"/>
      <c r="H9" s="3"/>
      <c r="I9" s="3"/>
      <c r="K9" s="14">
        <v>36514306.710000001</v>
      </c>
      <c r="L9" s="14">
        <v>95574193.700000003</v>
      </c>
    </row>
    <row r="10" spans="1:12" x14ac:dyDescent="0.2">
      <c r="A10">
        <v>9</v>
      </c>
      <c r="B10" t="s">
        <v>38</v>
      </c>
      <c r="C10" t="s">
        <v>9</v>
      </c>
      <c r="D10" s="3"/>
      <c r="E10" s="3"/>
      <c r="F10" s="3"/>
      <c r="G10" s="3"/>
      <c r="H10" s="3"/>
      <c r="I10" s="3"/>
      <c r="K10" s="15">
        <v>21760012.440000001</v>
      </c>
      <c r="L10" s="15">
        <v>49816925.68</v>
      </c>
    </row>
    <row r="11" spans="1:12" x14ac:dyDescent="0.2">
      <c r="A11">
        <v>10</v>
      </c>
      <c r="B11" t="s">
        <v>39</v>
      </c>
      <c r="C11" s="4" t="s">
        <v>10</v>
      </c>
      <c r="D11">
        <v>482069172.38</v>
      </c>
      <c r="E11">
        <v>351549374.37</v>
      </c>
      <c r="F11" s="3"/>
      <c r="G11" s="3"/>
      <c r="H11" s="3"/>
      <c r="I11" s="3"/>
      <c r="K11" s="14">
        <v>2160682432.8900003</v>
      </c>
      <c r="L11" s="14">
        <v>1036870483.89</v>
      </c>
    </row>
    <row r="12" spans="1:12" x14ac:dyDescent="0.2">
      <c r="A12">
        <v>11</v>
      </c>
      <c r="B12" t="s">
        <v>40</v>
      </c>
      <c r="C12" t="s">
        <v>11</v>
      </c>
      <c r="D12" s="3"/>
      <c r="E12" s="3"/>
      <c r="F12" s="3"/>
      <c r="G12" s="3"/>
      <c r="H12" s="3"/>
      <c r="I12" s="3"/>
      <c r="K12" s="14">
        <v>615847694.49000001</v>
      </c>
      <c r="L12" s="14">
        <v>527642445.50999999</v>
      </c>
    </row>
    <row r="13" spans="1:12" x14ac:dyDescent="0.2">
      <c r="A13">
        <v>12</v>
      </c>
      <c r="B13" t="s">
        <v>41</v>
      </c>
      <c r="C13" t="s">
        <v>12</v>
      </c>
      <c r="D13" s="3"/>
      <c r="E13" s="3"/>
      <c r="F13" s="3"/>
      <c r="G13" s="3"/>
      <c r="H13" s="3"/>
      <c r="I13" s="3"/>
      <c r="K13" s="15">
        <v>1544834738.4000001</v>
      </c>
      <c r="L13" s="15">
        <v>509228038.38</v>
      </c>
    </row>
    <row r="14" spans="1:12" x14ac:dyDescent="0.2">
      <c r="A14">
        <v>13</v>
      </c>
      <c r="B14" t="s">
        <v>42</v>
      </c>
      <c r="C14" s="4" t="s">
        <v>13</v>
      </c>
      <c r="D14" s="3">
        <v>0</v>
      </c>
      <c r="E14">
        <v>215601.27</v>
      </c>
      <c r="F14" s="3"/>
      <c r="G14" s="3"/>
      <c r="H14" s="3"/>
      <c r="I14" s="3"/>
      <c r="K14" s="14"/>
      <c r="L14" s="14">
        <v>0</v>
      </c>
    </row>
    <row r="15" spans="1:12" x14ac:dyDescent="0.2">
      <c r="A15">
        <v>14</v>
      </c>
      <c r="B15" t="s">
        <v>43</v>
      </c>
      <c r="C15" t="s">
        <v>14</v>
      </c>
      <c r="D15" s="3"/>
      <c r="E15" s="3"/>
      <c r="F15" s="3"/>
      <c r="G15" s="3"/>
      <c r="H15" s="3"/>
      <c r="I15" s="3"/>
      <c r="K15" s="14"/>
      <c r="L15" s="14"/>
    </row>
    <row r="16" spans="1:12" x14ac:dyDescent="0.2">
      <c r="A16">
        <v>15</v>
      </c>
      <c r="B16" t="s">
        <v>44</v>
      </c>
      <c r="C16" t="s">
        <v>15</v>
      </c>
      <c r="D16" s="3"/>
      <c r="E16" s="3"/>
      <c r="F16" s="3"/>
      <c r="G16" s="3"/>
      <c r="H16" s="3"/>
      <c r="I16" s="3"/>
      <c r="K16" s="15"/>
      <c r="L16" s="15"/>
    </row>
    <row r="17" spans="1:12" x14ac:dyDescent="0.2">
      <c r="A17">
        <v>16</v>
      </c>
      <c r="B17" t="s">
        <v>45</v>
      </c>
      <c r="C17" s="4" t="s">
        <v>16</v>
      </c>
      <c r="D17" s="3">
        <f>301090049.31+70319780.07+3396207.34</f>
        <v>374806036.71999997</v>
      </c>
      <c r="E17">
        <f>412429531.76+81417633.56</f>
        <v>493847165.31999999</v>
      </c>
      <c r="F17" s="3"/>
      <c r="G17" s="3"/>
      <c r="H17" s="3"/>
      <c r="I17" s="3"/>
      <c r="K17" s="14">
        <v>208978127.91</v>
      </c>
      <c r="L17" s="14">
        <v>2056377282.25</v>
      </c>
    </row>
    <row r="18" spans="1:12" x14ac:dyDescent="0.2">
      <c r="A18">
        <v>17</v>
      </c>
      <c r="B18" t="s">
        <v>46</v>
      </c>
      <c r="C18" t="s">
        <v>17</v>
      </c>
      <c r="D18" s="3"/>
      <c r="E18" s="3"/>
      <c r="F18" s="3"/>
      <c r="G18" s="3"/>
      <c r="H18" s="3"/>
      <c r="I18" s="3"/>
      <c r="K18" s="14"/>
      <c r="L18" s="14"/>
    </row>
    <row r="19" spans="1:12" x14ac:dyDescent="0.2">
      <c r="A19">
        <v>18</v>
      </c>
      <c r="B19" t="s">
        <v>47</v>
      </c>
      <c r="C19" t="s">
        <v>18</v>
      </c>
      <c r="D19" s="3"/>
      <c r="E19" s="3"/>
      <c r="F19" s="3"/>
      <c r="G19" s="3"/>
      <c r="H19" s="3"/>
      <c r="I19" s="3"/>
      <c r="K19" s="15">
        <v>208978127.91</v>
      </c>
      <c r="L19" s="15">
        <v>2056377282.25</v>
      </c>
    </row>
    <row r="20" spans="1:12" x14ac:dyDescent="0.2">
      <c r="A20">
        <v>19</v>
      </c>
      <c r="B20" t="s">
        <v>48</v>
      </c>
      <c r="C20" s="4" t="s">
        <v>19</v>
      </c>
      <c r="D20">
        <v>423469506.66000003</v>
      </c>
      <c r="E20">
        <v>479858150.18000001</v>
      </c>
      <c r="F20">
        <v>1115650842.47</v>
      </c>
      <c r="G20">
        <v>824113614.14999998</v>
      </c>
      <c r="H20">
        <v>1363794363.3800001</v>
      </c>
      <c r="I20">
        <v>2382532236.75</v>
      </c>
      <c r="J20">
        <v>873454487.82000005</v>
      </c>
      <c r="K20" s="14">
        <v>411869067.75</v>
      </c>
      <c r="L20" s="14">
        <v>895602718.27999997</v>
      </c>
    </row>
    <row r="21" spans="1:12" x14ac:dyDescent="0.2">
      <c r="A21">
        <v>20</v>
      </c>
      <c r="B21" t="s">
        <v>49</v>
      </c>
      <c r="C21" t="s">
        <v>20</v>
      </c>
      <c r="D21" s="3"/>
      <c r="E21" s="3"/>
      <c r="F21">
        <v>1107634469.98</v>
      </c>
      <c r="G21">
        <v>1032935833.77</v>
      </c>
      <c r="H21">
        <v>1604763437.74</v>
      </c>
      <c r="I21">
        <v>2679806372.71</v>
      </c>
      <c r="J21">
        <v>1781014216.3499999</v>
      </c>
      <c r="K21" s="14">
        <v>1541181184.3099999</v>
      </c>
      <c r="L21" s="14">
        <v>1579324883.9000001</v>
      </c>
    </row>
    <row r="22" spans="1:12" x14ac:dyDescent="0.2">
      <c r="A22">
        <v>21</v>
      </c>
      <c r="B22" t="s">
        <v>50</v>
      </c>
      <c r="C22" t="s">
        <v>21</v>
      </c>
      <c r="D22" s="3"/>
      <c r="E22" s="3"/>
      <c r="F22">
        <v>8016372.4900000002</v>
      </c>
      <c r="G22">
        <v>-208822219.62</v>
      </c>
      <c r="H22">
        <v>-240969074.36000001</v>
      </c>
      <c r="I22">
        <v>-297274135.95999998</v>
      </c>
      <c r="J22">
        <v>-907559728.52999997</v>
      </c>
      <c r="K22" s="15">
        <v>-1129312116.5599999</v>
      </c>
      <c r="L22" s="15">
        <v>-683722165.62</v>
      </c>
    </row>
    <row r="23" spans="1:12" x14ac:dyDescent="0.2">
      <c r="A23">
        <v>22</v>
      </c>
      <c r="B23" t="s">
        <v>51</v>
      </c>
      <c r="C23" s="4" t="s">
        <v>22</v>
      </c>
      <c r="D23">
        <v>86168794.840000004</v>
      </c>
      <c r="E23">
        <v>4913570.67</v>
      </c>
      <c r="F23" s="3"/>
      <c r="G23" s="3"/>
      <c r="H23" s="3"/>
      <c r="I23" s="3"/>
      <c r="K23" s="3"/>
      <c r="L23" s="14">
        <v>0</v>
      </c>
    </row>
    <row r="24" spans="1:12" x14ac:dyDescent="0.2">
      <c r="A24">
        <v>23</v>
      </c>
      <c r="B24" t="s">
        <v>52</v>
      </c>
      <c r="C24" t="s">
        <v>23</v>
      </c>
      <c r="D24" s="3"/>
      <c r="E24" s="3"/>
      <c r="F24" s="3"/>
      <c r="G24" s="3"/>
      <c r="H24" s="3"/>
      <c r="I24" s="3"/>
      <c r="K24" s="3"/>
      <c r="L24" s="14"/>
    </row>
    <row r="25" spans="1:12" x14ac:dyDescent="0.2">
      <c r="A25">
        <v>24</v>
      </c>
      <c r="B25" t="s">
        <v>53</v>
      </c>
      <c r="C25" t="s">
        <v>24</v>
      </c>
      <c r="D25" s="3"/>
      <c r="E25" s="3"/>
      <c r="F25" s="3"/>
      <c r="G25" s="3"/>
      <c r="H25" s="3"/>
      <c r="I25" s="3"/>
      <c r="K25" s="3"/>
      <c r="L25" s="15"/>
    </row>
    <row r="26" spans="1:12" ht="11" customHeight="1" x14ac:dyDescent="0.2"/>
    <row r="27" spans="1:12" ht="15" customHeight="1" x14ac:dyDescent="0.2">
      <c r="D27" s="2"/>
      <c r="E27" s="2"/>
      <c r="F27" s="2"/>
      <c r="G27" s="2"/>
      <c r="H27" s="2"/>
      <c r="I27" s="2"/>
      <c r="K27" s="2"/>
      <c r="L27" s="2"/>
    </row>
    <row r="28" spans="1:12" ht="15" customHeight="1" x14ac:dyDescent="0.2">
      <c r="C28" s="6" t="s">
        <v>26</v>
      </c>
      <c r="D28" s="7">
        <f>D5-(D8+D11+D14+D17)</f>
        <v>0</v>
      </c>
      <c r="E28" s="7">
        <f t="shared" ref="E28:L28" si="2">E5-(E8+E11+E14+E17)</f>
        <v>0</v>
      </c>
      <c r="F28" s="7">
        <f t="shared" si="2"/>
        <v>1322059639.3599999</v>
      </c>
      <c r="G28" s="7">
        <f t="shared" si="2"/>
        <v>1555191641.0699999</v>
      </c>
      <c r="H28" s="7">
        <f t="shared" si="2"/>
        <v>1509248497.76</v>
      </c>
      <c r="I28" s="7">
        <f t="shared" si="2"/>
        <v>1165561160.4200001</v>
      </c>
      <c r="J28" s="7">
        <f t="shared" si="2"/>
        <v>1639324144.01</v>
      </c>
      <c r="K28" s="7">
        <f t="shared" ref="K28" si="3">K5-(K8+K11+K14+K17)</f>
        <v>0</v>
      </c>
      <c r="L28" s="7">
        <f t="shared" si="2"/>
        <v>0</v>
      </c>
    </row>
    <row r="29" spans="1:12" ht="15" customHeight="1" x14ac:dyDescent="0.2">
      <c r="C29" s="6" t="s">
        <v>27</v>
      </c>
      <c r="D29" s="7">
        <f>D2-D5-D20</f>
        <v>0</v>
      </c>
      <c r="E29" s="7">
        <f t="shared" ref="E29:L29" si="4">E2-E5-E20</f>
        <v>0</v>
      </c>
      <c r="F29" s="7">
        <f t="shared" si="4"/>
        <v>0</v>
      </c>
      <c r="G29" s="7">
        <f t="shared" si="4"/>
        <v>0</v>
      </c>
      <c r="H29" s="7">
        <f t="shared" si="4"/>
        <v>0</v>
      </c>
      <c r="I29" s="7">
        <f t="shared" si="4"/>
        <v>0</v>
      </c>
      <c r="J29" s="7">
        <f t="shared" si="4"/>
        <v>0</v>
      </c>
      <c r="K29" s="7">
        <f t="shared" ref="K29" si="5">K2-K5-K20</f>
        <v>0</v>
      </c>
      <c r="L29" s="7">
        <f t="shared" si="4"/>
        <v>0</v>
      </c>
    </row>
    <row r="30" spans="1:12" ht="15" customHeight="1" x14ac:dyDescent="0.2">
      <c r="D30" s="2"/>
      <c r="E30" s="2"/>
      <c r="F30" s="2"/>
      <c r="G30" s="2"/>
      <c r="H30" s="2"/>
      <c r="I30" s="2"/>
      <c r="K30" s="2"/>
      <c r="L30" s="2"/>
    </row>
    <row r="31" spans="1:12" ht="15" customHeight="1" x14ac:dyDescent="0.2">
      <c r="D31" s="2"/>
      <c r="E31" s="2"/>
      <c r="F31" s="2"/>
      <c r="G31" s="2"/>
      <c r="H31" s="2"/>
      <c r="J31"/>
    </row>
    <row r="32" spans="1:12" ht="15" customHeight="1" x14ac:dyDescent="0.2">
      <c r="D32" s="2"/>
      <c r="E32" s="2"/>
      <c r="F32" s="14"/>
      <c r="G32" s="14"/>
    </row>
    <row r="33" spans="4:7" ht="15" customHeight="1" x14ac:dyDescent="0.2">
      <c r="D33" s="2"/>
      <c r="F33" s="14"/>
      <c r="G33" s="14"/>
    </row>
    <row r="34" spans="4:7" ht="15" customHeight="1" x14ac:dyDescent="0.2">
      <c r="D34" s="2"/>
      <c r="F34" s="15"/>
      <c r="G34" s="15"/>
    </row>
    <row r="35" spans="4:7" ht="15" customHeight="1" x14ac:dyDescent="0.2">
      <c r="D35" s="2"/>
      <c r="G35" s="14"/>
    </row>
    <row r="36" spans="4:7" x14ac:dyDescent="0.2">
      <c r="G36" s="14"/>
    </row>
    <row r="37" spans="4:7" x14ac:dyDescent="0.2">
      <c r="G37" s="15"/>
    </row>
    <row r="38" spans="4:7" x14ac:dyDescent="0.2">
      <c r="G38" s="14"/>
    </row>
    <row r="39" spans="4:7" x14ac:dyDescent="0.2">
      <c r="G39" s="14"/>
    </row>
    <row r="40" spans="4:7" x14ac:dyDescent="0.2">
      <c r="G40" s="15"/>
    </row>
    <row r="41" spans="4:7" x14ac:dyDescent="0.2">
      <c r="G41" s="14"/>
    </row>
    <row r="42" spans="4:7" x14ac:dyDescent="0.2">
      <c r="G42" s="14"/>
    </row>
    <row r="43" spans="4:7" x14ac:dyDescent="0.2">
      <c r="G43" s="15"/>
    </row>
    <row r="44" spans="4:7" x14ac:dyDescent="0.2">
      <c r="G44" s="14"/>
    </row>
    <row r="45" spans="4:7" x14ac:dyDescent="0.2">
      <c r="G45" s="14"/>
    </row>
    <row r="46" spans="4:7" x14ac:dyDescent="0.2">
      <c r="G46" s="15"/>
    </row>
    <row r="47" spans="4:7" x14ac:dyDescent="0.2">
      <c r="G47" s="14"/>
    </row>
    <row r="48" spans="4:7" x14ac:dyDescent="0.2">
      <c r="G48" s="14"/>
    </row>
    <row r="49" spans="7:7" x14ac:dyDescent="0.2">
      <c r="G49" s="15"/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topLeftCell="A24" workbookViewId="0">
      <selection activeCell="E32" sqref="E32:F49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5" width="12.5" bestFit="1" customWidth="1"/>
    <col min="6" max="6" width="14" bestFit="1" customWidth="1"/>
    <col min="10" max="10" width="13" style="3" bestFit="1" customWidth="1"/>
  </cols>
  <sheetData>
    <row r="1" spans="1:12" x14ac:dyDescent="0.2">
      <c r="A1" t="s">
        <v>25</v>
      </c>
      <c r="B1" t="s">
        <v>29</v>
      </c>
      <c r="C1" t="s">
        <v>0</v>
      </c>
      <c r="D1" s="1">
        <v>2008</v>
      </c>
      <c r="E1" s="1">
        <f>D1+1</f>
        <v>2009</v>
      </c>
      <c r="F1" s="1">
        <f t="shared" ref="F1:L1" si="0">E1+1</f>
        <v>2010</v>
      </c>
      <c r="G1" s="1">
        <f t="shared" si="0"/>
        <v>2011</v>
      </c>
      <c r="H1" s="1">
        <f t="shared" si="0"/>
        <v>2012</v>
      </c>
      <c r="I1" s="1">
        <f t="shared" si="0"/>
        <v>2013</v>
      </c>
      <c r="J1" s="8">
        <f t="shared" si="0"/>
        <v>2014</v>
      </c>
      <c r="K1" s="1">
        <f t="shared" si="0"/>
        <v>2015</v>
      </c>
      <c r="L1" s="1">
        <f t="shared" si="0"/>
        <v>2016</v>
      </c>
    </row>
    <row r="2" spans="1:12" x14ac:dyDescent="0.2">
      <c r="A2">
        <v>1</v>
      </c>
      <c r="B2" t="s">
        <v>30</v>
      </c>
      <c r="C2" s="4" t="s">
        <v>1</v>
      </c>
      <c r="D2">
        <v>410995875.67000002</v>
      </c>
      <c r="E2">
        <v>470769270.07999998</v>
      </c>
      <c r="F2">
        <v>453536357.38</v>
      </c>
      <c r="G2">
        <v>653635776.27999997</v>
      </c>
      <c r="H2">
        <v>1193618767.73</v>
      </c>
      <c r="I2">
        <v>1230267620.22</v>
      </c>
      <c r="J2">
        <v>770426667.71000004</v>
      </c>
      <c r="K2" s="14">
        <v>982665719.36000001</v>
      </c>
      <c r="L2" s="14">
        <v>1405558095.3299999</v>
      </c>
    </row>
    <row r="3" spans="1:12" x14ac:dyDescent="0.2">
      <c r="A3">
        <v>2</v>
      </c>
      <c r="B3" t="s">
        <v>31</v>
      </c>
      <c r="C3" t="s">
        <v>2</v>
      </c>
      <c r="D3" s="3"/>
      <c r="E3" s="3"/>
      <c r="F3">
        <v>371671244.92000002</v>
      </c>
      <c r="G3">
        <v>476286928.68000001</v>
      </c>
      <c r="H3">
        <v>866548652.76999998</v>
      </c>
      <c r="I3">
        <v>915383504.61000001</v>
      </c>
      <c r="J3">
        <v>542314343.53999996</v>
      </c>
      <c r="K3" s="14">
        <v>804442744.72000003</v>
      </c>
      <c r="L3" s="14">
        <v>1204691178.76</v>
      </c>
    </row>
    <row r="4" spans="1:12" x14ac:dyDescent="0.2">
      <c r="A4">
        <v>3</v>
      </c>
      <c r="B4" t="s">
        <v>32</v>
      </c>
      <c r="C4" t="s">
        <v>3</v>
      </c>
      <c r="D4" s="3"/>
      <c r="E4" s="3"/>
      <c r="F4">
        <v>81865112.459999993</v>
      </c>
      <c r="G4">
        <v>177348847.59999999</v>
      </c>
      <c r="H4">
        <v>327070114.95999998</v>
      </c>
      <c r="I4">
        <v>314884115.61000001</v>
      </c>
      <c r="J4">
        <v>228112324.16999999</v>
      </c>
      <c r="K4" s="15">
        <v>178222974.63999999</v>
      </c>
      <c r="L4" s="15">
        <v>200866916.56999999</v>
      </c>
    </row>
    <row r="5" spans="1:12" x14ac:dyDescent="0.2">
      <c r="A5">
        <v>4</v>
      </c>
      <c r="B5" t="s">
        <v>33</v>
      </c>
      <c r="C5" s="4" t="s">
        <v>4</v>
      </c>
      <c r="D5">
        <v>152453387.53</v>
      </c>
      <c r="E5">
        <v>232943065.63999999</v>
      </c>
      <c r="F5">
        <v>155511753.06</v>
      </c>
      <c r="G5">
        <v>389635320.51999998</v>
      </c>
      <c r="H5">
        <v>331871951.86000001</v>
      </c>
      <c r="I5">
        <v>394312016.16000003</v>
      </c>
      <c r="J5">
        <v>296817070.68000001</v>
      </c>
      <c r="K5" s="3">
        <f t="shared" ref="K5:L7" si="1">K8+K11+K14+K17</f>
        <v>314553418.43000001</v>
      </c>
      <c r="L5" s="3">
        <f t="shared" si="1"/>
        <v>421878664.25999999</v>
      </c>
    </row>
    <row r="6" spans="1:12" x14ac:dyDescent="0.2">
      <c r="A6">
        <v>5</v>
      </c>
      <c r="B6" t="s">
        <v>34</v>
      </c>
      <c r="C6" t="s">
        <v>5</v>
      </c>
      <c r="D6" s="3"/>
      <c r="E6" s="3"/>
      <c r="F6">
        <v>74256917.489999995</v>
      </c>
      <c r="G6">
        <v>53567107.770000003</v>
      </c>
      <c r="H6">
        <v>24856493.66</v>
      </c>
      <c r="I6">
        <v>79447646.659999996</v>
      </c>
      <c r="J6">
        <v>37512804.509999998</v>
      </c>
      <c r="K6" s="3">
        <f t="shared" si="1"/>
        <v>65533644.939999998</v>
      </c>
      <c r="L6" s="3">
        <f t="shared" si="1"/>
        <v>162305681.71000001</v>
      </c>
    </row>
    <row r="7" spans="1:12" x14ac:dyDescent="0.2">
      <c r="A7">
        <v>6</v>
      </c>
      <c r="B7" t="s">
        <v>35</v>
      </c>
      <c r="C7" t="s">
        <v>6</v>
      </c>
      <c r="D7" s="3"/>
      <c r="E7" s="3"/>
      <c r="F7">
        <v>81254835.569999993</v>
      </c>
      <c r="G7">
        <v>336068212.75</v>
      </c>
      <c r="H7">
        <v>307015458.19999999</v>
      </c>
      <c r="I7">
        <v>314864369.5</v>
      </c>
      <c r="J7">
        <v>259304266.16999999</v>
      </c>
      <c r="K7" s="3">
        <f t="shared" si="1"/>
        <v>249019773.49000001</v>
      </c>
      <c r="L7" s="3">
        <f t="shared" si="1"/>
        <v>259572982.55000001</v>
      </c>
    </row>
    <row r="8" spans="1:12" x14ac:dyDescent="0.2">
      <c r="A8">
        <v>7</v>
      </c>
      <c r="B8" t="s">
        <v>36</v>
      </c>
      <c r="C8" s="4" t="s">
        <v>7</v>
      </c>
      <c r="D8" s="3">
        <v>0</v>
      </c>
      <c r="E8">
        <v>0</v>
      </c>
      <c r="F8" s="3"/>
      <c r="G8" s="3"/>
      <c r="H8" s="3"/>
      <c r="I8" s="3"/>
      <c r="K8" s="14">
        <v>0</v>
      </c>
      <c r="L8" s="14">
        <v>0</v>
      </c>
    </row>
    <row r="9" spans="1:12" x14ac:dyDescent="0.2">
      <c r="A9">
        <v>8</v>
      </c>
      <c r="B9" t="s">
        <v>37</v>
      </c>
      <c r="C9" t="s">
        <v>8</v>
      </c>
      <c r="D9" s="3"/>
      <c r="E9" s="3"/>
      <c r="F9" s="3"/>
      <c r="G9" s="3"/>
      <c r="H9" s="3"/>
      <c r="I9" s="3"/>
      <c r="K9" s="14">
        <v>0</v>
      </c>
      <c r="L9" s="14">
        <v>0</v>
      </c>
    </row>
    <row r="10" spans="1:12" x14ac:dyDescent="0.2">
      <c r="A10">
        <v>9</v>
      </c>
      <c r="B10" t="s">
        <v>38</v>
      </c>
      <c r="C10" t="s">
        <v>9</v>
      </c>
      <c r="D10" s="3"/>
      <c r="E10" s="3"/>
      <c r="F10" s="3"/>
      <c r="G10" s="3"/>
      <c r="H10" s="3"/>
      <c r="I10" s="3"/>
      <c r="K10" s="15">
        <v>0</v>
      </c>
      <c r="L10" s="15">
        <v>0</v>
      </c>
    </row>
    <row r="11" spans="1:12" x14ac:dyDescent="0.2">
      <c r="A11">
        <v>10</v>
      </c>
      <c r="B11" t="s">
        <v>39</v>
      </c>
      <c r="C11" s="4" t="s">
        <v>10</v>
      </c>
      <c r="D11">
        <v>151389912.78999999</v>
      </c>
      <c r="E11">
        <v>231989698.94</v>
      </c>
      <c r="F11" s="3"/>
      <c r="G11" s="3"/>
      <c r="H11" s="3"/>
      <c r="I11" s="3"/>
      <c r="K11" s="14">
        <v>314085917.85000002</v>
      </c>
      <c r="L11" s="14">
        <v>421404401.82999998</v>
      </c>
    </row>
    <row r="12" spans="1:12" x14ac:dyDescent="0.2">
      <c r="A12">
        <v>11</v>
      </c>
      <c r="B12" t="s">
        <v>40</v>
      </c>
      <c r="C12" t="s">
        <v>11</v>
      </c>
      <c r="D12" s="3"/>
      <c r="E12" s="3"/>
      <c r="F12" s="3"/>
      <c r="G12" s="3"/>
      <c r="H12" s="3"/>
      <c r="I12" s="3"/>
      <c r="K12" s="14">
        <v>65533644.939999998</v>
      </c>
      <c r="L12" s="14">
        <v>162305681.71000001</v>
      </c>
    </row>
    <row r="13" spans="1:12" x14ac:dyDescent="0.2">
      <c r="A13">
        <v>12</v>
      </c>
      <c r="B13" t="s">
        <v>41</v>
      </c>
      <c r="C13" t="s">
        <v>12</v>
      </c>
      <c r="D13" s="3"/>
      <c r="E13" s="3"/>
      <c r="F13" s="3"/>
      <c r="G13" s="3"/>
      <c r="H13" s="3"/>
      <c r="I13" s="3"/>
      <c r="K13" s="15">
        <v>248552272.91</v>
      </c>
      <c r="L13" s="15">
        <v>259098720.12</v>
      </c>
    </row>
    <row r="14" spans="1:12" x14ac:dyDescent="0.2">
      <c r="A14">
        <v>13</v>
      </c>
      <c r="B14" t="s">
        <v>42</v>
      </c>
      <c r="C14" s="4" t="s">
        <v>13</v>
      </c>
      <c r="D14" s="3">
        <v>0</v>
      </c>
      <c r="E14" s="3">
        <v>0</v>
      </c>
      <c r="F14" s="3"/>
      <c r="G14" s="3"/>
      <c r="H14" s="3"/>
      <c r="I14" s="3"/>
      <c r="K14" s="14">
        <v>0</v>
      </c>
      <c r="L14" s="14">
        <v>0</v>
      </c>
    </row>
    <row r="15" spans="1:12" x14ac:dyDescent="0.2">
      <c r="A15">
        <v>14</v>
      </c>
      <c r="B15" t="s">
        <v>43</v>
      </c>
      <c r="C15" t="s">
        <v>14</v>
      </c>
      <c r="D15" s="3"/>
      <c r="E15" s="3"/>
      <c r="F15" s="3"/>
      <c r="G15" s="3"/>
      <c r="H15" s="3"/>
      <c r="I15" s="3"/>
      <c r="K15" s="14">
        <v>0</v>
      </c>
      <c r="L15" s="14">
        <v>0</v>
      </c>
    </row>
    <row r="16" spans="1:12" x14ac:dyDescent="0.2">
      <c r="A16">
        <v>15</v>
      </c>
      <c r="B16" t="s">
        <v>44</v>
      </c>
      <c r="C16" t="s">
        <v>15</v>
      </c>
      <c r="D16" s="3"/>
      <c r="E16" s="3"/>
      <c r="F16" s="3"/>
      <c r="G16" s="3"/>
      <c r="H16" s="3"/>
      <c r="I16" s="3"/>
      <c r="K16" s="15">
        <v>0</v>
      </c>
      <c r="L16" s="15">
        <v>0</v>
      </c>
    </row>
    <row r="17" spans="1:12" x14ac:dyDescent="0.2">
      <c r="A17">
        <v>16</v>
      </c>
      <c r="B17" t="s">
        <v>45</v>
      </c>
      <c r="C17" s="4" t="s">
        <v>16</v>
      </c>
      <c r="D17" s="3">
        <v>1063474.74</v>
      </c>
      <c r="E17">
        <v>953366.7</v>
      </c>
      <c r="F17" s="3"/>
      <c r="G17" s="3"/>
      <c r="H17" s="3"/>
      <c r="I17" s="3"/>
      <c r="K17" s="14">
        <v>467500.58</v>
      </c>
      <c r="L17" s="14">
        <v>474262.43</v>
      </c>
    </row>
    <row r="18" spans="1:12" x14ac:dyDescent="0.2">
      <c r="A18">
        <v>17</v>
      </c>
      <c r="B18" t="s">
        <v>46</v>
      </c>
      <c r="C18" t="s">
        <v>17</v>
      </c>
      <c r="D18" s="3"/>
      <c r="E18" s="3"/>
      <c r="F18" s="3"/>
      <c r="G18" s="3"/>
      <c r="H18" s="3"/>
      <c r="I18" s="3"/>
      <c r="K18" s="14">
        <v>0</v>
      </c>
      <c r="L18" s="14">
        <v>0</v>
      </c>
    </row>
    <row r="19" spans="1:12" x14ac:dyDescent="0.2">
      <c r="A19">
        <v>18</v>
      </c>
      <c r="B19" t="s">
        <v>47</v>
      </c>
      <c r="C19" t="s">
        <v>18</v>
      </c>
      <c r="D19" s="3"/>
      <c r="E19" s="3"/>
      <c r="F19" s="3"/>
      <c r="G19" s="3"/>
      <c r="H19" s="3"/>
      <c r="I19" s="3"/>
      <c r="K19" s="15">
        <v>467500.58</v>
      </c>
      <c r="L19" s="15">
        <v>474262.43</v>
      </c>
    </row>
    <row r="20" spans="1:12" x14ac:dyDescent="0.2">
      <c r="A20">
        <v>19</v>
      </c>
      <c r="B20" t="s">
        <v>48</v>
      </c>
      <c r="C20" s="4" t="s">
        <v>19</v>
      </c>
      <c r="D20">
        <v>258542488.13999999</v>
      </c>
      <c r="E20">
        <v>237826204.44</v>
      </c>
      <c r="F20">
        <v>298024604.31999999</v>
      </c>
      <c r="G20">
        <v>264000455.75999999</v>
      </c>
      <c r="H20">
        <v>861746815.87</v>
      </c>
      <c r="I20">
        <v>835955604.05999994</v>
      </c>
      <c r="J20">
        <v>473609597.02999997</v>
      </c>
      <c r="K20" s="14">
        <v>668112300.92999995</v>
      </c>
      <c r="L20" s="14">
        <v>983679431.07000005</v>
      </c>
    </row>
    <row r="21" spans="1:12" x14ac:dyDescent="0.2">
      <c r="A21">
        <v>20</v>
      </c>
      <c r="B21" t="s">
        <v>49</v>
      </c>
      <c r="C21" t="s">
        <v>20</v>
      </c>
      <c r="D21" s="3"/>
      <c r="E21" s="3"/>
      <c r="F21">
        <v>297414327.43000001</v>
      </c>
      <c r="G21">
        <v>422719820.91000003</v>
      </c>
      <c r="H21">
        <v>841692159.11000001</v>
      </c>
      <c r="I21">
        <v>835935857.95000005</v>
      </c>
      <c r="J21">
        <v>504801539.02999997</v>
      </c>
      <c r="K21" s="14">
        <v>738909099.77999997</v>
      </c>
      <c r="L21" s="14">
        <v>1042385497.05</v>
      </c>
    </row>
    <row r="22" spans="1:12" x14ac:dyDescent="0.2">
      <c r="A22">
        <v>21</v>
      </c>
      <c r="B22" t="s">
        <v>50</v>
      </c>
      <c r="C22" t="s">
        <v>21</v>
      </c>
      <c r="D22" s="3"/>
      <c r="E22" s="3"/>
      <c r="F22">
        <v>610276.89</v>
      </c>
      <c r="G22">
        <v>-158719365.15000001</v>
      </c>
      <c r="H22">
        <v>20054656.760000002</v>
      </c>
      <c r="I22">
        <v>19746.11</v>
      </c>
      <c r="J22">
        <v>-31191942</v>
      </c>
      <c r="K22" s="15">
        <v>-70796798.849999994</v>
      </c>
      <c r="L22" s="15">
        <v>-58706065.979999997</v>
      </c>
    </row>
    <row r="23" spans="1:12" x14ac:dyDescent="0.2">
      <c r="A23">
        <v>22</v>
      </c>
      <c r="B23" t="s">
        <v>51</v>
      </c>
      <c r="C23" s="4" t="s">
        <v>22</v>
      </c>
      <c r="D23">
        <v>124598190.31999999</v>
      </c>
      <c r="E23">
        <v>129131603.03</v>
      </c>
      <c r="F23" s="3"/>
      <c r="G23" s="3"/>
      <c r="H23" s="3"/>
      <c r="I23" s="3"/>
      <c r="K23" s="14">
        <v>48621842.659999996</v>
      </c>
      <c r="L23" s="14">
        <v>86439292.939999998</v>
      </c>
    </row>
    <row r="24" spans="1:12" x14ac:dyDescent="0.2">
      <c r="A24">
        <v>23</v>
      </c>
      <c r="B24" t="s">
        <v>52</v>
      </c>
      <c r="C24" t="s">
        <v>23</v>
      </c>
      <c r="D24" s="3"/>
      <c r="E24" s="3"/>
      <c r="F24" s="3"/>
      <c r="G24" s="3"/>
      <c r="H24" s="3"/>
      <c r="I24" s="3"/>
      <c r="K24" s="14">
        <v>18286164.530000001</v>
      </c>
      <c r="L24" s="14">
        <v>39135274.640000001</v>
      </c>
    </row>
    <row r="25" spans="1:12" x14ac:dyDescent="0.2">
      <c r="A25">
        <v>24</v>
      </c>
      <c r="B25" t="s">
        <v>53</v>
      </c>
      <c r="C25" t="s">
        <v>24</v>
      </c>
      <c r="D25" s="3"/>
      <c r="E25" s="3"/>
      <c r="F25" s="3"/>
      <c r="G25" s="3"/>
      <c r="H25" s="3"/>
      <c r="I25" s="3"/>
      <c r="K25" s="15">
        <v>30335678.129999999</v>
      </c>
      <c r="L25" s="15">
        <v>47304018.299999997</v>
      </c>
    </row>
    <row r="26" spans="1:12" ht="11" customHeight="1" x14ac:dyDescent="0.2"/>
    <row r="27" spans="1:12" ht="15" customHeight="1" x14ac:dyDescent="0.2">
      <c r="D27" s="2"/>
      <c r="E27" s="2"/>
      <c r="F27" s="2"/>
      <c r="G27" s="2"/>
      <c r="H27" s="2"/>
      <c r="I27" s="2"/>
      <c r="K27" s="2"/>
      <c r="L27" s="2"/>
    </row>
    <row r="28" spans="1:12" ht="15" customHeight="1" x14ac:dyDescent="0.2">
      <c r="C28" s="6" t="s">
        <v>26</v>
      </c>
      <c r="D28" s="7">
        <f>D5-(D8+D11+D14+D17)</f>
        <v>0</v>
      </c>
      <c r="E28" s="7">
        <f t="shared" ref="E28:L28" si="2">E5-(E8+E11+E14+E17)</f>
        <v>0</v>
      </c>
      <c r="F28" s="7">
        <f t="shared" si="2"/>
        <v>155511753.06</v>
      </c>
      <c r="G28" s="7">
        <f t="shared" si="2"/>
        <v>389635320.51999998</v>
      </c>
      <c r="H28" s="7">
        <f t="shared" si="2"/>
        <v>331871951.86000001</v>
      </c>
      <c r="I28" s="7">
        <f t="shared" si="2"/>
        <v>394312016.16000003</v>
      </c>
      <c r="J28" s="7">
        <f t="shared" si="2"/>
        <v>296817070.68000001</v>
      </c>
      <c r="K28" s="7">
        <f t="shared" ref="K28" si="3">K5-(K8+K11+K14+K17)</f>
        <v>0</v>
      </c>
      <c r="L28" s="7">
        <f t="shared" si="2"/>
        <v>0</v>
      </c>
    </row>
    <row r="29" spans="1:12" ht="15" customHeight="1" x14ac:dyDescent="0.2">
      <c r="C29" s="6" t="s">
        <v>27</v>
      </c>
      <c r="D29" s="7">
        <f>D2-D5-D20</f>
        <v>0</v>
      </c>
      <c r="E29" s="7">
        <f t="shared" ref="E29:L29" si="4">E2-E5-E20</f>
        <v>0</v>
      </c>
      <c r="F29" s="7">
        <f t="shared" si="4"/>
        <v>0</v>
      </c>
      <c r="G29" s="7">
        <f t="shared" si="4"/>
        <v>0</v>
      </c>
      <c r="H29" s="7">
        <f t="shared" si="4"/>
        <v>0</v>
      </c>
      <c r="I29" s="7">
        <f t="shared" si="4"/>
        <v>0</v>
      </c>
      <c r="J29" s="7">
        <f t="shared" si="4"/>
        <v>0</v>
      </c>
      <c r="K29" s="7">
        <f t="shared" ref="K29" si="5">K2-K5-K20</f>
        <v>0</v>
      </c>
      <c r="L29" s="7">
        <f t="shared" si="4"/>
        <v>0</v>
      </c>
    </row>
    <row r="30" spans="1:12" ht="15" customHeight="1" x14ac:dyDescent="0.2">
      <c r="D30" s="2"/>
      <c r="E30" s="2"/>
      <c r="F30" s="2"/>
      <c r="G30" s="2"/>
      <c r="H30" s="2"/>
      <c r="I30" s="2"/>
      <c r="K30" s="2"/>
      <c r="L30" s="2"/>
    </row>
    <row r="31" spans="1:12" ht="15" customHeight="1" x14ac:dyDescent="0.2">
      <c r="D31" s="2"/>
      <c r="E31" s="2"/>
      <c r="F31" s="2"/>
      <c r="G31" s="2"/>
      <c r="H31" s="2"/>
      <c r="J31"/>
      <c r="L31" s="2"/>
    </row>
    <row r="32" spans="1:12" ht="15" customHeight="1" x14ac:dyDescent="0.2">
      <c r="D32" s="2"/>
      <c r="E32" s="14"/>
      <c r="F32" s="14"/>
      <c r="L32" s="2"/>
    </row>
    <row r="33" spans="4:6" ht="15" customHeight="1" x14ac:dyDescent="0.2">
      <c r="D33" s="2"/>
      <c r="E33" s="14"/>
      <c r="F33" s="14"/>
    </row>
    <row r="34" spans="4:6" ht="15" customHeight="1" x14ac:dyDescent="0.2">
      <c r="D34" s="2"/>
      <c r="E34" s="15"/>
      <c r="F34" s="15"/>
    </row>
    <row r="35" spans="4:6" ht="15" customHeight="1" x14ac:dyDescent="0.2">
      <c r="D35" s="2"/>
      <c r="F35" s="14"/>
    </row>
    <row r="36" spans="4:6" x14ac:dyDescent="0.2">
      <c r="F36" s="14"/>
    </row>
    <row r="37" spans="4:6" x14ac:dyDescent="0.2">
      <c r="F37" s="15"/>
    </row>
    <row r="38" spans="4:6" x14ac:dyDescent="0.2">
      <c r="F38" s="14"/>
    </row>
    <row r="39" spans="4:6" x14ac:dyDescent="0.2">
      <c r="F39" s="14"/>
    </row>
    <row r="40" spans="4:6" x14ac:dyDescent="0.2">
      <c r="F40" s="15"/>
    </row>
    <row r="41" spans="4:6" x14ac:dyDescent="0.2">
      <c r="F41" s="14"/>
    </row>
    <row r="42" spans="4:6" x14ac:dyDescent="0.2">
      <c r="F42" s="14"/>
    </row>
    <row r="43" spans="4:6" x14ac:dyDescent="0.2">
      <c r="F43" s="15"/>
    </row>
    <row r="44" spans="4:6" x14ac:dyDescent="0.2">
      <c r="F44" s="14"/>
    </row>
    <row r="45" spans="4:6" x14ac:dyDescent="0.2">
      <c r="F45" s="14"/>
    </row>
    <row r="46" spans="4:6" x14ac:dyDescent="0.2">
      <c r="F46" s="15"/>
    </row>
    <row r="47" spans="4:6" x14ac:dyDescent="0.2">
      <c r="F47" s="14"/>
    </row>
    <row r="48" spans="4:6" x14ac:dyDescent="0.2">
      <c r="F48" s="14"/>
    </row>
    <row r="49" spans="6:6" x14ac:dyDescent="0.2">
      <c r="F49" s="15"/>
    </row>
  </sheetData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topLeftCell="B1" workbookViewId="0">
      <selection activeCell="C7" sqref="C7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5" width="12.5" customWidth="1"/>
    <col min="6" max="6" width="14" customWidth="1"/>
    <col min="7" max="9" width="10.83203125" customWidth="1"/>
    <col min="10" max="10" width="16.5" bestFit="1" customWidth="1"/>
    <col min="11" max="11" width="14" bestFit="1" customWidth="1"/>
    <col min="12" max="12" width="17" bestFit="1" customWidth="1"/>
  </cols>
  <sheetData>
    <row r="1" spans="1:12" x14ac:dyDescent="0.2">
      <c r="A1" t="s">
        <v>25</v>
      </c>
      <c r="B1" t="s">
        <v>29</v>
      </c>
      <c r="C1" t="s">
        <v>0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</row>
    <row r="2" spans="1:12" x14ac:dyDescent="0.2">
      <c r="A2">
        <v>1</v>
      </c>
      <c r="B2" t="s">
        <v>30</v>
      </c>
      <c r="C2" t="s">
        <v>1</v>
      </c>
      <c r="D2">
        <v>2763726643</v>
      </c>
      <c r="E2">
        <v>2667383325.23</v>
      </c>
      <c r="F2">
        <v>2871675371</v>
      </c>
      <c r="G2">
        <v>3710665006.9299998</v>
      </c>
      <c r="H2">
        <v>5351456336.9700003</v>
      </c>
      <c r="I2">
        <v>4232998379.9200001</v>
      </c>
      <c r="J2">
        <v>2982728962.8699999</v>
      </c>
      <c r="K2">
        <v>5046050617.9400005</v>
      </c>
      <c r="L2">
        <v>8411579167.0299997</v>
      </c>
    </row>
    <row r="3" spans="1:12" x14ac:dyDescent="0.2">
      <c r="A3">
        <v>2</v>
      </c>
      <c r="B3" t="s">
        <v>31</v>
      </c>
      <c r="C3" t="s">
        <v>2</v>
      </c>
      <c r="F3">
        <v>1073629477.47</v>
      </c>
      <c r="G3">
        <v>1332703435.9400001</v>
      </c>
      <c r="H3">
        <v>1982025615.4300001</v>
      </c>
      <c r="I3">
        <v>2795364552.2600002</v>
      </c>
      <c r="J3">
        <v>1258928302.5799999</v>
      </c>
      <c r="K3">
        <v>1206348229.1500001</v>
      </c>
      <c r="L3">
        <v>2136466427.96</v>
      </c>
    </row>
    <row r="4" spans="1:12" x14ac:dyDescent="0.2">
      <c r="A4">
        <v>3</v>
      </c>
      <c r="B4" t="s">
        <v>32</v>
      </c>
      <c r="C4" t="s">
        <v>3</v>
      </c>
      <c r="F4">
        <v>1798045893.53</v>
      </c>
      <c r="G4">
        <v>2377961570.9899998</v>
      </c>
      <c r="H4">
        <v>3369430721.54</v>
      </c>
      <c r="I4">
        <v>1437633827.6600001</v>
      </c>
      <c r="J4">
        <v>1723800660.29</v>
      </c>
      <c r="K4">
        <v>3839702388.79</v>
      </c>
      <c r="L4">
        <v>6275112739.0699997</v>
      </c>
    </row>
    <row r="5" spans="1:12" x14ac:dyDescent="0.2">
      <c r="A5">
        <v>4</v>
      </c>
      <c r="B5" t="s">
        <v>33</v>
      </c>
      <c r="C5" t="s">
        <v>4</v>
      </c>
      <c r="D5">
        <v>396613736.29000002</v>
      </c>
      <c r="E5">
        <v>883273963.45000005</v>
      </c>
      <c r="F5">
        <v>1492352776.3199999</v>
      </c>
      <c r="G5">
        <v>1443239440.2</v>
      </c>
      <c r="H5">
        <v>2121439458.98</v>
      </c>
      <c r="I5">
        <v>4918831301.4200001</v>
      </c>
      <c r="J5">
        <v>2656844351.4400001</v>
      </c>
      <c r="K5">
        <v>1923746156.0899999</v>
      </c>
      <c r="L5">
        <v>3192559898.9499998</v>
      </c>
    </row>
    <row r="6" spans="1:12" x14ac:dyDescent="0.2">
      <c r="A6">
        <v>5</v>
      </c>
      <c r="B6" t="s">
        <v>34</v>
      </c>
      <c r="C6" t="s">
        <v>5</v>
      </c>
      <c r="F6">
        <v>470633447.92000002</v>
      </c>
      <c r="G6">
        <v>101168886</v>
      </c>
      <c r="H6">
        <v>728508567.89999998</v>
      </c>
      <c r="I6">
        <v>962472733.11000001</v>
      </c>
      <c r="J6">
        <v>353159131.73000002</v>
      </c>
      <c r="K6">
        <v>159771061.66</v>
      </c>
      <c r="L6">
        <v>255374520.32999998</v>
      </c>
    </row>
    <row r="7" spans="1:12" x14ac:dyDescent="0.2">
      <c r="A7">
        <v>6</v>
      </c>
      <c r="B7" t="s">
        <v>35</v>
      </c>
      <c r="C7" t="s">
        <v>6</v>
      </c>
      <c r="F7">
        <v>1021719328.4</v>
      </c>
      <c r="G7">
        <v>1342070554.2</v>
      </c>
      <c r="H7">
        <v>1392930891.0799999</v>
      </c>
      <c r="I7">
        <v>3956358568.3099999</v>
      </c>
      <c r="J7">
        <v>2303685219.71</v>
      </c>
      <c r="K7">
        <v>1763975094.4300001</v>
      </c>
      <c r="L7">
        <v>2937185378.6199999</v>
      </c>
    </row>
    <row r="8" spans="1:12" x14ac:dyDescent="0.2">
      <c r="A8">
        <v>7</v>
      </c>
      <c r="B8" t="s">
        <v>36</v>
      </c>
      <c r="C8" t="s">
        <v>7</v>
      </c>
      <c r="D8">
        <v>24839932.010000002</v>
      </c>
      <c r="E8">
        <v>29020224.140000001</v>
      </c>
      <c r="K8">
        <v>96485452.159999996</v>
      </c>
      <c r="L8">
        <v>72096373.510000005</v>
      </c>
    </row>
    <row r="9" spans="1:12" x14ac:dyDescent="0.2">
      <c r="A9">
        <v>8</v>
      </c>
      <c r="B9" t="s">
        <v>37</v>
      </c>
      <c r="C9" t="s">
        <v>8</v>
      </c>
      <c r="K9">
        <v>10955951.539999999</v>
      </c>
      <c r="L9">
        <v>3726261.35</v>
      </c>
    </row>
    <row r="10" spans="1:12" x14ac:dyDescent="0.2">
      <c r="A10">
        <v>9</v>
      </c>
      <c r="B10" t="s">
        <v>38</v>
      </c>
      <c r="C10" t="s">
        <v>9</v>
      </c>
      <c r="K10">
        <v>85529500.620000005</v>
      </c>
      <c r="L10">
        <v>68370112.159999996</v>
      </c>
    </row>
    <row r="11" spans="1:12" x14ac:dyDescent="0.2">
      <c r="A11">
        <v>10</v>
      </c>
      <c r="B11" t="s">
        <v>39</v>
      </c>
      <c r="C11" t="s">
        <v>10</v>
      </c>
      <c r="D11">
        <v>175779164.15000001</v>
      </c>
      <c r="E11">
        <v>264388986.40000001</v>
      </c>
      <c r="K11">
        <v>686803631.25</v>
      </c>
      <c r="L11">
        <v>260044276.34999999</v>
      </c>
    </row>
    <row r="12" spans="1:12" x14ac:dyDescent="0.2">
      <c r="A12">
        <v>11</v>
      </c>
      <c r="B12" t="s">
        <v>40</v>
      </c>
      <c r="C12" t="s">
        <v>11</v>
      </c>
      <c r="K12">
        <v>17600775.59</v>
      </c>
      <c r="L12">
        <v>146476771.71000001</v>
      </c>
    </row>
    <row r="13" spans="1:12" x14ac:dyDescent="0.2">
      <c r="A13">
        <v>12</v>
      </c>
      <c r="B13" t="s">
        <v>41</v>
      </c>
      <c r="C13" t="s">
        <v>12</v>
      </c>
      <c r="K13">
        <v>669202855.65999997</v>
      </c>
      <c r="L13">
        <v>113567504.64</v>
      </c>
    </row>
    <row r="14" spans="1:12" x14ac:dyDescent="0.2">
      <c r="A14">
        <v>13</v>
      </c>
      <c r="B14" t="s">
        <v>42</v>
      </c>
      <c r="C14" t="s">
        <v>13</v>
      </c>
      <c r="D14">
        <v>0</v>
      </c>
      <c r="E14">
        <v>280690330.63999999</v>
      </c>
      <c r="K14">
        <v>516343682.46000004</v>
      </c>
      <c r="L14">
        <v>443311068.37</v>
      </c>
    </row>
    <row r="15" spans="1:12" x14ac:dyDescent="0.2">
      <c r="A15">
        <v>14</v>
      </c>
      <c r="B15" t="s">
        <v>43</v>
      </c>
      <c r="C15" t="s">
        <v>14</v>
      </c>
      <c r="K15">
        <v>131214334.53</v>
      </c>
      <c r="L15">
        <v>105171487.27</v>
      </c>
    </row>
    <row r="16" spans="1:12" x14ac:dyDescent="0.2">
      <c r="A16">
        <v>15</v>
      </c>
      <c r="B16" t="s">
        <v>44</v>
      </c>
      <c r="C16" t="s">
        <v>15</v>
      </c>
      <c r="K16">
        <v>385129347.93000001</v>
      </c>
      <c r="L16">
        <v>338139581.10000002</v>
      </c>
    </row>
    <row r="17" spans="1:12" x14ac:dyDescent="0.2">
      <c r="A17">
        <v>16</v>
      </c>
      <c r="B17" t="s">
        <v>45</v>
      </c>
      <c r="C17" t="s">
        <v>16</v>
      </c>
      <c r="D17">
        <v>195994640.12999997</v>
      </c>
      <c r="E17">
        <v>309174422.27000004</v>
      </c>
      <c r="K17">
        <v>624113390.22000003</v>
      </c>
      <c r="L17">
        <v>2417108180.7199998</v>
      </c>
    </row>
    <row r="18" spans="1:12" x14ac:dyDescent="0.2">
      <c r="A18">
        <v>17</v>
      </c>
      <c r="B18" t="s">
        <v>46</v>
      </c>
      <c r="C18" t="s">
        <v>17</v>
      </c>
      <c r="K18">
        <v>0</v>
      </c>
      <c r="L18">
        <v>0</v>
      </c>
    </row>
    <row r="19" spans="1:12" x14ac:dyDescent="0.2">
      <c r="A19">
        <v>18</v>
      </c>
      <c r="B19" t="s">
        <v>47</v>
      </c>
      <c r="C19" t="s">
        <v>18</v>
      </c>
      <c r="K19">
        <v>624113390.22000003</v>
      </c>
      <c r="L19">
        <v>2417108180.7199998</v>
      </c>
    </row>
    <row r="20" spans="1:12" x14ac:dyDescent="0.2">
      <c r="A20">
        <v>19</v>
      </c>
      <c r="B20" t="s">
        <v>48</v>
      </c>
      <c r="C20" t="s">
        <v>19</v>
      </c>
      <c r="D20">
        <v>2367112906.71</v>
      </c>
      <c r="E20">
        <v>1784109361.78</v>
      </c>
      <c r="F20">
        <v>1379322594.6800001</v>
      </c>
      <c r="G20">
        <v>2267425566.73</v>
      </c>
      <c r="H20">
        <v>3230016877.9899998</v>
      </c>
      <c r="I20">
        <v>-685832921.5</v>
      </c>
      <c r="J20">
        <v>325884611.43000001</v>
      </c>
      <c r="K20">
        <v>3122304461.8500004</v>
      </c>
      <c r="L20">
        <v>5219019268.0799999</v>
      </c>
    </row>
    <row r="21" spans="1:12" x14ac:dyDescent="0.2">
      <c r="A21">
        <v>20</v>
      </c>
      <c r="B21" t="s">
        <v>49</v>
      </c>
      <c r="C21" t="s">
        <v>20</v>
      </c>
      <c r="F21">
        <v>602996029.54999995</v>
      </c>
      <c r="G21">
        <v>1231534549.9400001</v>
      </c>
      <c r="H21">
        <v>1253517047.53</v>
      </c>
      <c r="I21">
        <v>1832891819.1500001</v>
      </c>
      <c r="J21">
        <v>905769170.85000002</v>
      </c>
      <c r="K21">
        <v>1046577167.4900001</v>
      </c>
      <c r="L21">
        <v>1881091907.6300001</v>
      </c>
    </row>
    <row r="22" spans="1:12" x14ac:dyDescent="0.2">
      <c r="A22">
        <v>21</v>
      </c>
      <c r="B22" t="s">
        <v>50</v>
      </c>
      <c r="C22" t="s">
        <v>21</v>
      </c>
      <c r="F22">
        <v>776326565.13</v>
      </c>
      <c r="G22">
        <v>1035891016.79</v>
      </c>
      <c r="H22">
        <v>1976499830.46</v>
      </c>
      <c r="I22">
        <v>-2518724740.6500001</v>
      </c>
      <c r="J22">
        <v>-579884559.41999996</v>
      </c>
      <c r="K22">
        <v>2075727294.3599999</v>
      </c>
      <c r="L22">
        <v>3337927360.4499998</v>
      </c>
    </row>
    <row r="23" spans="1:12" x14ac:dyDescent="0.2">
      <c r="A23">
        <v>22</v>
      </c>
      <c r="B23" t="s">
        <v>51</v>
      </c>
      <c r="C23" t="s">
        <v>22</v>
      </c>
      <c r="D23">
        <v>1282081770.45</v>
      </c>
      <c r="E23">
        <v>0</v>
      </c>
      <c r="K23">
        <v>1567306316.1500001</v>
      </c>
      <c r="L23">
        <v>1443308752.3299999</v>
      </c>
    </row>
    <row r="24" spans="1:12" x14ac:dyDescent="0.2">
      <c r="A24">
        <v>23</v>
      </c>
      <c r="B24" t="s">
        <v>52</v>
      </c>
      <c r="C24" t="s">
        <v>23</v>
      </c>
      <c r="K24">
        <v>318905547.48000002</v>
      </c>
      <c r="L24">
        <v>458331086.37</v>
      </c>
    </row>
    <row r="25" spans="1:12" x14ac:dyDescent="0.2">
      <c r="A25">
        <v>24</v>
      </c>
      <c r="B25" t="s">
        <v>53</v>
      </c>
      <c r="C25" t="s">
        <v>24</v>
      </c>
      <c r="K25">
        <v>1248400768.6700001</v>
      </c>
      <c r="L25">
        <v>984977665.96000004</v>
      </c>
    </row>
    <row r="26" spans="1:12" ht="11" customHeight="1" x14ac:dyDescent="0.2"/>
  </sheetData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showGridLines="0" topLeftCell="A4" workbookViewId="0">
      <selection activeCell="D30" sqref="D30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4" width="14" bestFit="1" customWidth="1"/>
    <col min="5" max="5" width="12.5" bestFit="1" customWidth="1"/>
    <col min="6" max="6" width="14" bestFit="1" customWidth="1"/>
    <col min="10" max="10" width="13" style="3" bestFit="1" customWidth="1"/>
  </cols>
  <sheetData>
    <row r="1" spans="1:12" x14ac:dyDescent="0.2">
      <c r="A1" t="s">
        <v>25</v>
      </c>
      <c r="B1" t="s">
        <v>29</v>
      </c>
      <c r="C1" t="s">
        <v>0</v>
      </c>
      <c r="D1" s="1">
        <v>2008</v>
      </c>
      <c r="E1" s="1">
        <f>D1+1</f>
        <v>2009</v>
      </c>
      <c r="F1" s="1">
        <f t="shared" ref="F1:L1" si="0">E1+1</f>
        <v>2010</v>
      </c>
      <c r="G1" s="1">
        <f t="shared" si="0"/>
        <v>2011</v>
      </c>
      <c r="H1" s="1">
        <f t="shared" si="0"/>
        <v>2012</v>
      </c>
      <c r="I1" s="1">
        <f t="shared" si="0"/>
        <v>2013</v>
      </c>
      <c r="J1" s="8">
        <f t="shared" si="0"/>
        <v>2014</v>
      </c>
      <c r="K1" s="1">
        <f t="shared" si="0"/>
        <v>2015</v>
      </c>
      <c r="L1" s="1">
        <f t="shared" si="0"/>
        <v>2016</v>
      </c>
    </row>
    <row r="2" spans="1:12" x14ac:dyDescent="0.2">
      <c r="A2">
        <v>1</v>
      </c>
      <c r="B2" t="s">
        <v>30</v>
      </c>
      <c r="C2" s="4" t="s">
        <v>1</v>
      </c>
      <c r="D2">
        <v>4722640000</v>
      </c>
      <c r="E2">
        <v>4813232000</v>
      </c>
      <c r="F2">
        <v>5267277505</v>
      </c>
      <c r="G2">
        <v>6819247601</v>
      </c>
      <c r="H2">
        <v>6806929287</v>
      </c>
      <c r="I2">
        <v>8071078371</v>
      </c>
      <c r="J2">
        <v>7387362793</v>
      </c>
      <c r="K2" s="14">
        <v>6012595391</v>
      </c>
      <c r="L2" s="14">
        <v>4945395230</v>
      </c>
    </row>
    <row r="3" spans="1:12" x14ac:dyDescent="0.2">
      <c r="A3">
        <v>2</v>
      </c>
      <c r="B3" t="s">
        <v>31</v>
      </c>
      <c r="C3" t="s">
        <v>2</v>
      </c>
      <c r="D3" s="3"/>
      <c r="E3" s="3"/>
      <c r="F3">
        <v>2958261482</v>
      </c>
      <c r="G3">
        <v>4123437995</v>
      </c>
      <c r="H3">
        <v>4208976164</v>
      </c>
      <c r="I3">
        <v>3935378013</v>
      </c>
      <c r="J3">
        <v>4630607996</v>
      </c>
      <c r="K3" s="14">
        <v>4971799623</v>
      </c>
      <c r="L3" s="14">
        <v>5329164108</v>
      </c>
    </row>
    <row r="4" spans="1:12" x14ac:dyDescent="0.2">
      <c r="A4">
        <v>3</v>
      </c>
      <c r="B4" t="s">
        <v>32</v>
      </c>
      <c r="C4" t="s">
        <v>3</v>
      </c>
      <c r="D4" s="3"/>
      <c r="E4" s="3"/>
      <c r="F4">
        <v>2309016023</v>
      </c>
      <c r="G4">
        <v>2695809606</v>
      </c>
      <c r="H4">
        <v>2597953123</v>
      </c>
      <c r="I4">
        <v>4135700358</v>
      </c>
      <c r="J4">
        <v>2756754797</v>
      </c>
      <c r="K4" s="15">
        <v>1040795768</v>
      </c>
      <c r="L4" s="15">
        <v>-383768878</v>
      </c>
    </row>
    <row r="5" spans="1:12" x14ac:dyDescent="0.2">
      <c r="A5">
        <v>4</v>
      </c>
      <c r="B5" t="s">
        <v>33</v>
      </c>
      <c r="C5" s="4" t="s">
        <v>4</v>
      </c>
      <c r="D5">
        <v>4154492000</v>
      </c>
      <c r="E5">
        <v>4012668000</v>
      </c>
      <c r="F5">
        <v>3556257094</v>
      </c>
      <c r="G5">
        <v>3481052318</v>
      </c>
      <c r="H5">
        <v>3754668880</v>
      </c>
      <c r="I5">
        <v>5434679118</v>
      </c>
      <c r="J5">
        <v>4307978973</v>
      </c>
      <c r="K5" s="3">
        <f t="shared" ref="K5:L7" si="1">K8+K11+K14+K17</f>
        <v>7409316458</v>
      </c>
      <c r="L5" s="3">
        <f t="shared" si="1"/>
        <v>16049945387.549999</v>
      </c>
    </row>
    <row r="6" spans="1:12" x14ac:dyDescent="0.2">
      <c r="A6">
        <v>5</v>
      </c>
      <c r="B6" t="s">
        <v>34</v>
      </c>
      <c r="C6" t="s">
        <v>5</v>
      </c>
      <c r="D6" s="3"/>
      <c r="E6" s="3"/>
      <c r="F6">
        <v>1241893266</v>
      </c>
      <c r="G6">
        <v>1367390405</v>
      </c>
      <c r="H6">
        <v>1281231885</v>
      </c>
      <c r="I6">
        <v>2134490871</v>
      </c>
      <c r="J6">
        <v>1326590504</v>
      </c>
      <c r="K6" s="3">
        <f t="shared" si="1"/>
        <v>2187550800</v>
      </c>
      <c r="L6" s="3">
        <f t="shared" si="1"/>
        <v>5394318086</v>
      </c>
    </row>
    <row r="7" spans="1:12" x14ac:dyDescent="0.2">
      <c r="A7">
        <v>6</v>
      </c>
      <c r="B7" t="s">
        <v>35</v>
      </c>
      <c r="C7" t="s">
        <v>6</v>
      </c>
      <c r="D7" s="3"/>
      <c r="E7" s="3"/>
      <c r="F7">
        <v>2314363828</v>
      </c>
      <c r="G7">
        <v>2113661913</v>
      </c>
      <c r="H7">
        <v>2473436995</v>
      </c>
      <c r="I7">
        <v>3300188247</v>
      </c>
      <c r="J7">
        <v>2981388469</v>
      </c>
      <c r="K7" s="3">
        <f t="shared" si="1"/>
        <v>5221765658</v>
      </c>
      <c r="L7" s="3">
        <f t="shared" si="1"/>
        <v>10655627301.549999</v>
      </c>
    </row>
    <row r="8" spans="1:12" x14ac:dyDescent="0.2">
      <c r="A8">
        <v>7</v>
      </c>
      <c r="B8" t="s">
        <v>36</v>
      </c>
      <c r="C8" s="4" t="s">
        <v>7</v>
      </c>
      <c r="D8">
        <v>715201000</v>
      </c>
      <c r="E8">
        <v>473038000</v>
      </c>
      <c r="F8" s="3"/>
      <c r="G8" s="3"/>
      <c r="H8" s="3"/>
      <c r="I8" s="3"/>
      <c r="K8" s="14">
        <v>300614067</v>
      </c>
      <c r="L8" s="14">
        <v>2979196454</v>
      </c>
    </row>
    <row r="9" spans="1:12" x14ac:dyDescent="0.2">
      <c r="A9">
        <v>8</v>
      </c>
      <c r="B9" t="s">
        <v>37</v>
      </c>
      <c r="C9" t="s">
        <v>8</v>
      </c>
      <c r="D9" s="3"/>
      <c r="E9" s="3"/>
      <c r="F9" s="3"/>
      <c r="G9" s="3"/>
      <c r="H9" s="3"/>
      <c r="I9" s="3"/>
      <c r="K9" s="14">
        <v>132496444</v>
      </c>
      <c r="L9" s="14">
        <v>806718203</v>
      </c>
    </row>
    <row r="10" spans="1:12" x14ac:dyDescent="0.2">
      <c r="A10">
        <v>9</v>
      </c>
      <c r="B10" t="s">
        <v>38</v>
      </c>
      <c r="C10" t="s">
        <v>9</v>
      </c>
      <c r="D10" s="3"/>
      <c r="E10" s="3"/>
      <c r="F10" s="3"/>
      <c r="G10" s="3"/>
      <c r="H10" s="3"/>
      <c r="I10" s="3"/>
      <c r="K10" s="15">
        <v>168117623</v>
      </c>
      <c r="L10" s="15">
        <v>2172478251</v>
      </c>
    </row>
    <row r="11" spans="1:12" x14ac:dyDescent="0.2">
      <c r="A11">
        <v>10</v>
      </c>
      <c r="B11" t="s">
        <v>39</v>
      </c>
      <c r="C11" s="4" t="s">
        <v>10</v>
      </c>
      <c r="D11">
        <v>1845223000</v>
      </c>
      <c r="E11">
        <v>1735662000</v>
      </c>
      <c r="F11" s="3"/>
      <c r="G11" s="3"/>
      <c r="H11" s="3"/>
      <c r="I11" s="3"/>
      <c r="K11" s="14">
        <v>5490796291</v>
      </c>
      <c r="L11" s="14">
        <v>9850918886.5499992</v>
      </c>
    </row>
    <row r="12" spans="1:12" x14ac:dyDescent="0.2">
      <c r="A12">
        <v>11</v>
      </c>
      <c r="B12" t="s">
        <v>40</v>
      </c>
      <c r="C12" t="s">
        <v>11</v>
      </c>
      <c r="D12" s="3"/>
      <c r="E12" s="3"/>
      <c r="F12" s="3"/>
      <c r="G12" s="3"/>
      <c r="H12" s="3"/>
      <c r="I12" s="3"/>
      <c r="K12" s="14">
        <v>1466496876</v>
      </c>
      <c r="L12" s="14">
        <v>3106863262</v>
      </c>
    </row>
    <row r="13" spans="1:12" x14ac:dyDescent="0.2">
      <c r="A13">
        <v>12</v>
      </c>
      <c r="B13" t="s">
        <v>41</v>
      </c>
      <c r="C13" t="s">
        <v>12</v>
      </c>
      <c r="D13" s="3"/>
      <c r="E13" s="3"/>
      <c r="F13" s="3"/>
      <c r="G13" s="3"/>
      <c r="H13" s="3"/>
      <c r="I13" s="3"/>
      <c r="K13" s="15">
        <v>4024299415</v>
      </c>
      <c r="L13" s="15">
        <v>6744055624.5500002</v>
      </c>
    </row>
    <row r="14" spans="1:12" x14ac:dyDescent="0.2">
      <c r="A14">
        <v>13</v>
      </c>
      <c r="B14" t="s">
        <v>42</v>
      </c>
      <c r="C14" s="4" t="s">
        <v>13</v>
      </c>
      <c r="D14" s="3">
        <v>0</v>
      </c>
      <c r="E14" s="3">
        <v>0</v>
      </c>
      <c r="F14" s="3"/>
      <c r="G14" s="3"/>
      <c r="H14" s="3"/>
      <c r="I14" s="3"/>
      <c r="K14" s="14">
        <v>0</v>
      </c>
      <c r="L14" s="14">
        <v>773632</v>
      </c>
    </row>
    <row r="15" spans="1:12" x14ac:dyDescent="0.2">
      <c r="A15">
        <v>14</v>
      </c>
      <c r="B15" t="s">
        <v>43</v>
      </c>
      <c r="C15" t="s">
        <v>14</v>
      </c>
      <c r="D15" s="3"/>
      <c r="E15" s="3"/>
      <c r="F15" s="3"/>
      <c r="G15" s="3"/>
      <c r="H15" s="3"/>
      <c r="I15" s="3"/>
      <c r="K15" s="14">
        <v>0</v>
      </c>
      <c r="L15" s="14">
        <v>260</v>
      </c>
    </row>
    <row r="16" spans="1:12" x14ac:dyDescent="0.2">
      <c r="A16">
        <v>15</v>
      </c>
      <c r="B16" t="s">
        <v>44</v>
      </c>
      <c r="C16" t="s">
        <v>15</v>
      </c>
      <c r="D16" s="3"/>
      <c r="E16" s="3"/>
      <c r="F16" s="3"/>
      <c r="G16" s="3"/>
      <c r="H16" s="3"/>
      <c r="I16" s="3"/>
      <c r="K16" s="15">
        <v>0</v>
      </c>
      <c r="L16" s="15">
        <v>773372</v>
      </c>
    </row>
    <row r="17" spans="1:12" x14ac:dyDescent="0.2">
      <c r="A17">
        <v>16</v>
      </c>
      <c r="B17" t="s">
        <v>45</v>
      </c>
      <c r="C17" s="4" t="s">
        <v>16</v>
      </c>
      <c r="D17" s="3">
        <f>447933000+1146135000</f>
        <v>1594068000</v>
      </c>
      <c r="E17">
        <f>548337000+1255631000</f>
        <v>1803968000</v>
      </c>
      <c r="F17" s="3"/>
      <c r="G17" s="3"/>
      <c r="H17" s="3"/>
      <c r="I17" s="3"/>
      <c r="K17" s="14">
        <v>1617906100</v>
      </c>
      <c r="L17" s="14">
        <v>3219056415</v>
      </c>
    </row>
    <row r="18" spans="1:12" x14ac:dyDescent="0.2">
      <c r="A18">
        <v>17</v>
      </c>
      <c r="B18" t="s">
        <v>46</v>
      </c>
      <c r="C18" t="s">
        <v>17</v>
      </c>
      <c r="D18" s="3"/>
      <c r="E18" s="3"/>
      <c r="F18" s="3"/>
      <c r="G18" s="3"/>
      <c r="H18" s="3"/>
      <c r="I18" s="3"/>
      <c r="K18" s="14">
        <v>588557480</v>
      </c>
      <c r="L18" s="14">
        <v>1480736361</v>
      </c>
    </row>
    <row r="19" spans="1:12" x14ac:dyDescent="0.2">
      <c r="A19">
        <v>18</v>
      </c>
      <c r="B19" t="s">
        <v>47</v>
      </c>
      <c r="C19" t="s">
        <v>18</v>
      </c>
      <c r="D19" s="3"/>
      <c r="E19" s="3"/>
      <c r="F19" s="3"/>
      <c r="G19" s="3"/>
      <c r="H19" s="3"/>
      <c r="I19" s="3"/>
      <c r="K19" s="15">
        <v>1029348620</v>
      </c>
      <c r="L19" s="15">
        <v>1738320054</v>
      </c>
    </row>
    <row r="20" spans="1:12" x14ac:dyDescent="0.2">
      <c r="A20">
        <v>19</v>
      </c>
      <c r="B20" t="s">
        <v>48</v>
      </c>
      <c r="C20" s="4" t="s">
        <v>19</v>
      </c>
      <c r="D20">
        <v>568148000</v>
      </c>
      <c r="E20">
        <v>800564000</v>
      </c>
      <c r="F20">
        <v>1711020411</v>
      </c>
      <c r="G20">
        <v>3338195283</v>
      </c>
      <c r="H20">
        <v>3052260407</v>
      </c>
      <c r="I20">
        <v>2636399253</v>
      </c>
      <c r="J20">
        <v>3079383820</v>
      </c>
      <c r="K20" s="14">
        <v>-1396721067</v>
      </c>
      <c r="L20" s="14">
        <v>-11104550157.549999</v>
      </c>
    </row>
    <row r="21" spans="1:12" x14ac:dyDescent="0.2">
      <c r="A21">
        <v>20</v>
      </c>
      <c r="B21" t="s">
        <v>49</v>
      </c>
      <c r="C21" t="s">
        <v>20</v>
      </c>
      <c r="D21" s="3"/>
      <c r="E21" s="3"/>
      <c r="F21">
        <v>1716368216</v>
      </c>
      <c r="G21">
        <v>2756047590</v>
      </c>
      <c r="H21">
        <v>2927744279</v>
      </c>
      <c r="I21">
        <v>1800887142</v>
      </c>
      <c r="J21">
        <v>3304017492</v>
      </c>
      <c r="K21" s="14">
        <v>2784248823</v>
      </c>
      <c r="L21" s="14">
        <v>-65153978</v>
      </c>
    </row>
    <row r="22" spans="1:12" x14ac:dyDescent="0.2">
      <c r="A22">
        <v>21</v>
      </c>
      <c r="B22" t="s">
        <v>50</v>
      </c>
      <c r="C22" t="s">
        <v>21</v>
      </c>
      <c r="D22" s="3"/>
      <c r="E22" s="3"/>
      <c r="F22">
        <v>-5347805</v>
      </c>
      <c r="G22">
        <v>582147693</v>
      </c>
      <c r="H22">
        <v>124516128</v>
      </c>
      <c r="I22">
        <v>835512111</v>
      </c>
      <c r="J22">
        <v>-224633672</v>
      </c>
      <c r="K22" s="15">
        <v>-4180969890</v>
      </c>
      <c r="L22" s="15">
        <v>-11039396179.549999</v>
      </c>
    </row>
    <row r="23" spans="1:12" x14ac:dyDescent="0.2">
      <c r="A23">
        <v>22</v>
      </c>
      <c r="B23" t="s">
        <v>51</v>
      </c>
      <c r="C23" s="4" t="s">
        <v>22</v>
      </c>
      <c r="D23">
        <v>216108000</v>
      </c>
      <c r="E23">
        <v>297823000</v>
      </c>
      <c r="F23" s="3"/>
      <c r="G23" s="3"/>
      <c r="H23" s="3"/>
      <c r="I23" s="3"/>
      <c r="K23" s="14">
        <v>140851965</v>
      </c>
      <c r="L23" s="14">
        <v>44505486.829999998</v>
      </c>
    </row>
    <row r="24" spans="1:12" x14ac:dyDescent="0.2">
      <c r="A24">
        <v>23</v>
      </c>
      <c r="B24" t="s">
        <v>52</v>
      </c>
      <c r="C24" t="s">
        <v>23</v>
      </c>
      <c r="D24" s="3"/>
      <c r="E24" s="3"/>
      <c r="F24" s="3"/>
      <c r="G24" s="3"/>
      <c r="H24" s="3"/>
      <c r="I24" s="3"/>
      <c r="K24" s="14">
        <v>27796835</v>
      </c>
      <c r="L24" s="14">
        <v>36316372</v>
      </c>
    </row>
    <row r="25" spans="1:12" x14ac:dyDescent="0.2">
      <c r="A25">
        <v>24</v>
      </c>
      <c r="B25" t="s">
        <v>53</v>
      </c>
      <c r="C25" t="s">
        <v>24</v>
      </c>
      <c r="D25" s="3"/>
      <c r="E25" s="3"/>
      <c r="F25" s="3"/>
      <c r="G25" s="3"/>
      <c r="H25" s="3"/>
      <c r="I25" s="3"/>
      <c r="K25" s="15">
        <v>113055130</v>
      </c>
      <c r="L25" s="15">
        <v>8189114.8300000001</v>
      </c>
    </row>
    <row r="26" spans="1:12" ht="11" customHeight="1" x14ac:dyDescent="0.2"/>
    <row r="27" spans="1:12" ht="15" customHeight="1" x14ac:dyDescent="0.2">
      <c r="D27" s="2"/>
      <c r="E27" s="2"/>
      <c r="F27" s="2"/>
      <c r="G27" s="2"/>
      <c r="H27" s="2"/>
      <c r="I27" s="2"/>
      <c r="K27" s="2"/>
      <c r="L27" s="2"/>
    </row>
    <row r="28" spans="1:12" ht="15" customHeight="1" x14ac:dyDescent="0.2">
      <c r="C28" s="6" t="s">
        <v>26</v>
      </c>
      <c r="D28" s="7">
        <f>D5-(D8+D11+D14+D17)</f>
        <v>0</v>
      </c>
      <c r="E28" s="7">
        <f t="shared" ref="E28:L28" si="2">E5-(E8+E11+E14+E17)</f>
        <v>0</v>
      </c>
      <c r="F28" s="7">
        <f t="shared" si="2"/>
        <v>3556257094</v>
      </c>
      <c r="G28" s="7">
        <f t="shared" si="2"/>
        <v>3481052318</v>
      </c>
      <c r="H28" s="7">
        <f t="shared" si="2"/>
        <v>3754668880</v>
      </c>
      <c r="I28" s="7">
        <f t="shared" si="2"/>
        <v>5434679118</v>
      </c>
      <c r="J28" s="7">
        <f t="shared" si="2"/>
        <v>4307978973</v>
      </c>
      <c r="K28" s="7">
        <f t="shared" ref="K28" si="3">K5-(K8+K11+K14+K17)</f>
        <v>0</v>
      </c>
      <c r="L28" s="7">
        <f t="shared" si="2"/>
        <v>0</v>
      </c>
    </row>
    <row r="29" spans="1:12" ht="15" customHeight="1" x14ac:dyDescent="0.2">
      <c r="C29" s="6" t="s">
        <v>27</v>
      </c>
      <c r="D29" s="7">
        <f>D2-D5-D20</f>
        <v>0</v>
      </c>
      <c r="E29" s="7">
        <f t="shared" ref="E29:L29" si="4">E2-E5-E20</f>
        <v>0</v>
      </c>
      <c r="F29" s="7">
        <f t="shared" si="4"/>
        <v>0</v>
      </c>
      <c r="G29" s="7">
        <f t="shared" si="4"/>
        <v>0</v>
      </c>
      <c r="H29" s="7">
        <f t="shared" si="4"/>
        <v>0</v>
      </c>
      <c r="I29" s="7">
        <f t="shared" si="4"/>
        <v>0</v>
      </c>
      <c r="J29" s="7">
        <f t="shared" si="4"/>
        <v>0</v>
      </c>
      <c r="K29" s="7">
        <f t="shared" ref="K29" si="5">K2-K5-K20</f>
        <v>0</v>
      </c>
      <c r="L29" s="7">
        <f t="shared" si="4"/>
        <v>0</v>
      </c>
    </row>
    <row r="30" spans="1:12" ht="15" customHeight="1" x14ac:dyDescent="0.2">
      <c r="D30" s="2"/>
      <c r="E30" s="2"/>
      <c r="F30" s="2"/>
      <c r="G30" s="2"/>
      <c r="H30" s="2"/>
      <c r="I30" s="2"/>
      <c r="K30" s="2"/>
      <c r="L30" s="2"/>
    </row>
    <row r="31" spans="1:12" ht="15" customHeight="1" x14ac:dyDescent="0.2">
      <c r="D31" s="2"/>
      <c r="E31" s="2"/>
      <c r="F31" s="2"/>
      <c r="G31" s="2"/>
      <c r="H31" s="2"/>
      <c r="J31"/>
      <c r="L31" s="2"/>
    </row>
    <row r="32" spans="1:12" ht="15" customHeight="1" x14ac:dyDescent="0.2">
      <c r="D32" s="14"/>
      <c r="E32" s="14"/>
      <c r="L32" s="2"/>
    </row>
    <row r="33" spans="4:12" ht="15" customHeight="1" x14ac:dyDescent="0.2">
      <c r="D33" s="14"/>
      <c r="E33" s="14"/>
      <c r="L33" s="2"/>
    </row>
    <row r="34" spans="4:12" ht="15" customHeight="1" x14ac:dyDescent="0.2">
      <c r="D34" s="15"/>
      <c r="E34" s="15"/>
      <c r="L34" s="2"/>
    </row>
    <row r="35" spans="4:12" ht="15" customHeight="1" x14ac:dyDescent="0.2">
      <c r="E35" s="14"/>
      <c r="L35" s="2"/>
    </row>
    <row r="36" spans="4:12" x14ac:dyDescent="0.2">
      <c r="E36" s="14"/>
    </row>
    <row r="37" spans="4:12" x14ac:dyDescent="0.2">
      <c r="E37" s="15"/>
    </row>
    <row r="38" spans="4:12" x14ac:dyDescent="0.2">
      <c r="E38" s="14"/>
    </row>
    <row r="39" spans="4:12" x14ac:dyDescent="0.2">
      <c r="E39" s="14"/>
    </row>
    <row r="40" spans="4:12" x14ac:dyDescent="0.2">
      <c r="E40" s="15"/>
    </row>
    <row r="41" spans="4:12" x14ac:dyDescent="0.2">
      <c r="E41" s="14"/>
    </row>
    <row r="42" spans="4:12" x14ac:dyDescent="0.2">
      <c r="E42" s="14"/>
    </row>
    <row r="43" spans="4:12" x14ac:dyDescent="0.2">
      <c r="E43" s="15"/>
    </row>
    <row r="44" spans="4:12" x14ac:dyDescent="0.2">
      <c r="E44" s="14"/>
    </row>
    <row r="45" spans="4:12" x14ac:dyDescent="0.2">
      <c r="E45" s="14"/>
    </row>
    <row r="46" spans="4:12" x14ac:dyDescent="0.2">
      <c r="E46" s="15"/>
    </row>
    <row r="47" spans="4:12" x14ac:dyDescent="0.2">
      <c r="E47" s="14"/>
    </row>
    <row r="48" spans="4:12" x14ac:dyDescent="0.2">
      <c r="E48" s="14"/>
    </row>
    <row r="49" spans="5:5" x14ac:dyDescent="0.2">
      <c r="E49" s="15"/>
    </row>
    <row r="50" spans="5:5" x14ac:dyDescent="0.2">
      <c r="E50" s="1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topLeftCell="A19" workbookViewId="0">
      <selection activeCell="D32" sqref="D32:E50"/>
    </sheetView>
  </sheetViews>
  <sheetFormatPr baseColWidth="10" defaultRowHeight="16" x14ac:dyDescent="0.2"/>
  <cols>
    <col min="1" max="1" width="9.6640625" customWidth="1"/>
    <col min="2" max="2" width="17.1640625" customWidth="1"/>
    <col min="3" max="3" width="45.33203125" bestFit="1" customWidth="1"/>
    <col min="4" max="5" width="12.5" bestFit="1" customWidth="1"/>
    <col min="6" max="6" width="15" bestFit="1" customWidth="1"/>
    <col min="10" max="10" width="13" style="3" bestFit="1" customWidth="1"/>
    <col min="11" max="11" width="15.83203125" bestFit="1" customWidth="1"/>
  </cols>
  <sheetData>
    <row r="1" spans="1:12" x14ac:dyDescent="0.2">
      <c r="A1" t="s">
        <v>25</v>
      </c>
      <c r="B1" t="s">
        <v>29</v>
      </c>
      <c r="C1" t="s">
        <v>0</v>
      </c>
      <c r="D1" s="1">
        <v>2008</v>
      </c>
      <c r="E1" s="1">
        <f>D1+1</f>
        <v>2009</v>
      </c>
      <c r="F1" s="1">
        <f t="shared" ref="F1:L1" si="0">E1+1</f>
        <v>2010</v>
      </c>
      <c r="G1" s="1">
        <f t="shared" si="0"/>
        <v>2011</v>
      </c>
      <c r="H1" s="1">
        <f t="shared" si="0"/>
        <v>2012</v>
      </c>
      <c r="I1" s="1">
        <f t="shared" si="0"/>
        <v>2013</v>
      </c>
      <c r="J1" s="8">
        <f t="shared" si="0"/>
        <v>2014</v>
      </c>
      <c r="K1" s="1">
        <f t="shared" si="0"/>
        <v>2015</v>
      </c>
      <c r="L1" s="1">
        <f t="shared" si="0"/>
        <v>2016</v>
      </c>
    </row>
    <row r="2" spans="1:12" x14ac:dyDescent="0.2">
      <c r="A2">
        <v>1</v>
      </c>
      <c r="B2" t="s">
        <v>30</v>
      </c>
      <c r="C2" s="4" t="s">
        <v>1</v>
      </c>
      <c r="D2" s="3">
        <v>543575623</v>
      </c>
      <c r="E2">
        <v>824659223.5</v>
      </c>
      <c r="F2">
        <v>1126458722.01</v>
      </c>
      <c r="G2">
        <v>1012980687.8099999</v>
      </c>
      <c r="H2">
        <v>1005195063.51</v>
      </c>
      <c r="I2">
        <v>1387466845.0999999</v>
      </c>
      <c r="J2" s="3">
        <v>959825152.51999998</v>
      </c>
      <c r="K2" s="14">
        <v>1345359387.22</v>
      </c>
      <c r="L2" s="14">
        <v>2001858543.01</v>
      </c>
    </row>
    <row r="3" spans="1:12" x14ac:dyDescent="0.2">
      <c r="A3">
        <v>2</v>
      </c>
      <c r="B3" t="s">
        <v>31</v>
      </c>
      <c r="C3" t="s">
        <v>2</v>
      </c>
      <c r="D3" s="3" t="s">
        <v>28</v>
      </c>
      <c r="E3" s="3"/>
      <c r="F3">
        <v>856724904.70000005</v>
      </c>
      <c r="G3">
        <v>891675605.25999999</v>
      </c>
      <c r="H3">
        <v>984109336.23000002</v>
      </c>
      <c r="I3">
        <v>1313622812.97</v>
      </c>
      <c r="J3" s="3">
        <v>689264412.80999994</v>
      </c>
      <c r="K3" s="14">
        <v>644030070.87</v>
      </c>
      <c r="L3" s="14">
        <v>1259641654.3099999</v>
      </c>
    </row>
    <row r="4" spans="1:12" x14ac:dyDescent="0.2">
      <c r="A4">
        <v>3</v>
      </c>
      <c r="B4" t="s">
        <v>32</v>
      </c>
      <c r="C4" t="s">
        <v>3</v>
      </c>
      <c r="D4" s="3" t="s">
        <v>28</v>
      </c>
      <c r="E4" s="3"/>
      <c r="F4">
        <v>269733817.31</v>
      </c>
      <c r="G4">
        <v>121305082.55</v>
      </c>
      <c r="H4">
        <v>21085727.280000001</v>
      </c>
      <c r="I4">
        <v>73844032.129999995</v>
      </c>
      <c r="J4" s="3">
        <v>270560739.70999998</v>
      </c>
      <c r="K4" s="15">
        <v>701329316.35000002</v>
      </c>
      <c r="L4" s="15">
        <v>742216888.70000005</v>
      </c>
    </row>
    <row r="5" spans="1:12" x14ac:dyDescent="0.2">
      <c r="A5">
        <v>4</v>
      </c>
      <c r="B5" t="s">
        <v>33</v>
      </c>
      <c r="C5" s="4" t="s">
        <v>4</v>
      </c>
      <c r="D5" s="3">
        <v>581020848</v>
      </c>
      <c r="E5">
        <v>460716374.87</v>
      </c>
      <c r="F5">
        <v>406668877.72000003</v>
      </c>
      <c r="G5">
        <v>327115333.18000001</v>
      </c>
      <c r="H5">
        <v>497241451.63</v>
      </c>
      <c r="I5">
        <v>419254063.02999997</v>
      </c>
      <c r="J5" s="3">
        <v>558982320.50999999</v>
      </c>
      <c r="K5" s="16">
        <f t="shared" ref="K5:L7" si="1">K8+K11+K14+K17</f>
        <v>864134139.12</v>
      </c>
      <c r="L5" s="16">
        <f t="shared" si="1"/>
        <v>473341394.56999999</v>
      </c>
    </row>
    <row r="6" spans="1:12" x14ac:dyDescent="0.2">
      <c r="A6">
        <v>5</v>
      </c>
      <c r="B6" t="s">
        <v>34</v>
      </c>
      <c r="C6" t="s">
        <v>5</v>
      </c>
      <c r="D6" s="3" t="s">
        <v>28</v>
      </c>
      <c r="E6" s="3"/>
      <c r="F6">
        <v>32334094.050000001</v>
      </c>
      <c r="G6">
        <v>228975579.97</v>
      </c>
      <c r="H6">
        <v>312050178.55000001</v>
      </c>
      <c r="I6">
        <v>327626106.70999998</v>
      </c>
      <c r="J6" s="3">
        <v>174942738.46000001</v>
      </c>
      <c r="K6" s="16">
        <f t="shared" si="1"/>
        <v>43979227.259999998</v>
      </c>
      <c r="L6" s="16">
        <f t="shared" si="1"/>
        <v>43078555.400000006</v>
      </c>
    </row>
    <row r="7" spans="1:12" x14ac:dyDescent="0.2">
      <c r="A7">
        <v>6</v>
      </c>
      <c r="B7" t="s">
        <v>35</v>
      </c>
      <c r="C7" t="s">
        <v>6</v>
      </c>
      <c r="D7" s="3" t="s">
        <v>28</v>
      </c>
      <c r="E7" s="3"/>
      <c r="F7">
        <v>374334783.67000002</v>
      </c>
      <c r="G7">
        <v>121305082.55</v>
      </c>
      <c r="H7">
        <v>185191273.08000001</v>
      </c>
      <c r="I7">
        <v>91627956.319999993</v>
      </c>
      <c r="J7" s="3">
        <v>384039582.05000001</v>
      </c>
      <c r="K7" s="16">
        <f t="shared" si="1"/>
        <v>820154911.86000001</v>
      </c>
      <c r="L7" s="16">
        <f t="shared" si="1"/>
        <v>430262839.16999996</v>
      </c>
    </row>
    <row r="8" spans="1:12" x14ac:dyDescent="0.2">
      <c r="A8">
        <v>7</v>
      </c>
      <c r="B8" t="s">
        <v>36</v>
      </c>
      <c r="C8" s="4" t="s">
        <v>7</v>
      </c>
      <c r="D8" s="3">
        <v>33513658</v>
      </c>
      <c r="E8">
        <v>15352040.880000001</v>
      </c>
      <c r="F8" s="5"/>
      <c r="G8" s="5"/>
      <c r="H8" s="5"/>
      <c r="I8" s="5"/>
      <c r="J8" s="5" t="s">
        <v>28</v>
      </c>
      <c r="K8" s="14">
        <v>0</v>
      </c>
      <c r="L8" s="14">
        <v>19350963.920000002</v>
      </c>
    </row>
    <row r="9" spans="1:12" x14ac:dyDescent="0.2">
      <c r="A9">
        <v>8</v>
      </c>
      <c r="B9" t="s">
        <v>37</v>
      </c>
      <c r="C9" t="s">
        <v>8</v>
      </c>
      <c r="D9" s="3" t="s">
        <v>28</v>
      </c>
      <c r="E9" s="3"/>
      <c r="F9" s="3"/>
      <c r="G9" s="3"/>
      <c r="H9" s="3"/>
      <c r="I9" s="3"/>
      <c r="J9" s="3" t="s">
        <v>28</v>
      </c>
      <c r="K9" s="14">
        <v>0</v>
      </c>
      <c r="L9" s="14">
        <v>9475514.9100000001</v>
      </c>
    </row>
    <row r="10" spans="1:12" x14ac:dyDescent="0.2">
      <c r="A10">
        <v>9</v>
      </c>
      <c r="B10" t="s">
        <v>38</v>
      </c>
      <c r="C10" t="s">
        <v>9</v>
      </c>
      <c r="D10" s="3" t="s">
        <v>28</v>
      </c>
      <c r="E10" s="3"/>
      <c r="F10" s="3"/>
      <c r="G10" s="3"/>
      <c r="H10" s="3"/>
      <c r="I10" s="3"/>
      <c r="J10" s="3" t="s">
        <v>28</v>
      </c>
      <c r="K10" s="15">
        <v>0</v>
      </c>
      <c r="L10" s="15">
        <v>9875449.0099999998</v>
      </c>
    </row>
    <row r="11" spans="1:12" x14ac:dyDescent="0.2">
      <c r="A11">
        <v>10</v>
      </c>
      <c r="B11" t="s">
        <v>39</v>
      </c>
      <c r="C11" s="4" t="s">
        <v>10</v>
      </c>
      <c r="D11" s="3">
        <v>417184196</v>
      </c>
      <c r="E11">
        <v>276905564.67000002</v>
      </c>
      <c r="F11" s="5"/>
      <c r="G11" s="5"/>
      <c r="H11" s="5"/>
      <c r="I11" s="5"/>
      <c r="J11" s="5" t="s">
        <v>28</v>
      </c>
      <c r="K11" s="14">
        <v>156889418.66</v>
      </c>
      <c r="L11" s="14">
        <v>188518091.25999999</v>
      </c>
    </row>
    <row r="12" spans="1:12" x14ac:dyDescent="0.2">
      <c r="A12">
        <v>11</v>
      </c>
      <c r="B12" t="s">
        <v>40</v>
      </c>
      <c r="C12" t="s">
        <v>11</v>
      </c>
      <c r="D12" s="3" t="s">
        <v>28</v>
      </c>
      <c r="E12" s="3"/>
      <c r="F12" s="3"/>
      <c r="G12" s="3"/>
      <c r="H12" s="3"/>
      <c r="I12" s="3"/>
      <c r="J12" s="3" t="s">
        <v>28</v>
      </c>
      <c r="K12" s="14">
        <v>43979227.259999998</v>
      </c>
      <c r="L12" s="14">
        <v>33603040.490000002</v>
      </c>
    </row>
    <row r="13" spans="1:12" x14ac:dyDescent="0.2">
      <c r="A13">
        <v>12</v>
      </c>
      <c r="B13" t="s">
        <v>41</v>
      </c>
      <c r="C13" t="s">
        <v>12</v>
      </c>
      <c r="D13" s="3" t="s">
        <v>28</v>
      </c>
      <c r="E13" s="3"/>
      <c r="F13" s="3"/>
      <c r="G13" s="3"/>
      <c r="H13" s="3"/>
      <c r="I13" s="3"/>
      <c r="J13" s="3" t="s">
        <v>28</v>
      </c>
      <c r="K13" s="15">
        <v>112910191.40000001</v>
      </c>
      <c r="L13" s="15">
        <v>154915050.77000001</v>
      </c>
    </row>
    <row r="14" spans="1:12" x14ac:dyDescent="0.2">
      <c r="A14">
        <v>13</v>
      </c>
      <c r="B14" t="s">
        <v>42</v>
      </c>
      <c r="C14" s="4" t="s">
        <v>13</v>
      </c>
      <c r="D14" s="5">
        <v>0</v>
      </c>
      <c r="E14" s="5" t="s">
        <v>61</v>
      </c>
      <c r="F14" s="5"/>
      <c r="G14" s="5"/>
      <c r="H14" s="5"/>
      <c r="I14" s="5"/>
      <c r="J14" s="5" t="s">
        <v>28</v>
      </c>
      <c r="K14" s="14">
        <v>0</v>
      </c>
      <c r="L14" s="14">
        <v>0</v>
      </c>
    </row>
    <row r="15" spans="1:12" x14ac:dyDescent="0.2">
      <c r="A15">
        <v>14</v>
      </c>
      <c r="B15" t="s">
        <v>43</v>
      </c>
      <c r="C15" t="s">
        <v>14</v>
      </c>
      <c r="D15" s="3" t="s">
        <v>28</v>
      </c>
      <c r="E15" s="3"/>
      <c r="F15" s="3"/>
      <c r="G15" s="3"/>
      <c r="H15" s="3"/>
      <c r="I15" s="3"/>
      <c r="J15" s="3" t="s">
        <v>28</v>
      </c>
      <c r="K15" s="14">
        <v>0</v>
      </c>
      <c r="L15" s="14">
        <v>0</v>
      </c>
    </row>
    <row r="16" spans="1:12" x14ac:dyDescent="0.2">
      <c r="A16">
        <v>15</v>
      </c>
      <c r="B16" t="s">
        <v>44</v>
      </c>
      <c r="C16" t="s">
        <v>15</v>
      </c>
      <c r="D16" s="3" t="s">
        <v>28</v>
      </c>
      <c r="E16" s="3"/>
      <c r="F16" s="3"/>
      <c r="G16" s="3"/>
      <c r="H16" s="3"/>
      <c r="I16" s="3"/>
      <c r="J16" s="3" t="s">
        <v>28</v>
      </c>
      <c r="K16" s="15">
        <v>0</v>
      </c>
      <c r="L16" s="15">
        <v>0</v>
      </c>
    </row>
    <row r="17" spans="1:12" x14ac:dyDescent="0.2">
      <c r="A17">
        <v>16</v>
      </c>
      <c r="B17" t="s">
        <v>45</v>
      </c>
      <c r="C17" s="4" t="s">
        <v>16</v>
      </c>
      <c r="D17" s="3">
        <v>130322994</v>
      </c>
      <c r="E17">
        <v>168458769.31999999</v>
      </c>
      <c r="F17" s="5"/>
      <c r="G17" s="5"/>
      <c r="H17" s="5"/>
      <c r="I17" s="5"/>
      <c r="J17" s="5" t="s">
        <v>28</v>
      </c>
      <c r="K17" s="14">
        <v>707244720.46000004</v>
      </c>
      <c r="L17" s="14">
        <v>265472339.38999999</v>
      </c>
    </row>
    <row r="18" spans="1:12" x14ac:dyDescent="0.2">
      <c r="A18">
        <v>17</v>
      </c>
      <c r="B18" t="s">
        <v>46</v>
      </c>
      <c r="C18" t="s">
        <v>17</v>
      </c>
      <c r="D18" s="3" t="s">
        <v>28</v>
      </c>
      <c r="E18" s="3"/>
      <c r="F18" s="3"/>
      <c r="G18" s="3"/>
      <c r="H18" s="3"/>
      <c r="I18" s="3"/>
      <c r="J18" s="3" t="s">
        <v>28</v>
      </c>
      <c r="K18" s="14">
        <v>0</v>
      </c>
      <c r="L18" s="14">
        <v>0</v>
      </c>
    </row>
    <row r="19" spans="1:12" x14ac:dyDescent="0.2">
      <c r="A19">
        <v>18</v>
      </c>
      <c r="B19" t="s">
        <v>47</v>
      </c>
      <c r="C19" t="s">
        <v>18</v>
      </c>
      <c r="D19" s="3" t="s">
        <v>28</v>
      </c>
      <c r="E19" s="3"/>
      <c r="F19" s="3"/>
      <c r="G19" s="3"/>
      <c r="H19" s="3"/>
      <c r="I19" s="3"/>
      <c r="J19" s="3" t="s">
        <v>28</v>
      </c>
      <c r="K19" s="15">
        <v>707244720.46000004</v>
      </c>
      <c r="L19" s="15">
        <v>265472339.38999999</v>
      </c>
    </row>
    <row r="20" spans="1:12" x14ac:dyDescent="0.2">
      <c r="A20">
        <v>19</v>
      </c>
      <c r="B20" t="s">
        <v>48</v>
      </c>
      <c r="C20" s="4" t="s">
        <v>19</v>
      </c>
      <c r="D20" s="3">
        <v>-37445225</v>
      </c>
      <c r="E20">
        <v>363942848.63</v>
      </c>
      <c r="F20">
        <v>719789844.28999996</v>
      </c>
      <c r="G20">
        <v>685865354.63</v>
      </c>
      <c r="H20">
        <v>507953611.88</v>
      </c>
      <c r="I20">
        <v>968212782.07000005</v>
      </c>
      <c r="J20" s="3">
        <v>400842832.00999999</v>
      </c>
      <c r="K20" s="14">
        <v>481225248.10000002</v>
      </c>
      <c r="L20" s="14">
        <v>1528517148.4400001</v>
      </c>
    </row>
    <row r="21" spans="1:12" x14ac:dyDescent="0.2">
      <c r="A21">
        <v>20</v>
      </c>
      <c r="B21" t="s">
        <v>49</v>
      </c>
      <c r="C21" t="s">
        <v>20</v>
      </c>
      <c r="D21" s="3" t="s">
        <v>28</v>
      </c>
      <c r="E21" s="3"/>
      <c r="F21">
        <v>824390810.64999998</v>
      </c>
      <c r="G21">
        <v>662700025.28999996</v>
      </c>
      <c r="H21">
        <v>672059157.67999995</v>
      </c>
      <c r="I21">
        <v>985996706.25999999</v>
      </c>
      <c r="J21" s="3">
        <v>514321674.35000002</v>
      </c>
      <c r="K21" s="14">
        <v>600050843.61000001</v>
      </c>
      <c r="L21" s="14">
        <v>1216563098.9100001</v>
      </c>
    </row>
    <row r="22" spans="1:12" x14ac:dyDescent="0.2">
      <c r="A22">
        <v>21</v>
      </c>
      <c r="B22" t="s">
        <v>50</v>
      </c>
      <c r="C22" t="s">
        <v>21</v>
      </c>
      <c r="D22" s="3" t="s">
        <v>28</v>
      </c>
      <c r="E22" s="3"/>
      <c r="F22">
        <v>-104600966.36</v>
      </c>
      <c r="G22">
        <v>23165329.34</v>
      </c>
      <c r="H22">
        <v>-164105545.80000001</v>
      </c>
      <c r="I22">
        <v>-17783924.190000001</v>
      </c>
      <c r="J22" s="3">
        <v>-113478842.34</v>
      </c>
      <c r="K22" s="15">
        <v>-118825595.51000001</v>
      </c>
      <c r="L22" s="15">
        <v>311954049.52999997</v>
      </c>
    </row>
    <row r="23" spans="1:12" x14ac:dyDescent="0.2">
      <c r="A23">
        <v>22</v>
      </c>
      <c r="B23" t="s">
        <v>51</v>
      </c>
      <c r="C23" s="4" t="s">
        <v>22</v>
      </c>
      <c r="D23" s="3">
        <v>217696707</v>
      </c>
      <c r="E23">
        <v>460540282.48000002</v>
      </c>
      <c r="F23" s="5"/>
      <c r="G23" s="5"/>
      <c r="H23" s="5"/>
      <c r="I23" s="5"/>
      <c r="J23" s="5" t="s">
        <v>28</v>
      </c>
      <c r="K23" s="14">
        <v>115081363.14</v>
      </c>
      <c r="L23" s="14">
        <v>123344189</v>
      </c>
    </row>
    <row r="24" spans="1:12" x14ac:dyDescent="0.2">
      <c r="A24">
        <v>23</v>
      </c>
      <c r="B24" t="s">
        <v>52</v>
      </c>
      <c r="C24" t="s">
        <v>23</v>
      </c>
      <c r="D24" s="3" t="s">
        <v>28</v>
      </c>
      <c r="E24" s="3"/>
      <c r="F24" s="3"/>
      <c r="G24" s="3"/>
      <c r="H24" s="3"/>
      <c r="I24" s="3"/>
      <c r="J24" s="3" t="s">
        <v>28</v>
      </c>
      <c r="K24" s="14">
        <v>94547697.909999996</v>
      </c>
      <c r="L24" s="14">
        <v>72615523.650000006</v>
      </c>
    </row>
    <row r="25" spans="1:12" x14ac:dyDescent="0.2">
      <c r="A25">
        <v>24</v>
      </c>
      <c r="B25" t="s">
        <v>53</v>
      </c>
      <c r="C25" t="s">
        <v>24</v>
      </c>
      <c r="D25" s="3" t="s">
        <v>28</v>
      </c>
      <c r="E25" s="3"/>
      <c r="F25" s="3"/>
      <c r="G25" s="3"/>
      <c r="H25" s="3"/>
      <c r="I25" s="3"/>
      <c r="J25" s="3" t="s">
        <v>28</v>
      </c>
      <c r="K25" s="15">
        <v>20533665.23</v>
      </c>
      <c r="L25" s="15">
        <v>50728665.350000001</v>
      </c>
    </row>
    <row r="26" spans="1:12" ht="11" customHeight="1" x14ac:dyDescent="0.2"/>
    <row r="27" spans="1:12" ht="15" customHeight="1" x14ac:dyDescent="0.2">
      <c r="D27" s="2"/>
      <c r="E27" s="2"/>
      <c r="F27" s="2"/>
      <c r="G27" s="2"/>
      <c r="H27" s="2"/>
      <c r="I27" s="2"/>
      <c r="K27" s="2"/>
      <c r="L27" s="2"/>
    </row>
    <row r="28" spans="1:12" ht="15" customHeight="1" x14ac:dyDescent="0.2">
      <c r="C28" s="6" t="s">
        <v>26</v>
      </c>
      <c r="D28" s="7">
        <f t="shared" ref="D28" si="2">D5-(D8+D11+D14+D17)</f>
        <v>0</v>
      </c>
      <c r="E28" s="7" t="e">
        <f t="shared" ref="E28:L28" si="3">E5-(E8+E11+E14+E17)</f>
        <v>#VALUE!</v>
      </c>
      <c r="F28" s="7">
        <f t="shared" si="3"/>
        <v>406668877.72000003</v>
      </c>
      <c r="G28" s="7">
        <f t="shared" si="3"/>
        <v>327115333.18000001</v>
      </c>
      <c r="H28" s="7">
        <f t="shared" si="3"/>
        <v>497241451.63</v>
      </c>
      <c r="I28" s="7">
        <f t="shared" si="3"/>
        <v>419254063.02999997</v>
      </c>
      <c r="J28" s="7" t="e">
        <f t="shared" si="3"/>
        <v>#VALUE!</v>
      </c>
      <c r="K28" s="7">
        <f t="shared" ref="K28" si="4">K5-(K8+K11+K14+K17)</f>
        <v>0</v>
      </c>
      <c r="L28" s="7">
        <f t="shared" si="3"/>
        <v>0</v>
      </c>
    </row>
    <row r="29" spans="1:12" ht="15" customHeight="1" x14ac:dyDescent="0.2">
      <c r="C29" s="6" t="s">
        <v>27</v>
      </c>
      <c r="D29" s="7">
        <f t="shared" ref="D29" si="5">D2-D5-D20</f>
        <v>0</v>
      </c>
      <c r="E29" s="7">
        <f t="shared" ref="E29:L29" si="6">E2-E5-E20</f>
        <v>0</v>
      </c>
      <c r="F29" s="7">
        <f t="shared" si="6"/>
        <v>0</v>
      </c>
      <c r="G29" s="7">
        <f t="shared" si="6"/>
        <v>0</v>
      </c>
      <c r="H29" s="7">
        <f t="shared" si="6"/>
        <v>0</v>
      </c>
      <c r="I29" s="7">
        <f t="shared" si="6"/>
        <v>0</v>
      </c>
      <c r="J29" s="7">
        <f t="shared" si="6"/>
        <v>0</v>
      </c>
      <c r="K29" s="7">
        <f t="shared" ref="K29" si="7">K2-K5-K20</f>
        <v>0</v>
      </c>
      <c r="L29" s="7">
        <f t="shared" si="6"/>
        <v>0</v>
      </c>
    </row>
    <row r="30" spans="1:12" ht="15" customHeight="1" x14ac:dyDescent="0.2">
      <c r="D30" s="2"/>
      <c r="E30" s="2"/>
      <c r="F30" s="2"/>
      <c r="G30" s="2"/>
      <c r="H30" s="2"/>
      <c r="I30" s="2"/>
      <c r="K30" s="2"/>
      <c r="L30" s="2"/>
    </row>
    <row r="32" spans="1:12" x14ac:dyDescent="0.2">
      <c r="D32" s="14"/>
      <c r="E32" s="14"/>
    </row>
    <row r="33" spans="4:5" x14ac:dyDescent="0.2">
      <c r="D33" s="14"/>
      <c r="E33" s="14"/>
    </row>
    <row r="34" spans="4:5" x14ac:dyDescent="0.2">
      <c r="D34" s="15"/>
      <c r="E34" s="15"/>
    </row>
    <row r="35" spans="4:5" x14ac:dyDescent="0.2">
      <c r="E35" s="14"/>
    </row>
    <row r="36" spans="4:5" x14ac:dyDescent="0.2">
      <c r="E36" s="14"/>
    </row>
    <row r="37" spans="4:5" x14ac:dyDescent="0.2">
      <c r="E37" s="15"/>
    </row>
    <row r="38" spans="4:5" x14ac:dyDescent="0.2">
      <c r="E38" s="14"/>
    </row>
    <row r="39" spans="4:5" x14ac:dyDescent="0.2">
      <c r="E39" s="14"/>
    </row>
    <row r="40" spans="4:5" x14ac:dyDescent="0.2">
      <c r="E40" s="15"/>
    </row>
    <row r="41" spans="4:5" x14ac:dyDescent="0.2">
      <c r="E41" s="14"/>
    </row>
    <row r="42" spans="4:5" x14ac:dyDescent="0.2">
      <c r="E42" s="14"/>
    </row>
    <row r="43" spans="4:5" x14ac:dyDescent="0.2">
      <c r="E43" s="15"/>
    </row>
    <row r="44" spans="4:5" x14ac:dyDescent="0.2">
      <c r="E44" s="14"/>
    </row>
    <row r="45" spans="4:5" x14ac:dyDescent="0.2">
      <c r="E45" s="14"/>
    </row>
    <row r="46" spans="4:5" x14ac:dyDescent="0.2">
      <c r="E46" s="15"/>
    </row>
    <row r="47" spans="4:5" x14ac:dyDescent="0.2">
      <c r="E47" s="14"/>
    </row>
    <row r="48" spans="4:5" x14ac:dyDescent="0.2">
      <c r="E48" s="14"/>
    </row>
    <row r="49" spans="5:5" x14ac:dyDescent="0.2">
      <c r="E49" s="15"/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GridLines="0" tabSelected="1" workbookViewId="0">
      <selection activeCell="G12" sqref="G12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5" width="12.5" customWidth="1"/>
    <col min="6" max="6" width="14" customWidth="1"/>
    <col min="7" max="8" width="10.83203125" customWidth="1"/>
    <col min="9" max="9" width="15" bestFit="1" customWidth="1"/>
    <col min="10" max="10" width="13.1640625" bestFit="1" customWidth="1"/>
    <col min="11" max="11" width="11" bestFit="1" customWidth="1"/>
    <col min="12" max="12" width="17" bestFit="1" customWidth="1"/>
  </cols>
  <sheetData>
    <row r="1" spans="1:12" x14ac:dyDescent="0.2">
      <c r="A1" t="s">
        <v>25</v>
      </c>
      <c r="B1" t="s">
        <v>29</v>
      </c>
      <c r="C1" t="s">
        <v>0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</row>
    <row r="2" spans="1:12" x14ac:dyDescent="0.2">
      <c r="A2">
        <v>1</v>
      </c>
      <c r="B2" t="s">
        <v>30</v>
      </c>
      <c r="C2" t="s">
        <v>1</v>
      </c>
      <c r="D2">
        <v>615671872.78999996</v>
      </c>
      <c r="E2">
        <v>685327003.48000002</v>
      </c>
      <c r="F2">
        <v>772945641.20000005</v>
      </c>
      <c r="G2">
        <v>671804954.29999995</v>
      </c>
      <c r="H2">
        <v>810564778.25</v>
      </c>
      <c r="I2">
        <v>958053151.85000002</v>
      </c>
      <c r="J2">
        <v>690684135.93000007</v>
      </c>
      <c r="L2">
        <v>1380622171.55</v>
      </c>
    </row>
    <row r="3" spans="1:12" x14ac:dyDescent="0.2">
      <c r="A3">
        <v>2</v>
      </c>
      <c r="B3" t="s">
        <v>31</v>
      </c>
      <c r="C3" t="s">
        <v>2</v>
      </c>
      <c r="F3">
        <v>557280241.74000001</v>
      </c>
      <c r="G3">
        <v>533833807.63999999</v>
      </c>
      <c r="H3">
        <v>333359198.06</v>
      </c>
      <c r="I3">
        <v>384491757.91000003</v>
      </c>
      <c r="J3">
        <v>284933423.60000002</v>
      </c>
      <c r="L3">
        <v>1058095310.12</v>
      </c>
    </row>
    <row r="4" spans="1:12" x14ac:dyDescent="0.2">
      <c r="A4">
        <v>3</v>
      </c>
      <c r="B4" t="s">
        <v>32</v>
      </c>
      <c r="C4" t="s">
        <v>3</v>
      </c>
      <c r="F4">
        <v>215665399.46000001</v>
      </c>
      <c r="G4">
        <v>137971146.66</v>
      </c>
      <c r="H4">
        <v>477205580.19</v>
      </c>
      <c r="I4">
        <v>573561393.94000006</v>
      </c>
      <c r="J4">
        <v>405750712.32999998</v>
      </c>
      <c r="L4">
        <v>322526861.43000001</v>
      </c>
    </row>
    <row r="5" spans="1:12" x14ac:dyDescent="0.2">
      <c r="A5">
        <v>4</v>
      </c>
      <c r="B5" t="s">
        <v>33</v>
      </c>
      <c r="C5" t="s">
        <v>4</v>
      </c>
      <c r="D5">
        <v>194421197.38999999</v>
      </c>
      <c r="E5">
        <v>291623765.38999999</v>
      </c>
      <c r="F5">
        <v>294158055.38</v>
      </c>
      <c r="G5">
        <v>431526546.42000002</v>
      </c>
      <c r="H5">
        <v>374552371.12</v>
      </c>
      <c r="I5">
        <v>546259739.01999998</v>
      </c>
      <c r="J5">
        <v>380447629.19</v>
      </c>
      <c r="L5">
        <v>1085852037.7</v>
      </c>
    </row>
    <row r="6" spans="1:12" x14ac:dyDescent="0.2">
      <c r="A6">
        <v>5</v>
      </c>
      <c r="B6" t="s">
        <v>34</v>
      </c>
      <c r="C6" t="s">
        <v>5</v>
      </c>
      <c r="F6">
        <v>174330130.91</v>
      </c>
      <c r="G6">
        <v>197534434.97999999</v>
      </c>
      <c r="H6">
        <v>72750658.969999999</v>
      </c>
      <c r="I6">
        <v>77637509.420000002</v>
      </c>
      <c r="J6">
        <v>95213938.049999997</v>
      </c>
      <c r="L6">
        <v>947332295.03999996</v>
      </c>
    </row>
    <row r="7" spans="1:12" x14ac:dyDescent="0.2">
      <c r="A7">
        <v>6</v>
      </c>
      <c r="B7" t="s">
        <v>35</v>
      </c>
      <c r="C7" t="s">
        <v>6</v>
      </c>
      <c r="F7">
        <v>119827924.47</v>
      </c>
      <c r="G7">
        <v>233992111.44</v>
      </c>
      <c r="H7">
        <v>301801712.14999998</v>
      </c>
      <c r="I7">
        <v>468622229.60000002</v>
      </c>
      <c r="J7">
        <v>285233691.13999999</v>
      </c>
      <c r="L7">
        <v>138519742.66</v>
      </c>
    </row>
    <row r="8" spans="1:12" x14ac:dyDescent="0.2">
      <c r="A8">
        <v>7</v>
      </c>
      <c r="B8" t="s">
        <v>36</v>
      </c>
      <c r="C8" t="s">
        <v>7</v>
      </c>
      <c r="D8">
        <v>4575774.2699999996</v>
      </c>
      <c r="E8">
        <v>2490640.85</v>
      </c>
      <c r="L8">
        <v>74347043.769999996</v>
      </c>
    </row>
    <row r="9" spans="1:12" x14ac:dyDescent="0.2">
      <c r="A9">
        <v>8</v>
      </c>
      <c r="B9" t="s">
        <v>37</v>
      </c>
      <c r="C9" t="s">
        <v>8</v>
      </c>
      <c r="L9">
        <v>56986176.030000001</v>
      </c>
    </row>
    <row r="10" spans="1:12" x14ac:dyDescent="0.2">
      <c r="A10">
        <v>9</v>
      </c>
      <c r="B10" t="s">
        <v>38</v>
      </c>
      <c r="C10" t="s">
        <v>9</v>
      </c>
      <c r="L10">
        <v>17360867.739999998</v>
      </c>
    </row>
    <row r="11" spans="1:12" x14ac:dyDescent="0.2">
      <c r="A11">
        <v>10</v>
      </c>
      <c r="B11" t="s">
        <v>39</v>
      </c>
      <c r="C11" t="s">
        <v>10</v>
      </c>
      <c r="D11">
        <v>167123658.84999999</v>
      </c>
      <c r="E11">
        <v>233804308.69</v>
      </c>
      <c r="L11">
        <v>545354005.02999997</v>
      </c>
    </row>
    <row r="12" spans="1:12" x14ac:dyDescent="0.2">
      <c r="A12">
        <v>11</v>
      </c>
      <c r="B12" t="s">
        <v>40</v>
      </c>
      <c r="C12" t="s">
        <v>11</v>
      </c>
      <c r="L12">
        <v>467428420.99000001</v>
      </c>
    </row>
    <row r="13" spans="1:12" x14ac:dyDescent="0.2">
      <c r="A13">
        <v>12</v>
      </c>
      <c r="B13" t="s">
        <v>41</v>
      </c>
      <c r="C13" t="s">
        <v>12</v>
      </c>
      <c r="L13">
        <v>77925584.040000007</v>
      </c>
    </row>
    <row r="14" spans="1:12" x14ac:dyDescent="0.2">
      <c r="A14">
        <v>13</v>
      </c>
      <c r="B14" t="s">
        <v>42</v>
      </c>
      <c r="C14" t="s">
        <v>13</v>
      </c>
      <c r="D14">
        <v>0</v>
      </c>
      <c r="E14">
        <v>0</v>
      </c>
      <c r="L14">
        <v>76964827.980000004</v>
      </c>
    </row>
    <row r="15" spans="1:12" x14ac:dyDescent="0.2">
      <c r="A15">
        <v>14</v>
      </c>
      <c r="B15" t="s">
        <v>43</v>
      </c>
      <c r="C15" t="s">
        <v>14</v>
      </c>
      <c r="L15">
        <v>67984291.129999995</v>
      </c>
    </row>
    <row r="16" spans="1:12" x14ac:dyDescent="0.2">
      <c r="A16">
        <v>15</v>
      </c>
      <c r="B16" t="s">
        <v>44</v>
      </c>
      <c r="C16" t="s">
        <v>15</v>
      </c>
      <c r="L16">
        <v>8980536.8499999996</v>
      </c>
    </row>
    <row r="17" spans="1:12" x14ac:dyDescent="0.2">
      <c r="A17">
        <v>16</v>
      </c>
      <c r="B17" t="s">
        <v>45</v>
      </c>
      <c r="C17" t="s">
        <v>16</v>
      </c>
      <c r="D17">
        <v>22721764.27</v>
      </c>
      <c r="E17">
        <v>55328815.850000001</v>
      </c>
      <c r="L17">
        <v>389186160.92000002</v>
      </c>
    </row>
    <row r="18" spans="1:12" x14ac:dyDescent="0.2">
      <c r="A18">
        <v>17</v>
      </c>
      <c r="B18" t="s">
        <v>46</v>
      </c>
      <c r="C18" t="s">
        <v>17</v>
      </c>
      <c r="L18">
        <v>354933406.88999999</v>
      </c>
    </row>
    <row r="19" spans="1:12" x14ac:dyDescent="0.2">
      <c r="A19">
        <v>18</v>
      </c>
      <c r="B19" t="s">
        <v>47</v>
      </c>
      <c r="C19" t="s">
        <v>18</v>
      </c>
      <c r="L19">
        <v>34252754.030000001</v>
      </c>
    </row>
    <row r="20" spans="1:12" x14ac:dyDescent="0.2">
      <c r="A20">
        <v>19</v>
      </c>
      <c r="B20" t="s">
        <v>48</v>
      </c>
      <c r="C20" t="s">
        <v>19</v>
      </c>
      <c r="D20">
        <v>421250675.39999998</v>
      </c>
      <c r="E20">
        <v>393703238.08999997</v>
      </c>
      <c r="F20">
        <v>478787585.81999999</v>
      </c>
      <c r="G20">
        <v>240278407.88</v>
      </c>
      <c r="H20">
        <v>436012407.13</v>
      </c>
      <c r="I20">
        <v>411793412.82999998</v>
      </c>
      <c r="J20">
        <v>310236506.74000007</v>
      </c>
      <c r="L20">
        <v>294770133.85000002</v>
      </c>
    </row>
    <row r="21" spans="1:12" x14ac:dyDescent="0.2">
      <c r="A21">
        <v>20</v>
      </c>
      <c r="B21" t="s">
        <v>49</v>
      </c>
      <c r="C21" t="s">
        <v>20</v>
      </c>
      <c r="F21">
        <v>382950110.82999998</v>
      </c>
      <c r="G21">
        <v>336299372.66000003</v>
      </c>
      <c r="H21">
        <v>260608539.09</v>
      </c>
      <c r="I21">
        <v>306854248.49000001</v>
      </c>
      <c r="J21">
        <v>189719485.55000001</v>
      </c>
      <c r="L21">
        <v>110763015.08</v>
      </c>
    </row>
    <row r="22" spans="1:12" x14ac:dyDescent="0.2">
      <c r="A22">
        <v>21</v>
      </c>
      <c r="B22" t="s">
        <v>50</v>
      </c>
      <c r="C22" t="s">
        <v>21</v>
      </c>
      <c r="F22">
        <v>95837474.989999995</v>
      </c>
      <c r="G22">
        <v>-96020964.780000001</v>
      </c>
      <c r="H22">
        <v>175403868.03999999</v>
      </c>
      <c r="I22">
        <v>104939164.34</v>
      </c>
      <c r="J22">
        <v>120517021.19</v>
      </c>
      <c r="L22">
        <v>184007118.77000001</v>
      </c>
    </row>
    <row r="23" spans="1:12" x14ac:dyDescent="0.2">
      <c r="A23">
        <v>22</v>
      </c>
      <c r="B23" t="s">
        <v>51</v>
      </c>
      <c r="C23" t="s">
        <v>22</v>
      </c>
      <c r="D23">
        <v>130322538.11</v>
      </c>
      <c r="E23">
        <v>125455435.56</v>
      </c>
      <c r="L23">
        <v>248086462.78</v>
      </c>
    </row>
    <row r="24" spans="1:12" x14ac:dyDescent="0.2">
      <c r="A24">
        <v>23</v>
      </c>
      <c r="B24" t="s">
        <v>52</v>
      </c>
      <c r="C24" t="s">
        <v>23</v>
      </c>
      <c r="L24">
        <v>218311396.38999999</v>
      </c>
    </row>
    <row r="25" spans="1:12" x14ac:dyDescent="0.2">
      <c r="A25">
        <v>24</v>
      </c>
      <c r="B25" t="s">
        <v>53</v>
      </c>
      <c r="C25" t="s">
        <v>24</v>
      </c>
      <c r="L25">
        <v>29775066.390000001</v>
      </c>
    </row>
    <row r="26" spans="1:12" ht="11" customHeight="1" x14ac:dyDescent="0.2"/>
    <row r="27" spans="1:12" ht="15" customHeight="1" x14ac:dyDescent="0.2"/>
    <row r="28" spans="1:12" ht="15" customHeight="1" x14ac:dyDescent="0.2"/>
  </sheetData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topLeftCell="A25" workbookViewId="0">
      <selection activeCell="F32" sqref="F32:G50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5" width="12.5" bestFit="1" customWidth="1"/>
    <col min="6" max="6" width="18" bestFit="1" customWidth="1"/>
    <col min="7" max="7" width="12.5" bestFit="1" customWidth="1"/>
    <col min="10" max="10" width="13" style="3" bestFit="1" customWidth="1"/>
  </cols>
  <sheetData>
    <row r="1" spans="1:12" x14ac:dyDescent="0.2">
      <c r="A1" t="s">
        <v>25</v>
      </c>
      <c r="B1" t="s">
        <v>29</v>
      </c>
      <c r="C1" t="s">
        <v>0</v>
      </c>
      <c r="D1" s="1">
        <v>2008</v>
      </c>
      <c r="E1" s="1">
        <f>D1+1</f>
        <v>2009</v>
      </c>
      <c r="F1" s="1">
        <f t="shared" ref="F1:L1" si="0">E1+1</f>
        <v>2010</v>
      </c>
      <c r="G1" s="1">
        <f t="shared" si="0"/>
        <v>2011</v>
      </c>
      <c r="H1" s="1">
        <f t="shared" si="0"/>
        <v>2012</v>
      </c>
      <c r="I1" s="1">
        <f t="shared" si="0"/>
        <v>2013</v>
      </c>
      <c r="J1" s="8">
        <f t="shared" si="0"/>
        <v>2014</v>
      </c>
      <c r="K1" s="1">
        <f t="shared" si="0"/>
        <v>2015</v>
      </c>
      <c r="L1" s="1">
        <f t="shared" si="0"/>
        <v>2016</v>
      </c>
    </row>
    <row r="2" spans="1:12" x14ac:dyDescent="0.2">
      <c r="A2">
        <v>1</v>
      </c>
      <c r="B2" t="s">
        <v>30</v>
      </c>
      <c r="C2" s="4" t="s">
        <v>1</v>
      </c>
      <c r="D2">
        <v>673289065.76999998</v>
      </c>
      <c r="E2">
        <v>484207808.13</v>
      </c>
      <c r="F2" s="13">
        <v>369888086.00999999</v>
      </c>
      <c r="G2" s="3">
        <v>562836788.09000003</v>
      </c>
      <c r="H2">
        <v>421876829.87</v>
      </c>
      <c r="I2">
        <v>623292830.38</v>
      </c>
      <c r="J2">
        <v>706965985.67999995</v>
      </c>
      <c r="K2" s="14">
        <v>777180004.97000003</v>
      </c>
      <c r="L2" s="14">
        <v>1169097092.49</v>
      </c>
    </row>
    <row r="3" spans="1:12" x14ac:dyDescent="0.2">
      <c r="A3">
        <v>2</v>
      </c>
      <c r="B3" t="s">
        <v>31</v>
      </c>
      <c r="C3" t="s">
        <v>2</v>
      </c>
      <c r="D3" s="3"/>
      <c r="E3" s="3"/>
      <c r="G3" s="3"/>
      <c r="H3">
        <v>250420922.99000001</v>
      </c>
      <c r="I3">
        <v>580239976.72000003</v>
      </c>
      <c r="J3">
        <v>576706519.32000005</v>
      </c>
      <c r="K3" s="14">
        <v>655805352.23000002</v>
      </c>
      <c r="L3" s="14">
        <v>779842130.82000005</v>
      </c>
    </row>
    <row r="4" spans="1:12" x14ac:dyDescent="0.2">
      <c r="A4">
        <v>3</v>
      </c>
      <c r="B4" t="s">
        <v>32</v>
      </c>
      <c r="C4" t="s">
        <v>3</v>
      </c>
      <c r="D4" s="3"/>
      <c r="E4" s="3"/>
      <c r="G4" s="3"/>
      <c r="H4">
        <v>171455906.88</v>
      </c>
      <c r="I4">
        <v>43052853.659999996</v>
      </c>
      <c r="J4">
        <v>130259466.36</v>
      </c>
      <c r="K4" s="15">
        <v>121374652.73999999</v>
      </c>
      <c r="L4" s="15">
        <v>389254961.67000002</v>
      </c>
    </row>
    <row r="5" spans="1:12" x14ac:dyDescent="0.2">
      <c r="A5">
        <v>4</v>
      </c>
      <c r="B5" t="s">
        <v>33</v>
      </c>
      <c r="C5" s="4" t="s">
        <v>4</v>
      </c>
      <c r="D5">
        <v>89934004.909999996</v>
      </c>
      <c r="E5">
        <v>142558360.83000001</v>
      </c>
      <c r="F5">
        <v>154834179.56999999</v>
      </c>
      <c r="G5" s="3">
        <v>144526467.43000001</v>
      </c>
      <c r="H5">
        <v>279747439.69999999</v>
      </c>
      <c r="I5">
        <v>366814675.51999998</v>
      </c>
      <c r="J5">
        <v>214303998.36000001</v>
      </c>
      <c r="K5" s="3">
        <f t="shared" ref="K5:L7" si="1">K8+K11+K14+K17</f>
        <v>476969179.16000003</v>
      </c>
      <c r="L5" s="3">
        <f t="shared" si="1"/>
        <v>348531344.25</v>
      </c>
    </row>
    <row r="6" spans="1:12" x14ac:dyDescent="0.2">
      <c r="A6">
        <v>5</v>
      </c>
      <c r="B6" t="s">
        <v>34</v>
      </c>
      <c r="C6" t="s">
        <v>5</v>
      </c>
      <c r="D6" s="3"/>
      <c r="E6" s="3"/>
      <c r="G6" s="3"/>
      <c r="H6">
        <v>113043667.28</v>
      </c>
      <c r="I6">
        <v>92501283.920000002</v>
      </c>
      <c r="J6">
        <v>61215157.43</v>
      </c>
      <c r="K6" s="3">
        <f t="shared" si="1"/>
        <v>205493795.55000001</v>
      </c>
      <c r="L6" s="3">
        <f t="shared" si="1"/>
        <v>186183511.70999998</v>
      </c>
    </row>
    <row r="7" spans="1:12" x14ac:dyDescent="0.2">
      <c r="A7">
        <v>6</v>
      </c>
      <c r="B7" t="s">
        <v>35</v>
      </c>
      <c r="C7" t="s">
        <v>6</v>
      </c>
      <c r="D7" s="3"/>
      <c r="E7" s="3"/>
      <c r="G7" s="3"/>
      <c r="H7">
        <v>166703772.41999999</v>
      </c>
      <c r="I7">
        <v>274313391.60000002</v>
      </c>
      <c r="J7">
        <v>153088840.93000001</v>
      </c>
      <c r="K7" s="3">
        <f t="shared" si="1"/>
        <v>271475383.61000001</v>
      </c>
      <c r="L7" s="3">
        <f t="shared" si="1"/>
        <v>162347832.54000002</v>
      </c>
    </row>
    <row r="8" spans="1:12" x14ac:dyDescent="0.2">
      <c r="A8">
        <v>7</v>
      </c>
      <c r="B8" t="s">
        <v>36</v>
      </c>
      <c r="C8" s="4" t="s">
        <v>7</v>
      </c>
      <c r="D8" s="3">
        <v>0</v>
      </c>
      <c r="E8" s="3">
        <v>0</v>
      </c>
      <c r="F8" s="3">
        <v>0</v>
      </c>
      <c r="G8" s="3">
        <v>0</v>
      </c>
      <c r="H8" s="3"/>
      <c r="I8" s="3"/>
      <c r="K8" s="14">
        <v>52349109.68</v>
      </c>
      <c r="L8" s="14">
        <v>57079070.549999997</v>
      </c>
    </row>
    <row r="9" spans="1:12" x14ac:dyDescent="0.2">
      <c r="A9">
        <v>8</v>
      </c>
      <c r="B9" t="s">
        <v>37</v>
      </c>
      <c r="C9" t="s">
        <v>8</v>
      </c>
      <c r="D9" s="3"/>
      <c r="E9" s="3"/>
      <c r="G9" s="3"/>
      <c r="H9" s="3"/>
      <c r="I9" s="3"/>
      <c r="K9" s="14">
        <v>18884019.739999998</v>
      </c>
      <c r="L9" s="14">
        <v>6433031.2800000003</v>
      </c>
    </row>
    <row r="10" spans="1:12" x14ac:dyDescent="0.2">
      <c r="A10">
        <v>9</v>
      </c>
      <c r="B10" t="s">
        <v>38</v>
      </c>
      <c r="C10" t="s">
        <v>9</v>
      </c>
      <c r="D10" s="3"/>
      <c r="E10" s="3"/>
      <c r="G10" s="3"/>
      <c r="H10" s="3"/>
      <c r="I10" s="3"/>
      <c r="K10" s="15">
        <v>33465089.940000001</v>
      </c>
      <c r="L10" s="15">
        <v>50646039.270000003</v>
      </c>
    </row>
    <row r="11" spans="1:12" x14ac:dyDescent="0.2">
      <c r="A11">
        <v>10</v>
      </c>
      <c r="B11" t="s">
        <v>39</v>
      </c>
      <c r="C11" s="4" t="s">
        <v>10</v>
      </c>
      <c r="D11">
        <v>64440114</v>
      </c>
      <c r="E11">
        <v>89797561.650000006</v>
      </c>
      <c r="F11">
        <v>109280915.42</v>
      </c>
      <c r="G11" s="3">
        <v>93950063.400000006</v>
      </c>
      <c r="H11" s="3"/>
      <c r="I11" s="3"/>
      <c r="K11" s="14">
        <v>185634411.28999999</v>
      </c>
      <c r="L11" s="14">
        <v>100333962.69</v>
      </c>
    </row>
    <row r="12" spans="1:12" x14ac:dyDescent="0.2">
      <c r="A12">
        <v>11</v>
      </c>
      <c r="B12" t="s">
        <v>40</v>
      </c>
      <c r="C12" t="s">
        <v>11</v>
      </c>
      <c r="D12" s="3"/>
      <c r="E12" s="3"/>
      <c r="G12" s="3"/>
      <c r="H12" s="3"/>
      <c r="I12" s="3"/>
      <c r="K12" s="14">
        <v>36456764.210000001</v>
      </c>
      <c r="L12" s="14">
        <v>37576147.649999999</v>
      </c>
    </row>
    <row r="13" spans="1:12" x14ac:dyDescent="0.2">
      <c r="A13">
        <v>12</v>
      </c>
      <c r="B13" t="s">
        <v>41</v>
      </c>
      <c r="C13" t="s">
        <v>12</v>
      </c>
      <c r="D13" s="3"/>
      <c r="E13" s="3"/>
      <c r="G13" s="3"/>
      <c r="H13" s="3"/>
      <c r="I13" s="3"/>
      <c r="K13" s="15">
        <v>149177647.08000001</v>
      </c>
      <c r="L13" s="15">
        <v>62757815.039999999</v>
      </c>
    </row>
    <row r="14" spans="1:12" x14ac:dyDescent="0.2">
      <c r="A14">
        <v>13</v>
      </c>
      <c r="B14" t="s">
        <v>42</v>
      </c>
      <c r="C14" s="4" t="s">
        <v>13</v>
      </c>
      <c r="D14" s="3">
        <v>0</v>
      </c>
      <c r="E14" s="3">
        <v>0</v>
      </c>
      <c r="F14" s="3">
        <v>0</v>
      </c>
      <c r="G14" s="3">
        <v>0</v>
      </c>
      <c r="H14" s="3"/>
      <c r="I14" s="3"/>
      <c r="K14" s="14">
        <v>126391914.38</v>
      </c>
      <c r="L14" s="14">
        <v>104688237.98</v>
      </c>
    </row>
    <row r="15" spans="1:12" x14ac:dyDescent="0.2">
      <c r="A15">
        <v>14</v>
      </c>
      <c r="B15" t="s">
        <v>43</v>
      </c>
      <c r="C15" t="s">
        <v>14</v>
      </c>
      <c r="D15" s="3"/>
      <c r="E15" s="3"/>
      <c r="G15" s="3"/>
      <c r="H15" s="3"/>
      <c r="I15" s="3"/>
      <c r="K15" s="14">
        <v>125298654.65000001</v>
      </c>
      <c r="L15" s="14">
        <v>101240639.2</v>
      </c>
    </row>
    <row r="16" spans="1:12" x14ac:dyDescent="0.2">
      <c r="A16">
        <v>15</v>
      </c>
      <c r="B16" t="s">
        <v>44</v>
      </c>
      <c r="C16" t="s">
        <v>15</v>
      </c>
      <c r="D16" s="3"/>
      <c r="E16" s="3"/>
      <c r="G16" s="3"/>
      <c r="H16" s="3"/>
      <c r="I16" s="3"/>
      <c r="K16" s="15">
        <v>1093259.73</v>
      </c>
      <c r="L16" s="15">
        <v>3447598.78</v>
      </c>
    </row>
    <row r="17" spans="1:12" x14ac:dyDescent="0.2">
      <c r="A17">
        <v>16</v>
      </c>
      <c r="B17" t="s">
        <v>45</v>
      </c>
      <c r="C17" s="4" t="s">
        <v>16</v>
      </c>
      <c r="D17" s="3">
        <f>17823429.39+7670461.52</f>
        <v>25493890.91</v>
      </c>
      <c r="E17">
        <f>45090337.66+7670461.52</f>
        <v>52760799.179999992</v>
      </c>
      <c r="F17">
        <f>37910802.63+7642461.52</f>
        <v>45553264.150000006</v>
      </c>
      <c r="G17" s="3">
        <f>42933942.51+7642461.52</f>
        <v>50576404.030000001</v>
      </c>
      <c r="H17" s="3"/>
      <c r="I17" s="3"/>
      <c r="K17" s="14">
        <v>112593743.81</v>
      </c>
      <c r="L17" s="14">
        <v>86430073.030000001</v>
      </c>
    </row>
    <row r="18" spans="1:12" x14ac:dyDescent="0.2">
      <c r="A18">
        <v>17</v>
      </c>
      <c r="B18" t="s">
        <v>46</v>
      </c>
      <c r="C18" t="s">
        <v>17</v>
      </c>
      <c r="D18" s="3"/>
      <c r="E18" s="3"/>
      <c r="G18" s="3"/>
      <c r="H18" s="3"/>
      <c r="I18" s="3"/>
      <c r="K18" s="14">
        <v>24854356.949999999</v>
      </c>
      <c r="L18" s="14">
        <v>40933693.579999998</v>
      </c>
    </row>
    <row r="19" spans="1:12" x14ac:dyDescent="0.2">
      <c r="A19">
        <v>18</v>
      </c>
      <c r="B19" t="s">
        <v>47</v>
      </c>
      <c r="C19" t="s">
        <v>18</v>
      </c>
      <c r="D19" s="3"/>
      <c r="E19" s="3"/>
      <c r="G19" s="3"/>
      <c r="H19" s="3"/>
      <c r="I19" s="3"/>
      <c r="K19" s="15">
        <v>87739386.859999999</v>
      </c>
      <c r="L19" s="15">
        <v>45496379.450000003</v>
      </c>
    </row>
    <row r="20" spans="1:12" x14ac:dyDescent="0.2">
      <c r="A20">
        <v>19</v>
      </c>
      <c r="B20" t="s">
        <v>48</v>
      </c>
      <c r="C20" s="4" t="s">
        <v>19</v>
      </c>
      <c r="D20">
        <v>583355060.86000001</v>
      </c>
      <c r="E20">
        <v>341649447.30000001</v>
      </c>
      <c r="F20">
        <v>215053906.44</v>
      </c>
      <c r="G20" s="3">
        <v>418310320.66000003</v>
      </c>
      <c r="H20">
        <v>142129390.16999999</v>
      </c>
      <c r="I20">
        <v>256478154.86000001</v>
      </c>
      <c r="J20">
        <v>492661987.31999999</v>
      </c>
      <c r="K20" s="14">
        <v>300210825.81</v>
      </c>
      <c r="L20" s="14">
        <v>820565748.24000001</v>
      </c>
    </row>
    <row r="21" spans="1:12" x14ac:dyDescent="0.2">
      <c r="A21">
        <v>20</v>
      </c>
      <c r="B21" t="s">
        <v>49</v>
      </c>
      <c r="C21" t="s">
        <v>20</v>
      </c>
      <c r="D21" s="3"/>
      <c r="E21" s="3"/>
      <c r="G21" s="3"/>
      <c r="H21">
        <v>137377255.71000001</v>
      </c>
      <c r="I21">
        <v>487738692.80000001</v>
      </c>
      <c r="J21">
        <v>515491361.88999999</v>
      </c>
      <c r="K21" s="14">
        <v>450311556.68000001</v>
      </c>
      <c r="L21" s="14">
        <v>593658619.11000001</v>
      </c>
    </row>
    <row r="22" spans="1:12" x14ac:dyDescent="0.2">
      <c r="A22">
        <v>21</v>
      </c>
      <c r="B22" t="s">
        <v>50</v>
      </c>
      <c r="C22" t="s">
        <v>21</v>
      </c>
      <c r="D22" s="3"/>
      <c r="E22" s="3"/>
      <c r="G22" s="3"/>
      <c r="H22">
        <v>4752134.46</v>
      </c>
      <c r="I22">
        <v>-231260537.94</v>
      </c>
      <c r="J22">
        <v>-22829374.57</v>
      </c>
      <c r="K22" s="15">
        <v>-150100730.87</v>
      </c>
      <c r="L22" s="15">
        <v>226907129.13</v>
      </c>
    </row>
    <row r="23" spans="1:12" x14ac:dyDescent="0.2">
      <c r="A23">
        <v>22</v>
      </c>
      <c r="B23" t="s">
        <v>51</v>
      </c>
      <c r="C23" s="4" t="s">
        <v>22</v>
      </c>
      <c r="D23" s="3">
        <v>0</v>
      </c>
      <c r="E23">
        <v>536419905.63999999</v>
      </c>
      <c r="F23">
        <v>3172535.03</v>
      </c>
      <c r="G23" s="3">
        <v>22951317.280000001</v>
      </c>
      <c r="H23" s="3"/>
      <c r="I23" s="3"/>
      <c r="K23" s="14">
        <v>475056128.25</v>
      </c>
      <c r="L23" s="14">
        <v>280688499.25</v>
      </c>
    </row>
    <row r="24" spans="1:12" x14ac:dyDescent="0.2">
      <c r="A24">
        <v>23</v>
      </c>
      <c r="B24" t="s">
        <v>52</v>
      </c>
      <c r="C24" t="s">
        <v>23</v>
      </c>
      <c r="D24" s="3"/>
      <c r="E24" s="3"/>
      <c r="F24" s="3"/>
      <c r="G24" s="3"/>
      <c r="H24" s="3"/>
      <c r="I24" s="3"/>
      <c r="K24" s="14">
        <v>378815175.18000001</v>
      </c>
      <c r="L24" s="14">
        <v>202286766.25</v>
      </c>
    </row>
    <row r="25" spans="1:12" x14ac:dyDescent="0.2">
      <c r="A25">
        <v>24</v>
      </c>
      <c r="B25" t="s">
        <v>53</v>
      </c>
      <c r="C25" t="s">
        <v>24</v>
      </c>
      <c r="D25" s="3"/>
      <c r="E25" s="3"/>
      <c r="F25" s="3"/>
      <c r="G25" s="3"/>
      <c r="H25" s="3"/>
      <c r="I25" s="3"/>
      <c r="K25" s="15">
        <v>96240953.069999993</v>
      </c>
      <c r="L25" s="15">
        <v>78401733</v>
      </c>
    </row>
    <row r="26" spans="1:12" ht="11" customHeight="1" x14ac:dyDescent="0.2"/>
    <row r="27" spans="1:12" ht="15" customHeight="1" x14ac:dyDescent="0.2">
      <c r="D27" s="2"/>
      <c r="E27" s="2"/>
      <c r="F27" s="2"/>
      <c r="G27" s="2"/>
      <c r="H27" s="2"/>
      <c r="I27" s="2"/>
      <c r="K27" s="2"/>
      <c r="L27" s="2"/>
    </row>
    <row r="28" spans="1:12" ht="15" customHeight="1" x14ac:dyDescent="0.2">
      <c r="C28" s="6" t="s">
        <v>26</v>
      </c>
      <c r="D28" s="7">
        <f>D5-(D8+D11+D14+D17)</f>
        <v>0</v>
      </c>
      <c r="E28" s="7">
        <f t="shared" ref="E28:L28" si="2">E5-(E8+E11+E14+E17)</f>
        <v>0</v>
      </c>
      <c r="F28" s="7">
        <f>F5-(F8+F11+F14+F17)</f>
        <v>0</v>
      </c>
      <c r="G28" s="7">
        <f t="shared" si="2"/>
        <v>0</v>
      </c>
      <c r="H28" s="7">
        <f t="shared" si="2"/>
        <v>279747439.69999999</v>
      </c>
      <c r="I28" s="7">
        <f t="shared" si="2"/>
        <v>366814675.51999998</v>
      </c>
      <c r="J28" s="7">
        <f t="shared" si="2"/>
        <v>214303998.36000001</v>
      </c>
      <c r="K28" s="7">
        <f t="shared" ref="K28" si="3">K5-(K8+K11+K14+K17)</f>
        <v>0</v>
      </c>
      <c r="L28" s="7">
        <f t="shared" si="2"/>
        <v>0</v>
      </c>
    </row>
    <row r="29" spans="1:12" ht="15" customHeight="1" x14ac:dyDescent="0.2">
      <c r="C29" s="6" t="s">
        <v>27</v>
      </c>
      <c r="D29" s="7">
        <f>D2-D5-D20</f>
        <v>0</v>
      </c>
      <c r="E29" s="7">
        <f t="shared" ref="E29:L29" si="4">E2-E5-E20</f>
        <v>0</v>
      </c>
      <c r="F29" s="7">
        <f t="shared" si="4"/>
        <v>0</v>
      </c>
      <c r="G29" s="7">
        <f t="shared" si="4"/>
        <v>0</v>
      </c>
      <c r="H29" s="7">
        <f t="shared" si="4"/>
        <v>0</v>
      </c>
      <c r="I29" s="7">
        <f t="shared" si="4"/>
        <v>0</v>
      </c>
      <c r="J29" s="7">
        <f t="shared" si="4"/>
        <v>0</v>
      </c>
      <c r="K29" s="7">
        <f t="shared" ref="K29" si="5">K2-K5-K20</f>
        <v>0</v>
      </c>
      <c r="L29" s="7">
        <f t="shared" si="4"/>
        <v>0</v>
      </c>
    </row>
    <row r="30" spans="1:12" ht="15" customHeight="1" x14ac:dyDescent="0.2">
      <c r="D30" s="2"/>
      <c r="E30" s="2"/>
      <c r="F30" s="2"/>
      <c r="G30" s="2"/>
      <c r="H30" s="2"/>
      <c r="I30" s="2"/>
      <c r="K30" s="2"/>
      <c r="L30" s="2"/>
    </row>
    <row r="31" spans="1:12" ht="15" customHeight="1" x14ac:dyDescent="0.2">
      <c r="D31" s="2"/>
      <c r="E31" s="2"/>
      <c r="F31" s="2"/>
      <c r="G31" s="2"/>
      <c r="H31" s="2"/>
      <c r="I31" s="2"/>
      <c r="K31" s="2"/>
      <c r="L31" s="2"/>
    </row>
    <row r="32" spans="1:12" ht="15" customHeight="1" x14ac:dyDescent="0.2">
      <c r="D32" s="2"/>
      <c r="E32" s="2"/>
      <c r="F32" s="14"/>
      <c r="G32" s="14"/>
    </row>
    <row r="33" spans="4:7" ht="15" customHeight="1" x14ac:dyDescent="0.2">
      <c r="D33" s="2"/>
      <c r="E33" s="2"/>
      <c r="F33" s="14"/>
      <c r="G33" s="14"/>
    </row>
    <row r="34" spans="4:7" ht="15" customHeight="1" x14ac:dyDescent="0.2">
      <c r="D34" s="2"/>
      <c r="E34" s="2"/>
      <c r="F34" s="15"/>
      <c r="G34" s="15"/>
    </row>
    <row r="35" spans="4:7" ht="15" customHeight="1" x14ac:dyDescent="0.2">
      <c r="D35" s="2"/>
      <c r="E35" s="2"/>
      <c r="G35" s="14"/>
    </row>
    <row r="36" spans="4:7" x14ac:dyDescent="0.2">
      <c r="G36" s="14"/>
    </row>
    <row r="37" spans="4:7" x14ac:dyDescent="0.2">
      <c r="G37" s="15"/>
    </row>
    <row r="38" spans="4:7" x14ac:dyDescent="0.2">
      <c r="G38" s="14"/>
    </row>
    <row r="39" spans="4:7" x14ac:dyDescent="0.2">
      <c r="G39" s="14"/>
    </row>
    <row r="40" spans="4:7" x14ac:dyDescent="0.2">
      <c r="G40" s="15"/>
    </row>
    <row r="41" spans="4:7" x14ac:dyDescent="0.2">
      <c r="G41" s="14"/>
    </row>
    <row r="42" spans="4:7" x14ac:dyDescent="0.2">
      <c r="G42" s="14"/>
    </row>
    <row r="43" spans="4:7" x14ac:dyDescent="0.2">
      <c r="G43" s="15"/>
    </row>
    <row r="44" spans="4:7" x14ac:dyDescent="0.2">
      <c r="G44" s="14"/>
    </row>
    <row r="45" spans="4:7" x14ac:dyDescent="0.2">
      <c r="G45" s="14"/>
    </row>
    <row r="46" spans="4:7" x14ac:dyDescent="0.2">
      <c r="G46" s="15"/>
    </row>
    <row r="47" spans="4:7" x14ac:dyDescent="0.2">
      <c r="G47" s="14"/>
    </row>
    <row r="48" spans="4:7" x14ac:dyDescent="0.2">
      <c r="G48" s="14"/>
    </row>
    <row r="49" spans="7:7" x14ac:dyDescent="0.2">
      <c r="G49" s="15"/>
    </row>
  </sheetData>
  <pageMargins left="0.7" right="0.7" top="0.75" bottom="0.75" header="0.3" footer="0.3"/>
  <pageSetup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workbookViewId="0">
      <selection activeCell="F2" sqref="F2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5" width="12.5" bestFit="1" customWidth="1"/>
    <col min="6" max="6" width="14" bestFit="1" customWidth="1"/>
    <col min="10" max="10" width="13" style="3" bestFit="1" customWidth="1"/>
  </cols>
  <sheetData>
    <row r="1" spans="1:12" x14ac:dyDescent="0.2">
      <c r="A1" t="s">
        <v>25</v>
      </c>
      <c r="B1" t="s">
        <v>29</v>
      </c>
      <c r="C1" t="s">
        <v>0</v>
      </c>
      <c r="D1" s="1">
        <v>2008</v>
      </c>
      <c r="E1" s="1">
        <f>D1+1</f>
        <v>2009</v>
      </c>
      <c r="F1" s="1">
        <f t="shared" ref="F1:L1" si="0">E1+1</f>
        <v>2010</v>
      </c>
      <c r="G1" s="1">
        <f t="shared" si="0"/>
        <v>2011</v>
      </c>
      <c r="H1" s="1">
        <f t="shared" si="0"/>
        <v>2012</v>
      </c>
      <c r="I1" s="1">
        <f t="shared" si="0"/>
        <v>2013</v>
      </c>
      <c r="J1" s="8">
        <f t="shared" si="0"/>
        <v>2014</v>
      </c>
      <c r="K1" s="1">
        <f t="shared" si="0"/>
        <v>2015</v>
      </c>
      <c r="L1" s="1">
        <f t="shared" si="0"/>
        <v>2016</v>
      </c>
    </row>
    <row r="2" spans="1:12" x14ac:dyDescent="0.2">
      <c r="A2">
        <v>1</v>
      </c>
      <c r="B2" t="s">
        <v>30</v>
      </c>
      <c r="C2" s="4" t="s">
        <v>1</v>
      </c>
      <c r="D2">
        <v>756651095.02999997</v>
      </c>
      <c r="E2">
        <v>272552395.25999999</v>
      </c>
      <c r="F2" s="3"/>
      <c r="G2">
        <v>1722742639.0899999</v>
      </c>
      <c r="H2" s="3"/>
      <c r="I2">
        <v>338893722.94999999</v>
      </c>
      <c r="J2">
        <v>736994902.25</v>
      </c>
      <c r="K2" s="14">
        <v>1655497922.45</v>
      </c>
      <c r="L2" s="14">
        <v>732837209.19000006</v>
      </c>
    </row>
    <row r="3" spans="1:12" x14ac:dyDescent="0.2">
      <c r="A3">
        <v>2</v>
      </c>
      <c r="B3" t="s">
        <v>31</v>
      </c>
      <c r="C3" t="s">
        <v>2</v>
      </c>
      <c r="D3" s="3"/>
      <c r="E3" s="3"/>
      <c r="F3" s="3"/>
      <c r="G3">
        <v>1722742639.0899999</v>
      </c>
      <c r="H3" s="3"/>
      <c r="I3">
        <v>18802287.43</v>
      </c>
      <c r="J3">
        <v>76682815.349999994</v>
      </c>
      <c r="K3" s="14">
        <v>29367461.510000002</v>
      </c>
      <c r="L3" s="14">
        <v>69119195.260000005</v>
      </c>
    </row>
    <row r="4" spans="1:12" x14ac:dyDescent="0.2">
      <c r="A4">
        <v>3</v>
      </c>
      <c r="B4" t="s">
        <v>32</v>
      </c>
      <c r="C4" t="s">
        <v>3</v>
      </c>
      <c r="D4" s="3"/>
      <c r="E4" s="3"/>
      <c r="F4" s="3"/>
      <c r="G4" s="3">
        <v>0</v>
      </c>
      <c r="H4" s="3"/>
      <c r="I4">
        <v>320091435.51999998</v>
      </c>
      <c r="J4">
        <v>660312086.89999998</v>
      </c>
      <c r="K4" s="15">
        <v>1626130460.9400001</v>
      </c>
      <c r="L4" s="15">
        <v>663718013.92999995</v>
      </c>
    </row>
    <row r="5" spans="1:12" x14ac:dyDescent="0.2">
      <c r="A5">
        <v>4</v>
      </c>
      <c r="B5" t="s">
        <v>33</v>
      </c>
      <c r="C5" s="4" t="s">
        <v>4</v>
      </c>
      <c r="D5">
        <v>56684662.25</v>
      </c>
      <c r="E5">
        <v>120822983.08</v>
      </c>
      <c r="F5" s="3"/>
      <c r="G5">
        <v>441590911.58999997</v>
      </c>
      <c r="H5" s="3"/>
      <c r="I5">
        <v>246269960.94</v>
      </c>
      <c r="J5">
        <v>208560834.69999999</v>
      </c>
      <c r="K5" s="3">
        <f t="shared" ref="K5:L7" si="1">K8+K11+K14+K17</f>
        <v>600757516.81000006</v>
      </c>
      <c r="L5" s="3">
        <f t="shared" si="1"/>
        <v>394667696.75999999</v>
      </c>
    </row>
    <row r="6" spans="1:12" x14ac:dyDescent="0.2">
      <c r="A6">
        <v>5</v>
      </c>
      <c r="B6" t="s">
        <v>34</v>
      </c>
      <c r="C6" t="s">
        <v>5</v>
      </c>
      <c r="D6" s="3"/>
      <c r="E6" s="3"/>
      <c r="F6" s="3"/>
      <c r="G6">
        <v>441590911.58999997</v>
      </c>
      <c r="H6" s="3"/>
      <c r="I6">
        <v>66651567.409999996</v>
      </c>
      <c r="J6">
        <v>39180966.590000004</v>
      </c>
      <c r="K6" s="3">
        <f t="shared" si="1"/>
        <v>112191185.34</v>
      </c>
      <c r="L6" s="3">
        <f t="shared" si="1"/>
        <v>113964275.19</v>
      </c>
    </row>
    <row r="7" spans="1:12" x14ac:dyDescent="0.2">
      <c r="A7">
        <v>6</v>
      </c>
      <c r="B7" t="s">
        <v>35</v>
      </c>
      <c r="C7" t="s">
        <v>6</v>
      </c>
      <c r="D7" s="3"/>
      <c r="E7" s="3"/>
      <c r="F7" s="3"/>
      <c r="G7" s="3">
        <v>0</v>
      </c>
      <c r="H7" s="3"/>
      <c r="I7">
        <v>179618393.53</v>
      </c>
      <c r="J7">
        <v>169379868.11000001</v>
      </c>
      <c r="K7" s="3">
        <f t="shared" si="1"/>
        <v>488566331.47000003</v>
      </c>
      <c r="L7" s="3">
        <f t="shared" si="1"/>
        <v>280703421.56999999</v>
      </c>
    </row>
    <row r="8" spans="1:12" x14ac:dyDescent="0.2">
      <c r="A8">
        <v>7</v>
      </c>
      <c r="B8" t="s">
        <v>36</v>
      </c>
      <c r="C8" s="4" t="s">
        <v>7</v>
      </c>
      <c r="D8" s="3">
        <v>0</v>
      </c>
      <c r="E8" s="3">
        <v>0</v>
      </c>
      <c r="F8" s="3"/>
      <c r="G8" s="3"/>
      <c r="H8" s="3"/>
      <c r="I8" s="3"/>
      <c r="K8" s="14">
        <v>284498787.10000002</v>
      </c>
      <c r="L8" s="14">
        <v>150473410.96000001</v>
      </c>
    </row>
    <row r="9" spans="1:12" x14ac:dyDescent="0.2">
      <c r="A9">
        <v>8</v>
      </c>
      <c r="B9" t="s">
        <v>37</v>
      </c>
      <c r="C9" t="s">
        <v>8</v>
      </c>
      <c r="D9" s="3"/>
      <c r="E9" s="3"/>
      <c r="F9" s="3"/>
      <c r="G9" s="3"/>
      <c r="H9" s="3"/>
      <c r="I9" s="3"/>
      <c r="K9" s="14">
        <v>62183375.859999999</v>
      </c>
      <c r="L9" s="14">
        <v>56871826.890000001</v>
      </c>
    </row>
    <row r="10" spans="1:12" x14ac:dyDescent="0.2">
      <c r="A10">
        <v>9</v>
      </c>
      <c r="B10" t="s">
        <v>38</v>
      </c>
      <c r="C10" t="s">
        <v>9</v>
      </c>
      <c r="D10" s="3"/>
      <c r="E10" s="3"/>
      <c r="F10" s="3"/>
      <c r="G10" s="3"/>
      <c r="H10" s="3"/>
      <c r="I10" s="3"/>
      <c r="K10" s="15">
        <v>222315411.24000001</v>
      </c>
      <c r="L10" s="15">
        <v>93601584.069999993</v>
      </c>
    </row>
    <row r="11" spans="1:12" x14ac:dyDescent="0.2">
      <c r="A11">
        <v>10</v>
      </c>
      <c r="B11" t="s">
        <v>39</v>
      </c>
      <c r="C11" s="4" t="s">
        <v>10</v>
      </c>
      <c r="D11">
        <v>887045.6</v>
      </c>
      <c r="E11">
        <v>66970795.990000002</v>
      </c>
      <c r="F11" s="3"/>
      <c r="G11" s="3"/>
      <c r="H11" s="3"/>
      <c r="I11" s="3"/>
      <c r="K11" s="14">
        <v>192223236.62</v>
      </c>
      <c r="L11" s="14">
        <v>182532260.21000001</v>
      </c>
    </row>
    <row r="12" spans="1:12" x14ac:dyDescent="0.2">
      <c r="A12">
        <v>11</v>
      </c>
      <c r="B12" t="s">
        <v>40</v>
      </c>
      <c r="C12" t="s">
        <v>11</v>
      </c>
      <c r="D12" s="3"/>
      <c r="E12" s="3"/>
      <c r="F12" s="3"/>
      <c r="G12" s="3"/>
      <c r="H12" s="3"/>
      <c r="I12" s="3"/>
      <c r="K12" s="14">
        <v>39825483.979999997</v>
      </c>
      <c r="L12" s="14">
        <v>57085290.780000001</v>
      </c>
    </row>
    <row r="13" spans="1:12" x14ac:dyDescent="0.2">
      <c r="A13">
        <v>12</v>
      </c>
      <c r="B13" t="s">
        <v>41</v>
      </c>
      <c r="C13" t="s">
        <v>12</v>
      </c>
      <c r="D13" s="3"/>
      <c r="E13" s="3"/>
      <c r="F13" s="3"/>
      <c r="G13" s="3"/>
      <c r="H13" s="3"/>
      <c r="I13" s="3"/>
      <c r="K13" s="15">
        <v>152397752.63999999</v>
      </c>
      <c r="L13" s="15">
        <v>125446969.43000001</v>
      </c>
    </row>
    <row r="14" spans="1:12" x14ac:dyDescent="0.2">
      <c r="A14">
        <v>13</v>
      </c>
      <c r="B14" t="s">
        <v>42</v>
      </c>
      <c r="C14" s="4" t="s">
        <v>13</v>
      </c>
      <c r="D14" s="3">
        <v>0</v>
      </c>
      <c r="E14" s="3">
        <v>0</v>
      </c>
      <c r="F14" s="3"/>
      <c r="G14" s="3"/>
      <c r="H14" s="3"/>
      <c r="I14" s="3"/>
      <c r="K14" s="14">
        <v>124035493.09</v>
      </c>
      <c r="L14" s="14">
        <v>61662025.590000004</v>
      </c>
    </row>
    <row r="15" spans="1:12" x14ac:dyDescent="0.2">
      <c r="A15">
        <v>14</v>
      </c>
      <c r="B15" t="s">
        <v>43</v>
      </c>
      <c r="C15" t="s">
        <v>14</v>
      </c>
      <c r="D15" s="3"/>
      <c r="E15" s="3"/>
      <c r="F15" s="3"/>
      <c r="G15" s="3"/>
      <c r="H15" s="3"/>
      <c r="I15" s="3"/>
      <c r="K15" s="14">
        <v>10182325.5</v>
      </c>
      <c r="L15" s="14">
        <v>7157.52</v>
      </c>
    </row>
    <row r="16" spans="1:12" x14ac:dyDescent="0.2">
      <c r="A16">
        <v>15</v>
      </c>
      <c r="B16" t="s">
        <v>44</v>
      </c>
      <c r="C16" t="s">
        <v>15</v>
      </c>
      <c r="D16" s="3"/>
      <c r="E16" s="3"/>
      <c r="F16" s="3"/>
      <c r="G16" s="3"/>
      <c r="H16" s="3"/>
      <c r="I16" s="3"/>
      <c r="K16" s="15">
        <v>113853167.59</v>
      </c>
      <c r="L16" s="15">
        <v>61654868.07</v>
      </c>
    </row>
    <row r="17" spans="1:12" x14ac:dyDescent="0.2">
      <c r="A17">
        <v>16</v>
      </c>
      <c r="B17" t="s">
        <v>45</v>
      </c>
      <c r="C17" s="4" t="s">
        <v>16</v>
      </c>
      <c r="D17" s="3">
        <f>8839046.79+46958569.86</f>
        <v>55797616.649999999</v>
      </c>
      <c r="E17">
        <f>11876344.53+41975842.56</f>
        <v>53852187.090000004</v>
      </c>
      <c r="F17" s="3"/>
      <c r="G17" s="3"/>
      <c r="H17" s="3"/>
      <c r="I17" s="3"/>
      <c r="K17" s="14"/>
      <c r="L17" s="14">
        <v>0</v>
      </c>
    </row>
    <row r="18" spans="1:12" x14ac:dyDescent="0.2">
      <c r="A18">
        <v>17</v>
      </c>
      <c r="B18" t="s">
        <v>46</v>
      </c>
      <c r="C18" t="s">
        <v>17</v>
      </c>
      <c r="D18" s="3"/>
      <c r="E18" s="3"/>
      <c r="F18" s="3"/>
      <c r="G18" s="3"/>
      <c r="H18" s="3"/>
      <c r="I18" s="3"/>
      <c r="K18" s="14"/>
      <c r="L18" s="14">
        <v>0</v>
      </c>
    </row>
    <row r="19" spans="1:12" x14ac:dyDescent="0.2">
      <c r="A19">
        <v>18</v>
      </c>
      <c r="B19" t="s">
        <v>47</v>
      </c>
      <c r="C19" t="s">
        <v>18</v>
      </c>
      <c r="D19" s="3"/>
      <c r="E19" s="3"/>
      <c r="F19" s="3"/>
      <c r="G19" s="3"/>
      <c r="H19" s="3"/>
      <c r="I19" s="3"/>
      <c r="K19" s="15"/>
      <c r="L19" s="15">
        <v>0</v>
      </c>
    </row>
    <row r="20" spans="1:12" x14ac:dyDescent="0.2">
      <c r="A20">
        <v>19</v>
      </c>
      <c r="B20" t="s">
        <v>48</v>
      </c>
      <c r="C20" s="4" t="s">
        <v>19</v>
      </c>
      <c r="D20">
        <v>699966432.77999997</v>
      </c>
      <c r="E20">
        <v>151729412.18000001</v>
      </c>
      <c r="F20" s="3"/>
      <c r="G20">
        <v>1281151727.5</v>
      </c>
      <c r="H20" s="3"/>
      <c r="I20">
        <v>92623762.010000005</v>
      </c>
      <c r="J20">
        <v>528434067.55000001</v>
      </c>
      <c r="K20" s="14">
        <v>1054740405.64</v>
      </c>
      <c r="L20" s="14">
        <v>338169512.43000001</v>
      </c>
    </row>
    <row r="21" spans="1:12" x14ac:dyDescent="0.2">
      <c r="A21">
        <v>20</v>
      </c>
      <c r="B21" t="s">
        <v>49</v>
      </c>
      <c r="C21" t="s">
        <v>20</v>
      </c>
      <c r="D21" s="3"/>
      <c r="E21" s="3"/>
      <c r="F21" s="3"/>
      <c r="G21">
        <v>1281151727.5</v>
      </c>
      <c r="H21" s="3"/>
      <c r="I21">
        <v>-47849279.979999997</v>
      </c>
      <c r="J21">
        <v>37501848.759999998</v>
      </c>
      <c r="K21" s="14">
        <v>-82823723.829999998</v>
      </c>
      <c r="L21" s="14">
        <v>-44845079.93</v>
      </c>
    </row>
    <row r="22" spans="1:12" x14ac:dyDescent="0.2">
      <c r="A22">
        <v>21</v>
      </c>
      <c r="B22" t="s">
        <v>50</v>
      </c>
      <c r="C22" t="s">
        <v>21</v>
      </c>
      <c r="D22" s="3"/>
      <c r="E22" s="3"/>
      <c r="F22" s="3"/>
      <c r="G22" s="3">
        <v>0</v>
      </c>
      <c r="H22" s="3"/>
      <c r="I22">
        <v>140473041.99000001</v>
      </c>
      <c r="J22">
        <v>490932218.79000002</v>
      </c>
      <c r="K22" s="15">
        <v>1137564129.47</v>
      </c>
      <c r="L22" s="15">
        <v>383014592.36000001</v>
      </c>
    </row>
    <row r="23" spans="1:12" x14ac:dyDescent="0.2">
      <c r="A23">
        <v>22</v>
      </c>
      <c r="B23" t="s">
        <v>51</v>
      </c>
      <c r="C23" s="4" t="s">
        <v>22</v>
      </c>
      <c r="D23">
        <v>15492522.41</v>
      </c>
      <c r="E23">
        <v>38434077.539999999</v>
      </c>
      <c r="F23" s="3"/>
      <c r="G23" s="3"/>
      <c r="H23" s="3"/>
      <c r="I23" s="3"/>
      <c r="K23" s="3"/>
      <c r="L23" s="3"/>
    </row>
    <row r="24" spans="1:12" x14ac:dyDescent="0.2">
      <c r="A24">
        <v>23</v>
      </c>
      <c r="B24" t="s">
        <v>52</v>
      </c>
      <c r="C24" t="s">
        <v>23</v>
      </c>
      <c r="D24" s="3"/>
      <c r="E24" s="3"/>
      <c r="F24" s="3"/>
      <c r="G24" s="3"/>
      <c r="H24" s="3"/>
      <c r="I24" s="3"/>
      <c r="K24" s="3"/>
      <c r="L24" s="3"/>
    </row>
    <row r="25" spans="1:12" x14ac:dyDescent="0.2">
      <c r="A25">
        <v>24</v>
      </c>
      <c r="B25" t="s">
        <v>53</v>
      </c>
      <c r="C25" t="s">
        <v>24</v>
      </c>
      <c r="D25" s="3"/>
      <c r="E25" s="3"/>
      <c r="F25" s="3"/>
      <c r="G25" s="3"/>
      <c r="H25" s="3"/>
      <c r="I25" s="3"/>
      <c r="K25" s="3"/>
      <c r="L25" s="3"/>
    </row>
    <row r="26" spans="1:12" ht="11" customHeight="1" x14ac:dyDescent="0.2"/>
    <row r="27" spans="1:12" ht="15" customHeight="1" x14ac:dyDescent="0.2">
      <c r="D27" s="2"/>
      <c r="E27" s="2"/>
      <c r="F27" s="2"/>
      <c r="G27" s="2"/>
      <c r="H27" s="2"/>
      <c r="I27" s="2"/>
      <c r="K27" s="2"/>
      <c r="L27" s="2"/>
    </row>
    <row r="28" spans="1:12" ht="15" customHeight="1" x14ac:dyDescent="0.2">
      <c r="C28" s="6" t="s">
        <v>26</v>
      </c>
      <c r="D28" s="7">
        <f>D5-(D8+D11+D14+D17)</f>
        <v>0</v>
      </c>
      <c r="E28" s="7">
        <f t="shared" ref="E28:L28" si="2">E5-(E8+E11+E14+E17)</f>
        <v>0</v>
      </c>
      <c r="F28" s="7">
        <f t="shared" si="2"/>
        <v>0</v>
      </c>
      <c r="G28" s="7">
        <f t="shared" si="2"/>
        <v>441590911.58999997</v>
      </c>
      <c r="H28" s="7">
        <f t="shared" si="2"/>
        <v>0</v>
      </c>
      <c r="I28" s="7">
        <f t="shared" si="2"/>
        <v>246269960.94</v>
      </c>
      <c r="J28" s="7">
        <f t="shared" si="2"/>
        <v>208560834.69999999</v>
      </c>
      <c r="K28" s="7">
        <f t="shared" ref="K28" si="3">K5-(K8+K11+K14+K17)</f>
        <v>0</v>
      </c>
      <c r="L28" s="7">
        <f t="shared" si="2"/>
        <v>0</v>
      </c>
    </row>
    <row r="29" spans="1:12" ht="15" customHeight="1" x14ac:dyDescent="0.2">
      <c r="C29" s="6" t="s">
        <v>27</v>
      </c>
      <c r="D29" s="7">
        <f>D2-D5-D20</f>
        <v>0</v>
      </c>
      <c r="E29" s="7">
        <f t="shared" ref="E29:L29" si="4">E2-E5-E20</f>
        <v>0</v>
      </c>
      <c r="F29" s="7">
        <f t="shared" si="4"/>
        <v>0</v>
      </c>
      <c r="G29" s="7">
        <f t="shared" si="4"/>
        <v>0</v>
      </c>
      <c r="H29" s="7">
        <f t="shared" si="4"/>
        <v>0</v>
      </c>
      <c r="I29" s="7">
        <f t="shared" si="4"/>
        <v>0</v>
      </c>
      <c r="J29" s="7">
        <f t="shared" si="4"/>
        <v>0</v>
      </c>
      <c r="K29" s="7">
        <f t="shared" ref="K29" si="5">K2-K5-K20</f>
        <v>0</v>
      </c>
      <c r="L29" s="7">
        <f t="shared" si="4"/>
        <v>0</v>
      </c>
    </row>
    <row r="30" spans="1:12" ht="15" customHeight="1" x14ac:dyDescent="0.2">
      <c r="D30" s="2"/>
      <c r="E30" s="2"/>
      <c r="F30" s="2"/>
      <c r="G30" s="2"/>
      <c r="H30" s="2"/>
      <c r="I30" s="2"/>
      <c r="K30" s="2"/>
      <c r="L30" s="2"/>
    </row>
    <row r="31" spans="1:12" ht="15" customHeight="1" x14ac:dyDescent="0.2">
      <c r="D31" s="2"/>
      <c r="E31" s="2"/>
      <c r="F31" s="2"/>
      <c r="G31" s="2"/>
      <c r="J31"/>
    </row>
    <row r="32" spans="1:12" ht="15" customHeight="1" x14ac:dyDescent="0.2">
      <c r="D32" s="2"/>
      <c r="E32" s="2"/>
      <c r="F32" s="14"/>
      <c r="G32" s="14"/>
      <c r="L32" s="14"/>
    </row>
    <row r="33" spans="4:12" ht="15" customHeight="1" x14ac:dyDescent="0.2">
      <c r="D33" s="2"/>
      <c r="E33" s="2"/>
      <c r="F33" s="14"/>
      <c r="G33" s="14"/>
      <c r="L33" s="14"/>
    </row>
    <row r="34" spans="4:12" ht="15" customHeight="1" x14ac:dyDescent="0.2">
      <c r="D34" s="2"/>
      <c r="E34" s="2"/>
      <c r="F34" s="15"/>
      <c r="G34" s="15"/>
      <c r="L34" s="15"/>
    </row>
    <row r="35" spans="4:12" ht="15" customHeight="1" x14ac:dyDescent="0.2">
      <c r="D35" s="2"/>
      <c r="E35" s="2"/>
      <c r="G35" s="14"/>
    </row>
    <row r="36" spans="4:12" x14ac:dyDescent="0.2">
      <c r="G36" s="14"/>
    </row>
    <row r="37" spans="4:12" x14ac:dyDescent="0.2">
      <c r="G37" s="15"/>
    </row>
    <row r="38" spans="4:12" x14ac:dyDescent="0.2">
      <c r="G38" s="14"/>
    </row>
    <row r="39" spans="4:12" x14ac:dyDescent="0.2">
      <c r="G39" s="14"/>
    </row>
    <row r="40" spans="4:12" x14ac:dyDescent="0.2">
      <c r="G40" s="15"/>
    </row>
    <row r="41" spans="4:12" x14ac:dyDescent="0.2">
      <c r="G41" s="14"/>
    </row>
    <row r="42" spans="4:12" x14ac:dyDescent="0.2">
      <c r="G42" s="14"/>
    </row>
    <row r="43" spans="4:12" x14ac:dyDescent="0.2">
      <c r="G43" s="15"/>
    </row>
    <row r="44" spans="4:12" x14ac:dyDescent="0.2">
      <c r="G44" s="14"/>
    </row>
    <row r="45" spans="4:12" x14ac:dyDescent="0.2">
      <c r="G45" s="14"/>
    </row>
    <row r="46" spans="4:12" x14ac:dyDescent="0.2">
      <c r="G46" s="15"/>
    </row>
  </sheetData>
  <pageMargins left="0.7" right="0.7" top="0.75" bottom="0.75" header="0.3" footer="0.3"/>
  <pageSetup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topLeftCell="A25" workbookViewId="0">
      <selection activeCell="E32" sqref="E32:G51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5" width="14.5" bestFit="1" customWidth="1"/>
    <col min="6" max="6" width="14" bestFit="1" customWidth="1"/>
    <col min="10" max="10" width="13" style="3" bestFit="1" customWidth="1"/>
  </cols>
  <sheetData>
    <row r="1" spans="1:12" x14ac:dyDescent="0.2">
      <c r="A1" t="s">
        <v>25</v>
      </c>
      <c r="B1" t="s">
        <v>29</v>
      </c>
      <c r="C1" t="s">
        <v>0</v>
      </c>
      <c r="D1" s="1">
        <v>2008</v>
      </c>
      <c r="E1" s="1">
        <f>D1+1</f>
        <v>2009</v>
      </c>
      <c r="F1" s="1">
        <f t="shared" ref="F1:L1" si="0">E1+1</f>
        <v>2010</v>
      </c>
      <c r="G1" s="1">
        <f t="shared" si="0"/>
        <v>2011</v>
      </c>
      <c r="H1" s="1">
        <f t="shared" si="0"/>
        <v>2012</v>
      </c>
      <c r="I1" s="1">
        <f t="shared" si="0"/>
        <v>2013</v>
      </c>
      <c r="J1" s="8">
        <f t="shared" si="0"/>
        <v>2014</v>
      </c>
      <c r="K1" s="1">
        <f t="shared" si="0"/>
        <v>2015</v>
      </c>
      <c r="L1" s="1">
        <f t="shared" si="0"/>
        <v>2016</v>
      </c>
    </row>
    <row r="2" spans="1:12" x14ac:dyDescent="0.2">
      <c r="A2">
        <v>1</v>
      </c>
      <c r="B2" t="s">
        <v>30</v>
      </c>
      <c r="C2" s="4" t="s">
        <v>1</v>
      </c>
      <c r="D2">
        <v>7005761346.8400002</v>
      </c>
      <c r="E2">
        <v>6651092598.2700005</v>
      </c>
      <c r="F2">
        <v>6098391638.6899996</v>
      </c>
      <c r="G2">
        <v>6341598256.8599997</v>
      </c>
      <c r="H2">
        <v>7576712002.3699999</v>
      </c>
      <c r="I2">
        <v>12212386567.01</v>
      </c>
      <c r="J2">
        <v>13558392918.620001</v>
      </c>
      <c r="K2" s="14">
        <v>15705362969.059999</v>
      </c>
      <c r="L2" s="14">
        <v>17509814357.41</v>
      </c>
    </row>
    <row r="3" spans="1:12" x14ac:dyDescent="0.2">
      <c r="A3">
        <v>2</v>
      </c>
      <c r="B3" t="s">
        <v>31</v>
      </c>
      <c r="C3" t="s">
        <v>2</v>
      </c>
      <c r="D3" s="3"/>
      <c r="E3" s="3"/>
      <c r="F3">
        <v>4484081492.6199999</v>
      </c>
      <c r="G3">
        <v>4730578634.2600002</v>
      </c>
      <c r="H3">
        <v>6031430013.8999996</v>
      </c>
      <c r="I3">
        <v>10536275937.68</v>
      </c>
      <c r="J3">
        <v>11471567061.67</v>
      </c>
      <c r="K3" s="14">
        <v>13143223910.17</v>
      </c>
      <c r="L3" s="14">
        <v>14417127438.93</v>
      </c>
    </row>
    <row r="4" spans="1:12" x14ac:dyDescent="0.2">
      <c r="A4">
        <v>3</v>
      </c>
      <c r="B4" t="s">
        <v>32</v>
      </c>
      <c r="C4" t="s">
        <v>3</v>
      </c>
      <c r="D4" s="3"/>
      <c r="E4" s="3"/>
      <c r="F4">
        <v>1614310146.0699999</v>
      </c>
      <c r="G4">
        <v>1611019622.5999999</v>
      </c>
      <c r="H4">
        <v>1545281988.47</v>
      </c>
      <c r="I4">
        <v>1676110629.3299999</v>
      </c>
      <c r="J4">
        <v>2086825856.95</v>
      </c>
      <c r="K4" s="15">
        <v>2562139058.8899999</v>
      </c>
      <c r="L4" s="15">
        <v>3092686918.48</v>
      </c>
    </row>
    <row r="5" spans="1:12" x14ac:dyDescent="0.2">
      <c r="A5">
        <v>4</v>
      </c>
      <c r="B5" t="s">
        <v>33</v>
      </c>
      <c r="C5" s="4" t="s">
        <v>4</v>
      </c>
      <c r="D5">
        <v>10690338466.43</v>
      </c>
      <c r="E5">
        <v>10551714453.32</v>
      </c>
      <c r="F5">
        <v>8448926209.1700001</v>
      </c>
      <c r="G5">
        <v>9232287642.2800007</v>
      </c>
      <c r="H5">
        <v>11462136272.610001</v>
      </c>
      <c r="I5">
        <v>18754253121.32</v>
      </c>
      <c r="J5">
        <v>22935278276.919998</v>
      </c>
      <c r="K5" s="3">
        <f t="shared" ref="K5:L7" si="1">K8+K11+K14+K17</f>
        <v>30125443586.07</v>
      </c>
      <c r="L5" s="3">
        <f t="shared" si="1"/>
        <v>32241075702.970001</v>
      </c>
    </row>
    <row r="6" spans="1:12" x14ac:dyDescent="0.2">
      <c r="A6">
        <v>5</v>
      </c>
      <c r="B6" t="s">
        <v>34</v>
      </c>
      <c r="C6" t="s">
        <v>5</v>
      </c>
      <c r="D6" s="3"/>
      <c r="E6" s="3"/>
      <c r="F6">
        <v>2467106370.6100001</v>
      </c>
      <c r="G6">
        <v>2775142331.3299999</v>
      </c>
      <c r="H6">
        <v>3098278209.9200001</v>
      </c>
      <c r="I6">
        <v>8257348126.0600004</v>
      </c>
      <c r="J6">
        <v>9262872476.9200001</v>
      </c>
      <c r="K6" s="3">
        <f t="shared" si="1"/>
        <v>12251047970.690001</v>
      </c>
      <c r="L6" s="3">
        <f t="shared" si="1"/>
        <v>12954812160.970001</v>
      </c>
    </row>
    <row r="7" spans="1:12" x14ac:dyDescent="0.2">
      <c r="A7">
        <v>6</v>
      </c>
      <c r="B7" t="s">
        <v>35</v>
      </c>
      <c r="C7" t="s">
        <v>6</v>
      </c>
      <c r="D7" s="3"/>
      <c r="E7" s="3"/>
      <c r="F7">
        <v>5981819838.5600004</v>
      </c>
      <c r="G7">
        <v>6457145310.9499998</v>
      </c>
      <c r="H7">
        <v>8363858062.6899996</v>
      </c>
      <c r="I7">
        <v>10496904995.26</v>
      </c>
      <c r="J7">
        <v>13672405800</v>
      </c>
      <c r="K7" s="3">
        <f t="shared" si="1"/>
        <v>17874395615.380001</v>
      </c>
      <c r="L7" s="3">
        <f t="shared" si="1"/>
        <v>19286263542</v>
      </c>
    </row>
    <row r="8" spans="1:12" x14ac:dyDescent="0.2">
      <c r="A8">
        <v>7</v>
      </c>
      <c r="B8" t="s">
        <v>36</v>
      </c>
      <c r="C8" s="4" t="s">
        <v>7</v>
      </c>
      <c r="D8">
        <v>2121680923.3</v>
      </c>
      <c r="E8">
        <v>2207128558.0500002</v>
      </c>
      <c r="F8" s="3"/>
      <c r="G8" s="3"/>
      <c r="H8" s="3"/>
      <c r="I8" s="3"/>
      <c r="K8" s="14">
        <v>882339794.11000001</v>
      </c>
      <c r="L8" s="14">
        <v>1242756312.3199999</v>
      </c>
    </row>
    <row r="9" spans="1:12" x14ac:dyDescent="0.2">
      <c r="A9">
        <v>8</v>
      </c>
      <c r="B9" t="s">
        <v>37</v>
      </c>
      <c r="C9" t="s">
        <v>8</v>
      </c>
      <c r="D9" s="3"/>
      <c r="E9" s="3"/>
      <c r="F9" s="3"/>
      <c r="G9" s="3"/>
      <c r="H9" s="3"/>
      <c r="I9" s="3"/>
      <c r="K9" s="14">
        <v>821966509.80999994</v>
      </c>
      <c r="L9" s="14">
        <v>1163993614.8399999</v>
      </c>
    </row>
    <row r="10" spans="1:12" x14ac:dyDescent="0.2">
      <c r="A10">
        <v>9</v>
      </c>
      <c r="B10" t="s">
        <v>38</v>
      </c>
      <c r="C10" t="s">
        <v>9</v>
      </c>
      <c r="D10" s="3"/>
      <c r="E10" s="3"/>
      <c r="F10" s="3"/>
      <c r="G10" s="3"/>
      <c r="H10" s="3"/>
      <c r="I10" s="3"/>
      <c r="K10" s="15">
        <v>60373284.299999997</v>
      </c>
      <c r="L10" s="15">
        <v>78762697.480000004</v>
      </c>
    </row>
    <row r="11" spans="1:12" x14ac:dyDescent="0.2">
      <c r="A11">
        <v>10</v>
      </c>
      <c r="B11" t="s">
        <v>39</v>
      </c>
      <c r="C11" s="4" t="s">
        <v>10</v>
      </c>
      <c r="D11">
        <v>554933414.16999996</v>
      </c>
      <c r="E11">
        <v>384053254.61000001</v>
      </c>
      <c r="F11" s="3"/>
      <c r="G11" s="3"/>
      <c r="H11" s="3"/>
      <c r="I11" s="3"/>
      <c r="K11" s="14">
        <v>2330858524.6999998</v>
      </c>
      <c r="L11" s="14">
        <v>2008305469.1900001</v>
      </c>
    </row>
    <row r="12" spans="1:12" x14ac:dyDescent="0.2">
      <c r="A12">
        <v>11</v>
      </c>
      <c r="B12" t="s">
        <v>40</v>
      </c>
      <c r="C12" t="s">
        <v>11</v>
      </c>
      <c r="D12" s="3"/>
      <c r="E12" s="3"/>
      <c r="F12" s="3"/>
      <c r="G12" s="3"/>
      <c r="H12" s="3"/>
      <c r="I12" s="3"/>
      <c r="K12" s="14">
        <v>1200334447.6300001</v>
      </c>
      <c r="L12" s="14">
        <v>1100738441.21</v>
      </c>
    </row>
    <row r="13" spans="1:12" x14ac:dyDescent="0.2">
      <c r="A13">
        <v>12</v>
      </c>
      <c r="B13" t="s">
        <v>41</v>
      </c>
      <c r="C13" t="s">
        <v>12</v>
      </c>
      <c r="D13" s="3"/>
      <c r="E13" s="3"/>
      <c r="F13" s="3"/>
      <c r="G13" s="3"/>
      <c r="H13" s="3"/>
      <c r="I13" s="3"/>
      <c r="K13" s="15">
        <v>1130524077.0699999</v>
      </c>
      <c r="L13" s="15">
        <v>907567027.98000002</v>
      </c>
    </row>
    <row r="14" spans="1:12" x14ac:dyDescent="0.2">
      <c r="A14">
        <v>13</v>
      </c>
      <c r="B14" t="s">
        <v>42</v>
      </c>
      <c r="C14" s="4" t="s">
        <v>13</v>
      </c>
      <c r="D14" s="3">
        <v>0</v>
      </c>
      <c r="E14">
        <v>246955187.59999999</v>
      </c>
      <c r="F14" s="3"/>
      <c r="G14" s="3"/>
      <c r="H14" s="3"/>
      <c r="I14" s="3"/>
      <c r="K14" s="14">
        <v>163190108.88</v>
      </c>
      <c r="L14" s="14">
        <v>206367129.63</v>
      </c>
    </row>
    <row r="15" spans="1:12" x14ac:dyDescent="0.2">
      <c r="A15">
        <v>14</v>
      </c>
      <c r="B15" t="s">
        <v>43</v>
      </c>
      <c r="C15" t="s">
        <v>14</v>
      </c>
      <c r="D15" s="3"/>
      <c r="E15" s="3"/>
      <c r="F15" s="3"/>
      <c r="G15" s="3"/>
      <c r="H15" s="3"/>
      <c r="I15" s="3"/>
      <c r="K15" s="14">
        <v>132304037.70999999</v>
      </c>
      <c r="L15" s="14">
        <v>166267888.38999999</v>
      </c>
    </row>
    <row r="16" spans="1:12" x14ac:dyDescent="0.2">
      <c r="A16">
        <v>15</v>
      </c>
      <c r="B16" t="s">
        <v>44</v>
      </c>
      <c r="C16" t="s">
        <v>15</v>
      </c>
      <c r="D16" s="3"/>
      <c r="E16" s="3"/>
      <c r="F16" s="3"/>
      <c r="G16" s="3"/>
      <c r="H16" s="3"/>
      <c r="I16" s="3"/>
      <c r="K16" s="15">
        <v>30886071.170000002</v>
      </c>
      <c r="L16" s="15">
        <v>40099241.240000002</v>
      </c>
    </row>
    <row r="17" spans="1:12" x14ac:dyDescent="0.2">
      <c r="A17">
        <v>16</v>
      </c>
      <c r="B17" t="s">
        <v>45</v>
      </c>
      <c r="C17" s="4" t="s">
        <v>16</v>
      </c>
      <c r="D17">
        <f>7768251289.75+245472839.21</f>
        <v>8013724128.96</v>
      </c>
      <c r="E17">
        <f>7688119995.79+25457457.27</f>
        <v>7713577453.0600004</v>
      </c>
      <c r="F17" s="3"/>
      <c r="G17" s="3"/>
      <c r="H17" s="3"/>
      <c r="I17" s="3"/>
      <c r="K17" s="14">
        <v>26749055158.380001</v>
      </c>
      <c r="L17" s="14">
        <v>28783646791.830002</v>
      </c>
    </row>
    <row r="18" spans="1:12" x14ac:dyDescent="0.2">
      <c r="A18">
        <v>17</v>
      </c>
      <c r="B18" t="s">
        <v>46</v>
      </c>
      <c r="C18" t="s">
        <v>17</v>
      </c>
      <c r="D18" s="3"/>
      <c r="E18" s="3"/>
      <c r="F18" s="3"/>
      <c r="G18" s="3"/>
      <c r="H18" s="3"/>
      <c r="I18" s="3"/>
      <c r="K18" s="14">
        <v>10096442975.540001</v>
      </c>
      <c r="L18" s="14">
        <v>10523812216.530001</v>
      </c>
    </row>
    <row r="19" spans="1:12" x14ac:dyDescent="0.2">
      <c r="A19">
        <v>18</v>
      </c>
      <c r="B19" t="s">
        <v>47</v>
      </c>
      <c r="C19" t="s">
        <v>18</v>
      </c>
      <c r="D19" s="3"/>
      <c r="E19" s="3"/>
      <c r="F19" s="3"/>
      <c r="G19" s="3"/>
      <c r="H19" s="3"/>
      <c r="I19" s="3"/>
      <c r="K19" s="15">
        <v>16652612182.84</v>
      </c>
      <c r="L19" s="15">
        <v>18259834575.299999</v>
      </c>
    </row>
    <row r="20" spans="1:12" x14ac:dyDescent="0.2">
      <c r="A20">
        <v>19</v>
      </c>
      <c r="B20" t="s">
        <v>48</v>
      </c>
      <c r="C20" s="4" t="s">
        <v>19</v>
      </c>
      <c r="D20" s="3">
        <f>-3684577119.59</f>
        <v>-3684577119.5900002</v>
      </c>
      <c r="E20" s="3">
        <v>-3900621855.0500002</v>
      </c>
      <c r="F20">
        <v>-2350534570.48</v>
      </c>
      <c r="G20">
        <v>-2890689385.4200001</v>
      </c>
      <c r="H20">
        <v>-3885424270.2399998</v>
      </c>
      <c r="I20">
        <v>-6541866554.3100004</v>
      </c>
      <c r="J20">
        <v>-9376885358.2999992</v>
      </c>
      <c r="K20" s="14">
        <v>-14420080617.01</v>
      </c>
      <c r="L20" s="14">
        <v>-14731261345.559999</v>
      </c>
    </row>
    <row r="21" spans="1:12" x14ac:dyDescent="0.2">
      <c r="A21">
        <v>20</v>
      </c>
      <c r="B21" t="s">
        <v>49</v>
      </c>
      <c r="C21" t="s">
        <v>20</v>
      </c>
      <c r="D21" s="3"/>
      <c r="E21" s="3"/>
      <c r="F21">
        <v>2016975122.01</v>
      </c>
      <c r="G21">
        <v>1955436302.9300001</v>
      </c>
      <c r="H21">
        <v>2933151803.98</v>
      </c>
      <c r="I21">
        <v>2278927811.6199999</v>
      </c>
      <c r="J21">
        <v>2208694584.75</v>
      </c>
      <c r="K21" s="14">
        <v>892175939.48000002</v>
      </c>
      <c r="L21" s="14">
        <v>1462315277.96</v>
      </c>
    </row>
    <row r="22" spans="1:12" x14ac:dyDescent="0.2">
      <c r="A22">
        <v>21</v>
      </c>
      <c r="B22" t="s">
        <v>50</v>
      </c>
      <c r="C22" t="s">
        <v>21</v>
      </c>
      <c r="D22" s="3"/>
      <c r="E22" s="3"/>
      <c r="F22">
        <v>-4367509692.4899998</v>
      </c>
      <c r="G22">
        <v>-4846125688.3500004</v>
      </c>
      <c r="H22">
        <v>-6818576074.2200003</v>
      </c>
      <c r="I22">
        <v>-8820794365.9300003</v>
      </c>
      <c r="J22">
        <v>-11585579943.049999</v>
      </c>
      <c r="K22" s="15">
        <v>-15312256556.49</v>
      </c>
      <c r="L22" s="15">
        <v>-16193576623.52</v>
      </c>
    </row>
    <row r="23" spans="1:12" x14ac:dyDescent="0.2">
      <c r="A23">
        <v>22</v>
      </c>
      <c r="B23" t="s">
        <v>51</v>
      </c>
      <c r="C23" s="4" t="s">
        <v>22</v>
      </c>
      <c r="D23">
        <v>328703481</v>
      </c>
      <c r="E23">
        <v>193896244.90000001</v>
      </c>
      <c r="F23" s="3"/>
      <c r="G23" s="3"/>
      <c r="H23" s="3"/>
      <c r="I23" s="3"/>
      <c r="K23" s="14">
        <v>402647404.61000001</v>
      </c>
      <c r="L23" s="14">
        <v>651244972.40999997</v>
      </c>
    </row>
    <row r="24" spans="1:12" x14ac:dyDescent="0.2">
      <c r="A24">
        <v>23</v>
      </c>
      <c r="B24" t="s">
        <v>52</v>
      </c>
      <c r="C24" t="s">
        <v>23</v>
      </c>
      <c r="D24" s="3"/>
      <c r="E24" s="3"/>
      <c r="F24" s="3"/>
      <c r="G24" s="3"/>
      <c r="H24" s="3"/>
      <c r="I24" s="3"/>
      <c r="K24" s="14">
        <v>303622606.05000001</v>
      </c>
      <c r="L24" s="14">
        <v>568398356.74000001</v>
      </c>
    </row>
    <row r="25" spans="1:12" x14ac:dyDescent="0.2">
      <c r="A25">
        <v>24</v>
      </c>
      <c r="B25" t="s">
        <v>53</v>
      </c>
      <c r="C25" t="s">
        <v>24</v>
      </c>
      <c r="D25" s="3"/>
      <c r="E25" s="3"/>
      <c r="F25" s="3"/>
      <c r="G25" s="3"/>
      <c r="H25" s="3"/>
      <c r="I25" s="3"/>
      <c r="K25" s="15">
        <v>99024798.560000002</v>
      </c>
      <c r="L25" s="15">
        <v>82846615.670000002</v>
      </c>
    </row>
    <row r="26" spans="1:12" ht="11" customHeight="1" x14ac:dyDescent="0.2"/>
    <row r="27" spans="1:12" ht="15" customHeight="1" x14ac:dyDescent="0.2">
      <c r="D27" s="2"/>
      <c r="E27" s="2"/>
      <c r="F27" s="2"/>
      <c r="G27" s="2"/>
      <c r="H27" s="2"/>
      <c r="I27" s="2"/>
      <c r="K27" s="2"/>
      <c r="L27" s="2"/>
    </row>
    <row r="28" spans="1:12" ht="15" customHeight="1" x14ac:dyDescent="0.2">
      <c r="C28" s="6" t="s">
        <v>26</v>
      </c>
      <c r="D28" s="7">
        <f>D5-(D8+D11+D14+D17)</f>
        <v>0</v>
      </c>
      <c r="E28" s="7">
        <f t="shared" ref="E28:L28" si="2">E5-(E8+E11+E14+E17)</f>
        <v>0</v>
      </c>
      <c r="F28" s="7">
        <f t="shared" si="2"/>
        <v>8448926209.1700001</v>
      </c>
      <c r="G28" s="7">
        <f t="shared" si="2"/>
        <v>9232287642.2800007</v>
      </c>
      <c r="H28" s="7">
        <f t="shared" si="2"/>
        <v>11462136272.610001</v>
      </c>
      <c r="I28" s="7">
        <f t="shared" si="2"/>
        <v>18754253121.32</v>
      </c>
      <c r="J28" s="7">
        <f t="shared" si="2"/>
        <v>22935278276.919998</v>
      </c>
      <c r="K28" s="7">
        <f t="shared" ref="K28" si="3">K5-(K8+K11+K14+K17)</f>
        <v>0</v>
      </c>
      <c r="L28" s="7">
        <f t="shared" si="2"/>
        <v>0</v>
      </c>
    </row>
    <row r="29" spans="1:12" ht="15" customHeight="1" x14ac:dyDescent="0.2">
      <c r="C29" s="6" t="s">
        <v>27</v>
      </c>
      <c r="D29" s="7">
        <f>D2-D5-D20</f>
        <v>0</v>
      </c>
      <c r="E29" s="7">
        <f t="shared" ref="E29:L29" si="4">E2-E5-E20</f>
        <v>0</v>
      </c>
      <c r="F29" s="7">
        <f t="shared" si="4"/>
        <v>0</v>
      </c>
      <c r="G29" s="7">
        <f t="shared" si="4"/>
        <v>0</v>
      </c>
      <c r="H29" s="7">
        <f t="shared" si="4"/>
        <v>0</v>
      </c>
      <c r="I29" s="7">
        <f t="shared" si="4"/>
        <v>0</v>
      </c>
      <c r="J29" s="7">
        <f t="shared" si="4"/>
        <v>0</v>
      </c>
      <c r="K29" s="7">
        <f t="shared" ref="K29" si="5">K2-K5-K20</f>
        <v>0</v>
      </c>
      <c r="L29" s="7">
        <f t="shared" si="4"/>
        <v>0</v>
      </c>
    </row>
    <row r="30" spans="1:12" ht="15" customHeight="1" x14ac:dyDescent="0.2">
      <c r="D30" s="2"/>
      <c r="E30" s="2"/>
      <c r="F30" s="2"/>
      <c r="G30" s="2"/>
      <c r="H30" s="2"/>
      <c r="I30" s="2"/>
      <c r="K30" s="2"/>
      <c r="L30" s="2"/>
    </row>
    <row r="31" spans="1:12" ht="15" customHeight="1" x14ac:dyDescent="0.2">
      <c r="D31" s="2"/>
      <c r="E31" s="2"/>
      <c r="F31" s="2"/>
      <c r="G31" s="2"/>
      <c r="J31"/>
      <c r="K31" s="2"/>
      <c r="L31" s="2"/>
    </row>
    <row r="32" spans="1:12" ht="15" customHeight="1" x14ac:dyDescent="0.2">
      <c r="D32" s="2"/>
      <c r="E32" s="14"/>
      <c r="F32" s="14"/>
    </row>
    <row r="33" spans="4:12" ht="15" customHeight="1" x14ac:dyDescent="0.2">
      <c r="D33" s="2"/>
      <c r="E33" s="14"/>
      <c r="F33" s="14"/>
    </row>
    <row r="34" spans="4:12" ht="15" customHeight="1" x14ac:dyDescent="0.2">
      <c r="D34" s="2"/>
      <c r="E34" s="15"/>
      <c r="F34" s="15"/>
    </row>
    <row r="35" spans="4:12" ht="15" customHeight="1" x14ac:dyDescent="0.2">
      <c r="D35" s="2"/>
      <c r="F35" s="14"/>
      <c r="L35" s="2"/>
    </row>
    <row r="36" spans="4:12" x14ac:dyDescent="0.2">
      <c r="F36" s="14"/>
    </row>
    <row r="37" spans="4:12" x14ac:dyDescent="0.2">
      <c r="F37" s="15"/>
    </row>
    <row r="38" spans="4:12" x14ac:dyDescent="0.2">
      <c r="F38" s="14"/>
    </row>
    <row r="39" spans="4:12" x14ac:dyDescent="0.2">
      <c r="F39" s="14"/>
    </row>
    <row r="40" spans="4:12" x14ac:dyDescent="0.2">
      <c r="F40" s="15"/>
    </row>
    <row r="41" spans="4:12" x14ac:dyDescent="0.2">
      <c r="F41" s="14"/>
    </row>
    <row r="42" spans="4:12" x14ac:dyDescent="0.2">
      <c r="F42" s="14"/>
    </row>
    <row r="43" spans="4:12" x14ac:dyDescent="0.2">
      <c r="F43" s="15"/>
    </row>
    <row r="44" spans="4:12" x14ac:dyDescent="0.2">
      <c r="F44" s="14"/>
    </row>
    <row r="45" spans="4:12" x14ac:dyDescent="0.2">
      <c r="F45" s="14"/>
    </row>
    <row r="46" spans="4:12" x14ac:dyDescent="0.2">
      <c r="F46" s="15"/>
    </row>
    <row r="47" spans="4:12" x14ac:dyDescent="0.2">
      <c r="F47" s="14"/>
    </row>
    <row r="48" spans="4:12" x14ac:dyDescent="0.2">
      <c r="F48" s="14"/>
    </row>
    <row r="49" spans="6:6" x14ac:dyDescent="0.2">
      <c r="F49" s="15"/>
    </row>
  </sheetData>
  <pageMargins left="0.7" right="0.7" top="0.75" bottom="0.75" header="0.3" footer="0.3"/>
  <pageSetup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topLeftCell="A14" workbookViewId="0">
      <selection activeCell="E32" sqref="E32:F49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5" width="12.5" bestFit="1" customWidth="1"/>
    <col min="6" max="6" width="14" bestFit="1" customWidth="1"/>
    <col min="10" max="10" width="13" style="3" bestFit="1" customWidth="1"/>
  </cols>
  <sheetData>
    <row r="1" spans="1:12" x14ac:dyDescent="0.2">
      <c r="A1" t="s">
        <v>25</v>
      </c>
      <c r="B1" t="s">
        <v>29</v>
      </c>
      <c r="C1" t="s">
        <v>0</v>
      </c>
      <c r="D1" s="1">
        <v>2008</v>
      </c>
      <c r="E1" s="1">
        <f>D1+1</f>
        <v>2009</v>
      </c>
      <c r="F1" s="1">
        <f t="shared" ref="F1:L1" si="0">E1+1</f>
        <v>2010</v>
      </c>
      <c r="G1" s="1">
        <f t="shared" si="0"/>
        <v>2011</v>
      </c>
      <c r="H1" s="1">
        <f t="shared" si="0"/>
        <v>2012</v>
      </c>
      <c r="I1" s="1">
        <f t="shared" si="0"/>
        <v>2013</v>
      </c>
      <c r="J1" s="8">
        <f t="shared" si="0"/>
        <v>2014</v>
      </c>
      <c r="K1" s="1">
        <f t="shared" si="0"/>
        <v>2015</v>
      </c>
      <c r="L1" s="1">
        <f t="shared" si="0"/>
        <v>2016</v>
      </c>
    </row>
    <row r="2" spans="1:12" x14ac:dyDescent="0.2">
      <c r="A2">
        <v>1</v>
      </c>
      <c r="B2" t="s">
        <v>30</v>
      </c>
      <c r="C2" s="4" t="s">
        <v>1</v>
      </c>
      <c r="D2">
        <v>1779450648.8</v>
      </c>
      <c r="E2">
        <v>1532956527.73</v>
      </c>
      <c r="F2">
        <v>1585068525.55</v>
      </c>
      <c r="G2">
        <v>2166718927.1799998</v>
      </c>
      <c r="H2">
        <v>1829013546.8399999</v>
      </c>
      <c r="I2">
        <v>2692081447.0799999</v>
      </c>
      <c r="J2">
        <v>3027519098.8400002</v>
      </c>
      <c r="K2" s="14">
        <v>2996446560.54</v>
      </c>
      <c r="L2" s="14">
        <v>3361812695.8800001</v>
      </c>
    </row>
    <row r="3" spans="1:12" x14ac:dyDescent="0.2">
      <c r="A3">
        <v>2</v>
      </c>
      <c r="B3" t="s">
        <v>31</v>
      </c>
      <c r="C3" t="s">
        <v>2</v>
      </c>
      <c r="D3" s="3"/>
      <c r="E3" s="3"/>
      <c r="F3">
        <v>743995028.01999998</v>
      </c>
      <c r="G3">
        <v>1174023225.02</v>
      </c>
      <c r="H3">
        <v>974905625.71000004</v>
      </c>
      <c r="I3">
        <v>2030691193.8399999</v>
      </c>
      <c r="J3">
        <v>2460712714.2600002</v>
      </c>
      <c r="K3" s="14">
        <v>1928416606.0999999</v>
      </c>
      <c r="L3" s="14">
        <v>2725035295.4699998</v>
      </c>
    </row>
    <row r="4" spans="1:12" x14ac:dyDescent="0.2">
      <c r="A4">
        <v>3</v>
      </c>
      <c r="B4" t="s">
        <v>32</v>
      </c>
      <c r="C4" t="s">
        <v>3</v>
      </c>
      <c r="D4" s="3"/>
      <c r="E4" s="3"/>
      <c r="F4">
        <v>841073497.52999997</v>
      </c>
      <c r="G4">
        <v>992695702.15999997</v>
      </c>
      <c r="H4">
        <v>854107921.13</v>
      </c>
      <c r="I4">
        <v>661390253.24000001</v>
      </c>
      <c r="J4">
        <v>566806384.58000004</v>
      </c>
      <c r="K4" s="15">
        <v>1068029954.4400001</v>
      </c>
      <c r="L4" s="15">
        <v>636777400.40999997</v>
      </c>
    </row>
    <row r="5" spans="1:12" x14ac:dyDescent="0.2">
      <c r="A5">
        <v>4</v>
      </c>
      <c r="B5" t="s">
        <v>33</v>
      </c>
      <c r="C5" s="4" t="s">
        <v>4</v>
      </c>
      <c r="D5">
        <v>825953041.67999995</v>
      </c>
      <c r="E5">
        <v>976087584.51999998</v>
      </c>
      <c r="F5">
        <v>548679801.91999996</v>
      </c>
      <c r="G5">
        <v>644268521.54999995</v>
      </c>
      <c r="H5">
        <v>265815387.97</v>
      </c>
      <c r="I5">
        <v>376526193.67000002</v>
      </c>
      <c r="J5">
        <v>295803881.67000002</v>
      </c>
      <c r="K5" s="3">
        <f t="shared" ref="K5:L7" si="1">K8+K11+K14+K17</f>
        <v>219729195.37</v>
      </c>
      <c r="L5" s="3">
        <f t="shared" si="1"/>
        <v>433683809.87</v>
      </c>
    </row>
    <row r="6" spans="1:12" x14ac:dyDescent="0.2">
      <c r="A6">
        <v>5</v>
      </c>
      <c r="B6" t="s">
        <v>34</v>
      </c>
      <c r="C6" t="s">
        <v>5</v>
      </c>
      <c r="D6" s="3"/>
      <c r="E6" s="3"/>
      <c r="F6">
        <v>510175114.32999998</v>
      </c>
      <c r="G6">
        <v>603245806.92999995</v>
      </c>
      <c r="H6">
        <v>237491743.75</v>
      </c>
      <c r="I6">
        <v>364000428.79000002</v>
      </c>
      <c r="J6">
        <v>274521894.33999997</v>
      </c>
      <c r="K6" s="3">
        <f t="shared" si="1"/>
        <v>153887231.90000001</v>
      </c>
      <c r="L6" s="3">
        <f t="shared" si="1"/>
        <v>363842469.38999999</v>
      </c>
    </row>
    <row r="7" spans="1:12" x14ac:dyDescent="0.2">
      <c r="A7">
        <v>6</v>
      </c>
      <c r="B7" t="s">
        <v>35</v>
      </c>
      <c r="C7" t="s">
        <v>6</v>
      </c>
      <c r="D7" s="3"/>
      <c r="E7" s="3"/>
      <c r="F7">
        <v>38504687.590000004</v>
      </c>
      <c r="G7">
        <v>41022714.619999997</v>
      </c>
      <c r="H7">
        <v>28323644.219999999</v>
      </c>
      <c r="I7">
        <v>12525764.880000001</v>
      </c>
      <c r="J7">
        <v>21281987.329999998</v>
      </c>
      <c r="K7" s="3">
        <f t="shared" si="1"/>
        <v>65841963.469999999</v>
      </c>
      <c r="L7" s="3">
        <f t="shared" si="1"/>
        <v>69841340.480000004</v>
      </c>
    </row>
    <row r="8" spans="1:12" x14ac:dyDescent="0.2">
      <c r="A8">
        <v>7</v>
      </c>
      <c r="B8" t="s">
        <v>36</v>
      </c>
      <c r="C8" s="4" t="s">
        <v>7</v>
      </c>
      <c r="D8" s="3">
        <v>0</v>
      </c>
      <c r="E8" s="3">
        <v>0</v>
      </c>
      <c r="F8" s="3"/>
      <c r="G8" s="3"/>
      <c r="H8" s="3"/>
      <c r="I8" s="3"/>
      <c r="K8" s="14"/>
      <c r="L8" s="14"/>
    </row>
    <row r="9" spans="1:12" x14ac:dyDescent="0.2">
      <c r="A9">
        <v>8</v>
      </c>
      <c r="B9" t="s">
        <v>37</v>
      </c>
      <c r="C9" t="s">
        <v>8</v>
      </c>
      <c r="D9" s="3"/>
      <c r="E9" s="3"/>
      <c r="F9" s="3"/>
      <c r="G9" s="3"/>
      <c r="H9" s="3"/>
      <c r="I9" s="3"/>
      <c r="K9" s="14"/>
      <c r="L9" s="14"/>
    </row>
    <row r="10" spans="1:12" x14ac:dyDescent="0.2">
      <c r="A10">
        <v>9</v>
      </c>
      <c r="B10" t="s">
        <v>38</v>
      </c>
      <c r="C10" t="s">
        <v>9</v>
      </c>
      <c r="D10" s="3"/>
      <c r="E10" s="3"/>
      <c r="F10" s="3"/>
      <c r="G10" s="3"/>
      <c r="H10" s="3"/>
      <c r="I10" s="3"/>
      <c r="K10" s="15"/>
      <c r="L10" s="15"/>
    </row>
    <row r="11" spans="1:12" x14ac:dyDescent="0.2">
      <c r="A11">
        <v>10</v>
      </c>
      <c r="B11" t="s">
        <v>39</v>
      </c>
      <c r="C11" s="4" t="s">
        <v>10</v>
      </c>
      <c r="D11">
        <v>24740150.23</v>
      </c>
      <c r="E11">
        <v>85620278.680000007</v>
      </c>
      <c r="F11" s="3"/>
      <c r="G11" s="3"/>
      <c r="H11" s="3"/>
      <c r="I11" s="3"/>
      <c r="K11" s="14">
        <v>189797989.81999999</v>
      </c>
      <c r="L11" s="14">
        <v>156741015.08000001</v>
      </c>
    </row>
    <row r="12" spans="1:12" x14ac:dyDescent="0.2">
      <c r="A12">
        <v>11</v>
      </c>
      <c r="B12" t="s">
        <v>40</v>
      </c>
      <c r="C12" t="s">
        <v>11</v>
      </c>
      <c r="D12" s="3"/>
      <c r="E12" s="3"/>
      <c r="F12" s="3"/>
      <c r="G12" s="3"/>
      <c r="H12" s="3"/>
      <c r="I12" s="3"/>
      <c r="K12" s="14">
        <v>131693549.78</v>
      </c>
      <c r="L12" s="14">
        <v>124026246.81999999</v>
      </c>
    </row>
    <row r="13" spans="1:12" x14ac:dyDescent="0.2">
      <c r="A13">
        <v>12</v>
      </c>
      <c r="B13" t="s">
        <v>41</v>
      </c>
      <c r="C13" t="s">
        <v>12</v>
      </c>
      <c r="D13" s="3"/>
      <c r="E13" s="3"/>
      <c r="F13" s="3"/>
      <c r="G13" s="3"/>
      <c r="H13" s="3"/>
      <c r="I13" s="3"/>
      <c r="K13" s="15">
        <v>58104440.039999999</v>
      </c>
      <c r="L13" s="15">
        <v>32714768.260000002</v>
      </c>
    </row>
    <row r="14" spans="1:12" x14ac:dyDescent="0.2">
      <c r="A14">
        <v>13</v>
      </c>
      <c r="B14" t="s">
        <v>42</v>
      </c>
      <c r="C14" s="4" t="s">
        <v>13</v>
      </c>
      <c r="D14" s="3">
        <v>0</v>
      </c>
      <c r="E14" s="3">
        <v>0</v>
      </c>
      <c r="F14" s="3"/>
      <c r="G14" s="3"/>
      <c r="H14" s="3"/>
      <c r="I14" s="3"/>
      <c r="K14" s="14"/>
      <c r="L14" s="14"/>
    </row>
    <row r="15" spans="1:12" x14ac:dyDescent="0.2">
      <c r="A15">
        <v>14</v>
      </c>
      <c r="B15" t="s">
        <v>43</v>
      </c>
      <c r="C15" t="s">
        <v>14</v>
      </c>
      <c r="D15" s="3"/>
      <c r="E15" s="3"/>
      <c r="F15" s="3"/>
      <c r="G15" s="3"/>
      <c r="H15" s="3"/>
      <c r="I15" s="3"/>
      <c r="K15" s="14"/>
      <c r="L15" s="14"/>
    </row>
    <row r="16" spans="1:12" x14ac:dyDescent="0.2">
      <c r="A16">
        <v>15</v>
      </c>
      <c r="B16" t="s">
        <v>44</v>
      </c>
      <c r="C16" t="s">
        <v>15</v>
      </c>
      <c r="D16" s="3"/>
      <c r="E16" s="3"/>
      <c r="F16" s="3"/>
      <c r="G16" s="3"/>
      <c r="H16" s="3"/>
      <c r="I16" s="3"/>
      <c r="K16" s="15"/>
      <c r="L16" s="15"/>
    </row>
    <row r="17" spans="1:12" x14ac:dyDescent="0.2">
      <c r="A17">
        <v>16</v>
      </c>
      <c r="B17" t="s">
        <v>45</v>
      </c>
      <c r="C17" s="4" t="s">
        <v>16</v>
      </c>
      <c r="D17" s="3">
        <f>301022502.25+500190389.2</f>
        <v>801212891.45000005</v>
      </c>
      <c r="E17">
        <f>444252284.88+446215020.96</f>
        <v>890467305.83999991</v>
      </c>
      <c r="F17" s="3"/>
      <c r="G17" s="3"/>
      <c r="H17" s="3"/>
      <c r="I17" s="3"/>
      <c r="K17" s="14">
        <v>29931205.550000001</v>
      </c>
      <c r="L17" s="14">
        <v>276942794.79000002</v>
      </c>
    </row>
    <row r="18" spans="1:12" x14ac:dyDescent="0.2">
      <c r="A18">
        <v>17</v>
      </c>
      <c r="B18" t="s">
        <v>46</v>
      </c>
      <c r="C18" t="s">
        <v>17</v>
      </c>
      <c r="D18" s="3"/>
      <c r="E18" s="3"/>
      <c r="F18" s="3"/>
      <c r="G18" s="3"/>
      <c r="H18" s="3"/>
      <c r="I18" s="3"/>
      <c r="K18" s="14">
        <v>22193682.120000001</v>
      </c>
      <c r="L18" s="14">
        <v>239816222.56999999</v>
      </c>
    </row>
    <row r="19" spans="1:12" x14ac:dyDescent="0.2">
      <c r="A19">
        <v>18</v>
      </c>
      <c r="B19" t="s">
        <v>47</v>
      </c>
      <c r="C19" t="s">
        <v>18</v>
      </c>
      <c r="D19" s="3"/>
      <c r="E19" s="3"/>
      <c r="F19" s="3"/>
      <c r="G19" s="3"/>
      <c r="H19" s="3"/>
      <c r="I19" s="3"/>
      <c r="K19" s="15">
        <v>7737523.4299999997</v>
      </c>
      <c r="L19" s="15">
        <v>37126572.219999999</v>
      </c>
    </row>
    <row r="20" spans="1:12" x14ac:dyDescent="0.2">
      <c r="A20">
        <v>19</v>
      </c>
      <c r="B20" t="s">
        <v>48</v>
      </c>
      <c r="C20" s="4" t="s">
        <v>19</v>
      </c>
      <c r="D20">
        <v>953497607.12</v>
      </c>
      <c r="E20">
        <v>556868943.21000004</v>
      </c>
      <c r="F20">
        <v>1036388723.63</v>
      </c>
      <c r="G20">
        <v>1522450405.6300001</v>
      </c>
      <c r="H20">
        <v>1563198158.8699999</v>
      </c>
      <c r="I20">
        <v>2315555253.4099998</v>
      </c>
      <c r="J20">
        <v>2731715217.1700001</v>
      </c>
      <c r="K20" s="14">
        <v>2776717365.1700001</v>
      </c>
      <c r="L20" s="14">
        <v>2928128886.0100002</v>
      </c>
    </row>
    <row r="21" spans="1:12" x14ac:dyDescent="0.2">
      <c r="A21">
        <v>20</v>
      </c>
      <c r="B21" t="s">
        <v>49</v>
      </c>
      <c r="C21" t="s">
        <v>20</v>
      </c>
      <c r="D21" s="3"/>
      <c r="E21" s="3"/>
      <c r="F21">
        <v>233819913.69</v>
      </c>
      <c r="G21">
        <v>570777418.09000003</v>
      </c>
      <c r="H21">
        <v>737413881.96000004</v>
      </c>
      <c r="I21">
        <v>1666690765.05</v>
      </c>
      <c r="J21">
        <v>2186190819.9200001</v>
      </c>
      <c r="K21" s="14">
        <v>1774529374.2</v>
      </c>
      <c r="L21" s="14">
        <v>2361192826.0799999</v>
      </c>
    </row>
    <row r="22" spans="1:12" x14ac:dyDescent="0.2">
      <c r="A22">
        <v>21</v>
      </c>
      <c r="B22" t="s">
        <v>50</v>
      </c>
      <c r="C22" t="s">
        <v>21</v>
      </c>
      <c r="D22" s="3"/>
      <c r="E22" s="3"/>
      <c r="F22">
        <v>802568809.94000006</v>
      </c>
      <c r="G22">
        <v>951672987.53999996</v>
      </c>
      <c r="H22">
        <v>825784276.90999997</v>
      </c>
      <c r="I22">
        <v>648864488.36000001</v>
      </c>
      <c r="J22">
        <v>545524397.25</v>
      </c>
      <c r="K22" s="15">
        <v>1002187990.97</v>
      </c>
      <c r="L22" s="15">
        <v>566936059.92999995</v>
      </c>
    </row>
    <row r="23" spans="1:12" x14ac:dyDescent="0.2">
      <c r="A23">
        <v>22</v>
      </c>
      <c r="B23" t="s">
        <v>51</v>
      </c>
      <c r="C23" s="4" t="s">
        <v>22</v>
      </c>
      <c r="D23">
        <v>187278380.66999999</v>
      </c>
      <c r="E23">
        <v>188722111.34</v>
      </c>
      <c r="F23" s="3"/>
      <c r="G23" s="3"/>
      <c r="H23" s="3"/>
      <c r="I23" s="3"/>
      <c r="K23" s="14">
        <v>376344367.08999997</v>
      </c>
      <c r="L23" s="14">
        <v>467977608.33999997</v>
      </c>
    </row>
    <row r="24" spans="1:12" x14ac:dyDescent="0.2">
      <c r="A24">
        <v>23</v>
      </c>
      <c r="B24" t="s">
        <v>52</v>
      </c>
      <c r="C24" t="s">
        <v>23</v>
      </c>
      <c r="D24" s="3"/>
      <c r="E24" s="3"/>
      <c r="F24" s="3"/>
      <c r="G24" s="3"/>
      <c r="H24" s="3"/>
      <c r="I24" s="3"/>
      <c r="K24" s="14">
        <v>178438889.27000001</v>
      </c>
      <c r="L24" s="14">
        <v>265627522.33000001</v>
      </c>
    </row>
    <row r="25" spans="1:12" x14ac:dyDescent="0.2">
      <c r="A25">
        <v>24</v>
      </c>
      <c r="B25" t="s">
        <v>53</v>
      </c>
      <c r="C25" t="s">
        <v>24</v>
      </c>
      <c r="D25" s="3"/>
      <c r="E25" s="3"/>
      <c r="F25" s="3"/>
      <c r="G25" s="3"/>
      <c r="H25" s="3"/>
      <c r="I25" s="3"/>
      <c r="K25" s="15">
        <v>197905477.81999999</v>
      </c>
      <c r="L25" s="15">
        <v>202350086.00999999</v>
      </c>
    </row>
    <row r="26" spans="1:12" ht="11" customHeight="1" x14ac:dyDescent="0.2"/>
    <row r="27" spans="1:12" ht="15" customHeight="1" x14ac:dyDescent="0.2">
      <c r="D27" s="2"/>
      <c r="E27" s="2"/>
      <c r="F27" s="2"/>
      <c r="G27" s="2"/>
      <c r="H27" s="2"/>
      <c r="I27" s="2"/>
      <c r="K27" s="2"/>
      <c r="L27" s="2"/>
    </row>
    <row r="28" spans="1:12" ht="15" customHeight="1" x14ac:dyDescent="0.2">
      <c r="C28" s="6" t="s">
        <v>26</v>
      </c>
      <c r="D28" s="7">
        <f>D5-(D8+D11+D14+D17)</f>
        <v>0</v>
      </c>
      <c r="E28" s="7">
        <f t="shared" ref="E28:L28" si="2">E5-(E8+E11+E14+E17)</f>
        <v>0</v>
      </c>
      <c r="F28" s="7">
        <f t="shared" si="2"/>
        <v>548679801.91999996</v>
      </c>
      <c r="G28" s="7">
        <f t="shared" si="2"/>
        <v>644268521.54999995</v>
      </c>
      <c r="H28" s="7">
        <f t="shared" si="2"/>
        <v>265815387.97</v>
      </c>
      <c r="I28" s="7">
        <f t="shared" si="2"/>
        <v>376526193.67000002</v>
      </c>
      <c r="J28" s="7">
        <f t="shared" si="2"/>
        <v>295803881.67000002</v>
      </c>
      <c r="K28" s="7">
        <f t="shared" ref="K28" si="3">K5-(K8+K11+K14+K17)</f>
        <v>0</v>
      </c>
      <c r="L28" s="7">
        <f t="shared" si="2"/>
        <v>0</v>
      </c>
    </row>
    <row r="29" spans="1:12" ht="15" customHeight="1" x14ac:dyDescent="0.2">
      <c r="C29" s="6" t="s">
        <v>27</v>
      </c>
      <c r="D29" s="7">
        <f>D2-D5-D20</f>
        <v>0</v>
      </c>
      <c r="E29" s="7">
        <f t="shared" ref="E29:L29" si="4">E2-E5-E20</f>
        <v>0</v>
      </c>
      <c r="F29" s="7">
        <f t="shared" si="4"/>
        <v>0</v>
      </c>
      <c r="G29" s="7">
        <f t="shared" si="4"/>
        <v>0</v>
      </c>
      <c r="H29" s="7">
        <f t="shared" si="4"/>
        <v>0</v>
      </c>
      <c r="I29" s="7">
        <f t="shared" si="4"/>
        <v>0</v>
      </c>
      <c r="J29" s="7">
        <f t="shared" si="4"/>
        <v>0</v>
      </c>
      <c r="K29" s="7">
        <f t="shared" ref="K29" si="5">K2-K5-K20</f>
        <v>0</v>
      </c>
      <c r="L29" s="7">
        <f t="shared" si="4"/>
        <v>0</v>
      </c>
    </row>
    <row r="30" spans="1:12" ht="15" customHeight="1" x14ac:dyDescent="0.2">
      <c r="D30" s="2"/>
      <c r="E30" s="2"/>
      <c r="F30" s="2"/>
      <c r="G30" s="2"/>
      <c r="H30" s="2"/>
      <c r="I30" s="2"/>
      <c r="K30" s="2"/>
      <c r="L30" s="2"/>
    </row>
    <row r="31" spans="1:12" ht="15" customHeight="1" x14ac:dyDescent="0.2">
      <c r="D31" s="2"/>
      <c r="E31" s="2"/>
      <c r="F31" s="2"/>
      <c r="G31" s="2"/>
      <c r="H31" s="2"/>
      <c r="J31"/>
    </row>
    <row r="32" spans="1:12" ht="15" customHeight="1" x14ac:dyDescent="0.2">
      <c r="D32" s="2"/>
      <c r="E32" s="14"/>
      <c r="F32" s="14"/>
    </row>
    <row r="33" spans="4:12" ht="15" customHeight="1" x14ac:dyDescent="0.2">
      <c r="D33" s="2"/>
      <c r="E33" s="14"/>
      <c r="F33" s="14"/>
    </row>
    <row r="34" spans="4:12" ht="15" customHeight="1" x14ac:dyDescent="0.2">
      <c r="D34" s="2"/>
      <c r="E34" s="15"/>
      <c r="F34" s="15"/>
      <c r="L34" s="2"/>
    </row>
    <row r="35" spans="4:12" ht="15" customHeight="1" x14ac:dyDescent="0.2">
      <c r="D35" s="2"/>
      <c r="F35" s="14"/>
      <c r="L35" s="2"/>
    </row>
    <row r="36" spans="4:12" x14ac:dyDescent="0.2">
      <c r="F36" s="14"/>
    </row>
    <row r="37" spans="4:12" x14ac:dyDescent="0.2">
      <c r="F37" s="15"/>
    </row>
    <row r="38" spans="4:12" x14ac:dyDescent="0.2">
      <c r="F38" s="14"/>
    </row>
    <row r="39" spans="4:12" x14ac:dyDescent="0.2">
      <c r="F39" s="14"/>
    </row>
    <row r="40" spans="4:12" x14ac:dyDescent="0.2">
      <c r="F40" s="15"/>
    </row>
    <row r="41" spans="4:12" x14ac:dyDescent="0.2">
      <c r="F41" s="14"/>
    </row>
    <row r="42" spans="4:12" x14ac:dyDescent="0.2">
      <c r="F42" s="14"/>
    </row>
    <row r="43" spans="4:12" x14ac:dyDescent="0.2">
      <c r="F43" s="15"/>
    </row>
    <row r="44" spans="4:12" x14ac:dyDescent="0.2">
      <c r="F44" s="14"/>
    </row>
    <row r="45" spans="4:12" x14ac:dyDescent="0.2">
      <c r="F45" s="14"/>
    </row>
    <row r="46" spans="4:12" x14ac:dyDescent="0.2">
      <c r="F46" s="15"/>
    </row>
    <row r="47" spans="4:12" x14ac:dyDescent="0.2">
      <c r="F47" s="14"/>
    </row>
    <row r="48" spans="4:12" x14ac:dyDescent="0.2">
      <c r="F48" s="14"/>
    </row>
    <row r="49" spans="6:6" x14ac:dyDescent="0.2">
      <c r="F49" s="15"/>
    </row>
  </sheetData>
  <pageMargins left="0.7" right="0.7" top="0.75" bottom="0.75" header="0.3" footer="0.3"/>
  <pageSetup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topLeftCell="A17" workbookViewId="0">
      <selection activeCell="E31" sqref="E31:H47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5" width="12.5" bestFit="1" customWidth="1"/>
    <col min="6" max="6" width="14" bestFit="1" customWidth="1"/>
    <col min="10" max="10" width="13" style="3" bestFit="1" customWidth="1"/>
  </cols>
  <sheetData>
    <row r="1" spans="1:12" x14ac:dyDescent="0.2">
      <c r="A1" t="s">
        <v>25</v>
      </c>
      <c r="B1" t="s">
        <v>29</v>
      </c>
      <c r="C1" t="s">
        <v>0</v>
      </c>
      <c r="D1" s="1">
        <v>2008</v>
      </c>
      <c r="E1" s="1">
        <f>D1+1</f>
        <v>2009</v>
      </c>
      <c r="F1" s="1">
        <f t="shared" ref="F1:L1" si="0">E1+1</f>
        <v>2010</v>
      </c>
      <c r="G1" s="1">
        <f t="shared" si="0"/>
        <v>2011</v>
      </c>
      <c r="H1" s="1">
        <f t="shared" si="0"/>
        <v>2012</v>
      </c>
      <c r="I1" s="1">
        <f t="shared" si="0"/>
        <v>2013</v>
      </c>
      <c r="J1" s="8">
        <f t="shared" si="0"/>
        <v>2014</v>
      </c>
      <c r="K1" s="1">
        <f t="shared" si="0"/>
        <v>2015</v>
      </c>
      <c r="L1" s="1">
        <f t="shared" si="0"/>
        <v>2016</v>
      </c>
    </row>
    <row r="2" spans="1:12" x14ac:dyDescent="0.2">
      <c r="A2">
        <v>1</v>
      </c>
      <c r="B2" t="s">
        <v>30</v>
      </c>
      <c r="C2" s="4" t="s">
        <v>1</v>
      </c>
      <c r="D2">
        <v>724680987.16999996</v>
      </c>
      <c r="E2">
        <v>546963775</v>
      </c>
      <c r="F2">
        <v>455545319.54000002</v>
      </c>
      <c r="G2">
        <v>592368662.16999996</v>
      </c>
      <c r="H2">
        <v>527307184.92000002</v>
      </c>
      <c r="I2">
        <v>694850026.40999997</v>
      </c>
      <c r="J2">
        <v>994546887.60000002</v>
      </c>
      <c r="K2" s="14">
        <v>1066349716.0599999</v>
      </c>
      <c r="L2" s="14">
        <v>858272313.90999997</v>
      </c>
    </row>
    <row r="3" spans="1:12" x14ac:dyDescent="0.2">
      <c r="A3">
        <v>2</v>
      </c>
      <c r="B3" t="s">
        <v>31</v>
      </c>
      <c r="C3" t="s">
        <v>2</v>
      </c>
      <c r="D3" s="3"/>
      <c r="E3" s="3"/>
      <c r="F3">
        <v>393846989.20999998</v>
      </c>
      <c r="G3">
        <v>219410879.36000001</v>
      </c>
      <c r="H3">
        <v>171030116.88999999</v>
      </c>
      <c r="I3">
        <v>227692898.75999999</v>
      </c>
      <c r="J3">
        <v>411083376.33999997</v>
      </c>
      <c r="K3" s="14">
        <v>453900022.94</v>
      </c>
      <c r="L3" s="14">
        <v>473029270.01999998</v>
      </c>
    </row>
    <row r="4" spans="1:12" x14ac:dyDescent="0.2">
      <c r="A4">
        <v>3</v>
      </c>
      <c r="B4" t="s">
        <v>32</v>
      </c>
      <c r="C4" t="s">
        <v>3</v>
      </c>
      <c r="D4" s="3"/>
      <c r="E4" s="3"/>
      <c r="F4">
        <v>61698330.329999998</v>
      </c>
      <c r="G4">
        <v>372957782.81</v>
      </c>
      <c r="H4">
        <v>356277068.02999997</v>
      </c>
      <c r="I4">
        <v>467157127.64999998</v>
      </c>
      <c r="J4">
        <v>583463511.25999999</v>
      </c>
      <c r="K4" s="15">
        <v>612449693.12</v>
      </c>
      <c r="L4" s="15">
        <v>385243043.88999999</v>
      </c>
    </row>
    <row r="5" spans="1:12" x14ac:dyDescent="0.2">
      <c r="A5">
        <v>4</v>
      </c>
      <c r="B5" t="s">
        <v>33</v>
      </c>
      <c r="C5" s="4" t="s">
        <v>4</v>
      </c>
      <c r="D5">
        <v>46495070.600000001</v>
      </c>
      <c r="E5">
        <v>34617301.560000002</v>
      </c>
      <c r="F5">
        <v>37629380.950000003</v>
      </c>
      <c r="G5">
        <v>218234817.97</v>
      </c>
      <c r="H5">
        <v>236609297.96000001</v>
      </c>
      <c r="I5">
        <v>226454776.37</v>
      </c>
      <c r="J5">
        <v>388565724.00999999</v>
      </c>
      <c r="K5" s="3">
        <f t="shared" ref="K5:L7" si="1">K8+K11+K14+K17</f>
        <v>1251187562.0500002</v>
      </c>
      <c r="L5" s="3">
        <f t="shared" si="1"/>
        <v>1087244970.1100001</v>
      </c>
    </row>
    <row r="6" spans="1:12" x14ac:dyDescent="0.2">
      <c r="A6">
        <v>5</v>
      </c>
      <c r="B6" t="s">
        <v>34</v>
      </c>
      <c r="C6" t="s">
        <v>5</v>
      </c>
      <c r="D6" s="3"/>
      <c r="E6" s="3"/>
      <c r="F6">
        <v>11534939.960000001</v>
      </c>
      <c r="G6">
        <v>72668774.799999997</v>
      </c>
      <c r="H6">
        <v>36190533.649999999</v>
      </c>
      <c r="I6">
        <v>34081741.630000003</v>
      </c>
      <c r="J6">
        <v>31872429.91</v>
      </c>
      <c r="K6" s="3">
        <f t="shared" si="1"/>
        <v>433810335.52999997</v>
      </c>
      <c r="L6" s="3">
        <f t="shared" si="1"/>
        <v>372658941.23000002</v>
      </c>
    </row>
    <row r="7" spans="1:12" x14ac:dyDescent="0.2">
      <c r="A7">
        <v>6</v>
      </c>
      <c r="B7" t="s">
        <v>35</v>
      </c>
      <c r="C7" t="s">
        <v>6</v>
      </c>
      <c r="D7" s="3"/>
      <c r="E7" s="3"/>
      <c r="F7">
        <v>26094440.989999998</v>
      </c>
      <c r="G7">
        <v>145566043.16999999</v>
      </c>
      <c r="H7">
        <v>200418764.31</v>
      </c>
      <c r="I7">
        <v>192373034.74000001</v>
      </c>
      <c r="J7">
        <v>356693294.10000002</v>
      </c>
      <c r="K7" s="3">
        <f t="shared" si="1"/>
        <v>817377226.51999998</v>
      </c>
      <c r="L7" s="3">
        <f t="shared" si="1"/>
        <v>714586028.88</v>
      </c>
    </row>
    <row r="8" spans="1:12" x14ac:dyDescent="0.2">
      <c r="A8">
        <v>7</v>
      </c>
      <c r="B8" t="s">
        <v>36</v>
      </c>
      <c r="C8" s="4" t="s">
        <v>7</v>
      </c>
      <c r="D8" s="3">
        <v>0</v>
      </c>
      <c r="E8">
        <v>105688.4</v>
      </c>
      <c r="F8" s="3"/>
      <c r="G8" s="3"/>
      <c r="H8" s="3"/>
      <c r="I8" s="3"/>
      <c r="K8" s="14">
        <v>0</v>
      </c>
      <c r="L8" s="14"/>
    </row>
    <row r="9" spans="1:12" x14ac:dyDescent="0.2">
      <c r="A9">
        <v>8</v>
      </c>
      <c r="B9" t="s">
        <v>37</v>
      </c>
      <c r="C9" t="s">
        <v>8</v>
      </c>
      <c r="D9" s="3"/>
      <c r="E9" s="3"/>
      <c r="F9" s="3"/>
      <c r="G9" s="3"/>
      <c r="H9" s="3"/>
      <c r="I9" s="3"/>
      <c r="K9" s="14">
        <v>0</v>
      </c>
      <c r="L9" s="14"/>
    </row>
    <row r="10" spans="1:12" x14ac:dyDescent="0.2">
      <c r="A10">
        <v>9</v>
      </c>
      <c r="B10" t="s">
        <v>38</v>
      </c>
      <c r="C10" t="s">
        <v>9</v>
      </c>
      <c r="D10" s="3"/>
      <c r="E10" s="3"/>
      <c r="F10" s="3"/>
      <c r="G10" s="3"/>
      <c r="H10" s="3"/>
      <c r="I10" s="3"/>
      <c r="K10" s="15">
        <v>0</v>
      </c>
      <c r="L10" s="15"/>
    </row>
    <row r="11" spans="1:12" x14ac:dyDescent="0.2">
      <c r="A11">
        <v>10</v>
      </c>
      <c r="B11" t="s">
        <v>39</v>
      </c>
      <c r="C11" s="4" t="s">
        <v>10</v>
      </c>
      <c r="D11">
        <v>19471255.699999999</v>
      </c>
      <c r="E11">
        <v>25454002.68</v>
      </c>
      <c r="F11" s="3"/>
      <c r="G11" s="3"/>
      <c r="H11" s="3"/>
      <c r="I11" s="3"/>
      <c r="K11" s="14">
        <v>365557811.98000002</v>
      </c>
      <c r="L11" s="14">
        <v>349445946.75</v>
      </c>
    </row>
    <row r="12" spans="1:12" x14ac:dyDescent="0.2">
      <c r="A12">
        <v>11</v>
      </c>
      <c r="B12" t="s">
        <v>40</v>
      </c>
      <c r="C12" t="s">
        <v>11</v>
      </c>
      <c r="D12" s="3"/>
      <c r="E12" s="3"/>
      <c r="F12" s="3"/>
      <c r="G12" s="3"/>
      <c r="H12" s="3"/>
      <c r="I12" s="3"/>
      <c r="K12" s="14">
        <v>200183748.93000001</v>
      </c>
      <c r="L12" s="14">
        <v>204344578.34999999</v>
      </c>
    </row>
    <row r="13" spans="1:12" x14ac:dyDescent="0.2">
      <c r="A13">
        <v>12</v>
      </c>
      <c r="B13" t="s">
        <v>41</v>
      </c>
      <c r="C13" t="s">
        <v>12</v>
      </c>
      <c r="D13" s="3"/>
      <c r="E13" s="3"/>
      <c r="F13" s="3"/>
      <c r="G13" s="3"/>
      <c r="H13" s="3"/>
      <c r="I13" s="3"/>
      <c r="K13" s="15">
        <v>165374063.05000001</v>
      </c>
      <c r="L13" s="15">
        <v>145101368.40000001</v>
      </c>
    </row>
    <row r="14" spans="1:12" x14ac:dyDescent="0.2">
      <c r="A14">
        <v>13</v>
      </c>
      <c r="B14" t="s">
        <v>42</v>
      </c>
      <c r="C14" s="4" t="s">
        <v>13</v>
      </c>
      <c r="D14" s="3">
        <v>0</v>
      </c>
      <c r="E14">
        <v>6045261.4900000002</v>
      </c>
      <c r="F14" s="3"/>
      <c r="G14" s="3"/>
      <c r="H14" s="3"/>
      <c r="I14" s="3"/>
      <c r="K14" s="14">
        <v>0</v>
      </c>
      <c r="L14" s="14"/>
    </row>
    <row r="15" spans="1:12" x14ac:dyDescent="0.2">
      <c r="A15">
        <v>14</v>
      </c>
      <c r="B15" t="s">
        <v>43</v>
      </c>
      <c r="C15" t="s">
        <v>14</v>
      </c>
      <c r="D15" s="3"/>
      <c r="E15" s="3"/>
      <c r="F15" s="3"/>
      <c r="G15" s="3"/>
      <c r="H15" s="3"/>
      <c r="I15" s="3"/>
      <c r="K15" s="14">
        <v>0</v>
      </c>
      <c r="L15" s="14"/>
    </row>
    <row r="16" spans="1:12" x14ac:dyDescent="0.2">
      <c r="A16">
        <v>15</v>
      </c>
      <c r="B16" t="s">
        <v>44</v>
      </c>
      <c r="C16" t="s">
        <v>15</v>
      </c>
      <c r="D16" s="3"/>
      <c r="E16" s="3"/>
      <c r="F16" s="3"/>
      <c r="G16" s="3"/>
      <c r="H16" s="3"/>
      <c r="I16" s="3"/>
      <c r="K16" s="15">
        <v>0</v>
      </c>
      <c r="L16" s="15"/>
    </row>
    <row r="17" spans="1:12" x14ac:dyDescent="0.2">
      <c r="A17">
        <v>16</v>
      </c>
      <c r="B17" t="s">
        <v>45</v>
      </c>
      <c r="C17" s="4" t="s">
        <v>16</v>
      </c>
      <c r="D17">
        <v>27023814.899999999</v>
      </c>
      <c r="E17">
        <v>3012348.99</v>
      </c>
      <c r="F17" s="3"/>
      <c r="G17" s="3"/>
      <c r="H17" s="3"/>
      <c r="I17" s="3"/>
      <c r="K17" s="14">
        <v>885629750.07000005</v>
      </c>
      <c r="L17" s="14">
        <v>737799023.36000001</v>
      </c>
    </row>
    <row r="18" spans="1:12" x14ac:dyDescent="0.2">
      <c r="A18">
        <v>17</v>
      </c>
      <c r="B18" t="s">
        <v>46</v>
      </c>
      <c r="C18" t="s">
        <v>17</v>
      </c>
      <c r="D18" s="3"/>
      <c r="E18" s="3"/>
      <c r="F18" s="3"/>
      <c r="G18" s="3"/>
      <c r="H18" s="3"/>
      <c r="I18" s="3"/>
      <c r="K18" s="14">
        <v>233626586.59999999</v>
      </c>
      <c r="L18" s="14">
        <v>168314362.88</v>
      </c>
    </row>
    <row r="19" spans="1:12" x14ac:dyDescent="0.2">
      <c r="A19">
        <v>18</v>
      </c>
      <c r="B19" t="s">
        <v>47</v>
      </c>
      <c r="C19" t="s">
        <v>18</v>
      </c>
      <c r="D19" s="3"/>
      <c r="E19" s="3"/>
      <c r="F19" s="3"/>
      <c r="G19" s="3"/>
      <c r="H19" s="3"/>
      <c r="I19" s="3"/>
      <c r="K19" s="15">
        <v>652003163.47000003</v>
      </c>
      <c r="L19" s="15">
        <v>569484660.48000002</v>
      </c>
    </row>
    <row r="20" spans="1:12" x14ac:dyDescent="0.2">
      <c r="A20">
        <v>19</v>
      </c>
      <c r="B20" t="s">
        <v>48</v>
      </c>
      <c r="C20" s="4" t="s">
        <v>19</v>
      </c>
      <c r="D20">
        <v>678185916.57000005</v>
      </c>
      <c r="E20">
        <v>512346473.44</v>
      </c>
      <c r="F20">
        <v>417915938.58999997</v>
      </c>
      <c r="G20">
        <v>374133844.19999999</v>
      </c>
      <c r="H20">
        <v>290697886.95999998</v>
      </c>
      <c r="I20">
        <v>468395250.04000002</v>
      </c>
      <c r="J20">
        <v>605981163.59000003</v>
      </c>
      <c r="K20" s="14">
        <v>-184837845.99000001</v>
      </c>
      <c r="L20" s="14">
        <v>-228972656.19999999</v>
      </c>
    </row>
    <row r="21" spans="1:12" x14ac:dyDescent="0.2">
      <c r="A21">
        <v>20</v>
      </c>
      <c r="B21" t="s">
        <v>49</v>
      </c>
      <c r="C21" t="s">
        <v>20</v>
      </c>
      <c r="D21" s="3"/>
      <c r="E21" s="3"/>
      <c r="F21">
        <v>382312049.25</v>
      </c>
      <c r="G21">
        <v>146742104.56</v>
      </c>
      <c r="H21">
        <v>134839583.24000001</v>
      </c>
      <c r="I21">
        <v>193611157.13</v>
      </c>
      <c r="J21">
        <v>379210946.43000001</v>
      </c>
      <c r="K21" s="14">
        <v>20089687.41</v>
      </c>
      <c r="L21" s="14">
        <v>100370328.79000001</v>
      </c>
    </row>
    <row r="22" spans="1:12" x14ac:dyDescent="0.2">
      <c r="A22">
        <v>21</v>
      </c>
      <c r="B22" t="s">
        <v>50</v>
      </c>
      <c r="C22" t="s">
        <v>21</v>
      </c>
      <c r="D22" s="3"/>
      <c r="E22" s="3"/>
      <c r="F22">
        <v>35603889.340000004</v>
      </c>
      <c r="G22">
        <v>227391739.63999999</v>
      </c>
      <c r="H22">
        <v>155858303.72</v>
      </c>
      <c r="I22">
        <v>274784092.91000003</v>
      </c>
      <c r="J22">
        <v>226770217.16</v>
      </c>
      <c r="K22" s="15">
        <v>-204927533.40000001</v>
      </c>
      <c r="L22" s="15">
        <v>-329342984.99000001</v>
      </c>
    </row>
    <row r="23" spans="1:12" x14ac:dyDescent="0.2">
      <c r="A23">
        <v>22</v>
      </c>
      <c r="B23" t="s">
        <v>51</v>
      </c>
      <c r="C23" s="4" t="s">
        <v>22</v>
      </c>
      <c r="D23">
        <v>40819148.350000001</v>
      </c>
      <c r="E23">
        <v>9515359.5099999998</v>
      </c>
      <c r="F23" s="3"/>
      <c r="G23" s="3"/>
      <c r="H23" s="3"/>
      <c r="I23" s="3"/>
      <c r="K23" s="3"/>
      <c r="L23" s="3"/>
    </row>
    <row r="24" spans="1:12" x14ac:dyDescent="0.2">
      <c r="A24">
        <v>23</v>
      </c>
      <c r="B24" t="s">
        <v>52</v>
      </c>
      <c r="C24" t="s">
        <v>23</v>
      </c>
      <c r="D24" s="3"/>
      <c r="E24" s="3"/>
      <c r="F24" s="3"/>
      <c r="G24" s="3"/>
      <c r="H24" s="3"/>
      <c r="I24" s="3"/>
      <c r="K24" s="3"/>
      <c r="L24" s="3"/>
    </row>
    <row r="25" spans="1:12" x14ac:dyDescent="0.2">
      <c r="A25">
        <v>24</v>
      </c>
      <c r="B25" t="s">
        <v>53</v>
      </c>
      <c r="C25" t="s">
        <v>24</v>
      </c>
      <c r="D25" s="3"/>
      <c r="E25" s="3"/>
      <c r="F25" s="3"/>
      <c r="G25" s="3"/>
      <c r="H25" s="3"/>
      <c r="I25" s="3"/>
      <c r="K25" s="3"/>
      <c r="L25" s="3"/>
    </row>
    <row r="26" spans="1:12" ht="11" customHeight="1" x14ac:dyDescent="0.2"/>
    <row r="27" spans="1:12" ht="15" customHeight="1" x14ac:dyDescent="0.2">
      <c r="D27" s="2"/>
      <c r="E27" s="2"/>
      <c r="F27" s="2"/>
      <c r="G27" s="2"/>
      <c r="H27" s="2"/>
      <c r="I27" s="2"/>
      <c r="K27" s="2"/>
      <c r="L27" s="2"/>
    </row>
    <row r="28" spans="1:12" ht="15" customHeight="1" x14ac:dyDescent="0.2">
      <c r="C28" s="6" t="s">
        <v>26</v>
      </c>
      <c r="D28" s="7">
        <f>D5-(D8+D11+D14+D17)</f>
        <v>0</v>
      </c>
      <c r="E28" s="7">
        <f t="shared" ref="E28:L28" si="2">E5-(E8+E11+E14+E17)</f>
        <v>0</v>
      </c>
      <c r="F28" s="7">
        <f t="shared" si="2"/>
        <v>37629380.950000003</v>
      </c>
      <c r="G28" s="7">
        <f t="shared" si="2"/>
        <v>218234817.97</v>
      </c>
      <c r="H28" s="7">
        <f t="shared" si="2"/>
        <v>236609297.96000001</v>
      </c>
      <c r="I28" s="7">
        <f t="shared" si="2"/>
        <v>226454776.37</v>
      </c>
      <c r="J28" s="7">
        <f t="shared" si="2"/>
        <v>388565724.00999999</v>
      </c>
      <c r="K28" s="7">
        <f t="shared" ref="K28" si="3">K5-(K8+K11+K14+K17)</f>
        <v>0</v>
      </c>
      <c r="L28" s="7">
        <f t="shared" si="2"/>
        <v>0</v>
      </c>
    </row>
    <row r="29" spans="1:12" ht="15" customHeight="1" x14ac:dyDescent="0.2">
      <c r="C29" s="6" t="s">
        <v>27</v>
      </c>
      <c r="D29" s="7">
        <f>D2-D5-D20</f>
        <v>0</v>
      </c>
      <c r="E29" s="7">
        <f t="shared" ref="E29:L29" si="4">E2-E5-E20</f>
        <v>0</v>
      </c>
      <c r="F29" s="7">
        <f t="shared" si="4"/>
        <v>0</v>
      </c>
      <c r="G29" s="7">
        <f t="shared" si="4"/>
        <v>0</v>
      </c>
      <c r="H29" s="7">
        <f t="shared" si="4"/>
        <v>0</v>
      </c>
      <c r="I29" s="7">
        <f t="shared" si="4"/>
        <v>0</v>
      </c>
      <c r="J29" s="7">
        <f t="shared" si="4"/>
        <v>0</v>
      </c>
      <c r="K29" s="7">
        <f t="shared" ref="K29" si="5">K2-K5-K20</f>
        <v>-2.384185791015625E-7</v>
      </c>
      <c r="L29" s="7">
        <f t="shared" si="4"/>
        <v>0</v>
      </c>
    </row>
    <row r="30" spans="1:12" ht="15" customHeight="1" x14ac:dyDescent="0.2">
      <c r="D30" s="2"/>
      <c r="E30" s="2"/>
      <c r="F30" s="2"/>
      <c r="G30" s="2"/>
      <c r="H30" s="2"/>
      <c r="I30" s="2"/>
      <c r="K30" s="2"/>
      <c r="L30" s="2"/>
    </row>
    <row r="31" spans="1:12" ht="15" customHeight="1" x14ac:dyDescent="0.2">
      <c r="D31" s="2"/>
      <c r="E31" s="2"/>
      <c r="F31" s="2"/>
      <c r="G31" s="2"/>
      <c r="J31"/>
    </row>
    <row r="32" spans="1:12" ht="15" customHeight="1" x14ac:dyDescent="0.2">
      <c r="D32" s="2"/>
      <c r="E32" s="14"/>
      <c r="F32" s="14"/>
    </row>
    <row r="33" spans="4:12" ht="15" customHeight="1" x14ac:dyDescent="0.2">
      <c r="D33" s="2"/>
      <c r="E33" s="14"/>
      <c r="F33" s="14"/>
    </row>
    <row r="34" spans="4:12" ht="15" customHeight="1" x14ac:dyDescent="0.2">
      <c r="D34" s="2"/>
      <c r="E34" s="15"/>
      <c r="F34" s="15"/>
      <c r="L34" s="2"/>
    </row>
    <row r="35" spans="4:12" ht="15" customHeight="1" x14ac:dyDescent="0.2">
      <c r="D35" s="2"/>
      <c r="F35" s="14"/>
      <c r="L35" s="2"/>
    </row>
    <row r="36" spans="4:12" x14ac:dyDescent="0.2">
      <c r="F36" s="14"/>
    </row>
    <row r="37" spans="4:12" x14ac:dyDescent="0.2">
      <c r="F37" s="15"/>
    </row>
    <row r="38" spans="4:12" x14ac:dyDescent="0.2">
      <c r="F38" s="14"/>
    </row>
    <row r="39" spans="4:12" x14ac:dyDescent="0.2">
      <c r="F39" s="14"/>
    </row>
    <row r="40" spans="4:12" x14ac:dyDescent="0.2">
      <c r="F40" s="15"/>
    </row>
    <row r="41" spans="4:12" x14ac:dyDescent="0.2">
      <c r="F41" s="14"/>
    </row>
    <row r="42" spans="4:12" x14ac:dyDescent="0.2">
      <c r="F42" s="14"/>
    </row>
    <row r="43" spans="4:12" x14ac:dyDescent="0.2">
      <c r="F43" s="15"/>
    </row>
    <row r="44" spans="4:12" x14ac:dyDescent="0.2">
      <c r="F44" s="14"/>
      <c r="G44" s="14"/>
    </row>
    <row r="45" spans="4:12" x14ac:dyDescent="0.2">
      <c r="F45" s="14"/>
      <c r="G45" s="14"/>
    </row>
    <row r="46" spans="4:12" x14ac:dyDescent="0.2">
      <c r="F46" s="15"/>
      <c r="G46" s="15"/>
    </row>
  </sheetData>
  <pageMargins left="0.7" right="0.7" top="0.75" bottom="0.75" header="0.3" footer="0.3"/>
  <pageSetup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showGridLines="0" workbookViewId="0">
      <selection activeCell="A27" sqref="A27:XFD32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10" width="17.5" bestFit="1" customWidth="1"/>
    <col min="11" max="12" width="18" bestFit="1" customWidth="1"/>
  </cols>
  <sheetData>
    <row r="1" spans="1:12" x14ac:dyDescent="0.2">
      <c r="A1" t="s">
        <v>25</v>
      </c>
      <c r="B1" t="s">
        <v>29</v>
      </c>
      <c r="C1" t="s">
        <v>0</v>
      </c>
      <c r="D1">
        <v>2008</v>
      </c>
      <c r="E1">
        <f>D1+1</f>
        <v>2009</v>
      </c>
      <c r="F1">
        <f t="shared" ref="F1:L1" si="0">E1+1</f>
        <v>2010</v>
      </c>
      <c r="G1">
        <f t="shared" si="0"/>
        <v>2011</v>
      </c>
      <c r="H1">
        <f t="shared" si="0"/>
        <v>2012</v>
      </c>
      <c r="I1">
        <f t="shared" si="0"/>
        <v>2013</v>
      </c>
      <c r="J1">
        <f t="shared" si="0"/>
        <v>2014</v>
      </c>
      <c r="K1">
        <f t="shared" si="0"/>
        <v>2015</v>
      </c>
      <c r="L1">
        <f t="shared" si="0"/>
        <v>2016</v>
      </c>
    </row>
    <row r="2" spans="1:12" x14ac:dyDescent="0.2">
      <c r="A2">
        <v>1</v>
      </c>
      <c r="B2" t="s">
        <v>30</v>
      </c>
      <c r="C2" t="s">
        <v>1</v>
      </c>
      <c r="D2">
        <v>18737407603.580002</v>
      </c>
      <c r="E2">
        <v>20551288882.490002</v>
      </c>
      <c r="F2">
        <v>24314490123.830002</v>
      </c>
      <c r="G2">
        <v>30479196691.549999</v>
      </c>
      <c r="H2">
        <v>29356758000</v>
      </c>
      <c r="I2">
        <v>28835833929.459999</v>
      </c>
      <c r="J2">
        <v>22830579972.009998</v>
      </c>
      <c r="K2">
        <v>24854506751.389999</v>
      </c>
      <c r="L2">
        <v>23897559171.59</v>
      </c>
    </row>
    <row r="3" spans="1:12" x14ac:dyDescent="0.2">
      <c r="A3">
        <v>2</v>
      </c>
      <c r="B3" t="s">
        <v>31</v>
      </c>
      <c r="C3" t="s">
        <v>2</v>
      </c>
      <c r="F3">
        <v>4640543515.29</v>
      </c>
      <c r="G3">
        <v>5034992942.3800001</v>
      </c>
      <c r="H3">
        <v>5949266000</v>
      </c>
      <c r="I3">
        <v>6838307393.29</v>
      </c>
      <c r="J3">
        <v>4760838260.5699997</v>
      </c>
      <c r="K3">
        <v>5759725302.8999996</v>
      </c>
      <c r="L3">
        <v>5294655732.6700001</v>
      </c>
    </row>
    <row r="4" spans="1:12" x14ac:dyDescent="0.2">
      <c r="A4">
        <v>3</v>
      </c>
      <c r="B4" t="s">
        <v>32</v>
      </c>
      <c r="C4" t="s">
        <v>3</v>
      </c>
      <c r="F4">
        <v>19673946608.540001</v>
      </c>
      <c r="G4">
        <v>25444203749.169998</v>
      </c>
      <c r="H4">
        <v>23407492000</v>
      </c>
      <c r="I4">
        <v>21997526536.169998</v>
      </c>
      <c r="J4">
        <v>18069741711.439999</v>
      </c>
      <c r="K4">
        <v>19094781448.490002</v>
      </c>
      <c r="L4">
        <v>18602903438.919998</v>
      </c>
    </row>
    <row r="5" spans="1:12" x14ac:dyDescent="0.2">
      <c r="A5">
        <v>4</v>
      </c>
      <c r="B5" t="s">
        <v>33</v>
      </c>
      <c r="C5" t="s">
        <v>4</v>
      </c>
      <c r="D5">
        <v>13818032399.35</v>
      </c>
      <c r="E5">
        <v>14738858676.690001</v>
      </c>
      <c r="F5">
        <v>18290571417.279999</v>
      </c>
      <c r="G5">
        <v>19992291446.709999</v>
      </c>
      <c r="H5">
        <v>16911596000</v>
      </c>
      <c r="I5">
        <v>15542606846.5</v>
      </c>
      <c r="J5">
        <v>14566196241.870001</v>
      </c>
      <c r="K5">
        <f t="shared" ref="K5:L7" si="1">K8+K11+K14+K17</f>
        <v>16425881366.48</v>
      </c>
      <c r="L5">
        <f t="shared" si="1"/>
        <v>15180824099.09</v>
      </c>
    </row>
    <row r="6" spans="1:12" x14ac:dyDescent="0.2">
      <c r="A6">
        <v>5</v>
      </c>
      <c r="B6" t="s">
        <v>34</v>
      </c>
      <c r="C6" t="s">
        <v>5</v>
      </c>
      <c r="F6">
        <v>2532163399.7199998</v>
      </c>
      <c r="G6">
        <v>1694262479.3399999</v>
      </c>
      <c r="H6">
        <v>1603354000</v>
      </c>
      <c r="I6">
        <v>1722094713.04</v>
      </c>
      <c r="J6">
        <v>1460511836.4200001</v>
      </c>
      <c r="K6">
        <f t="shared" si="1"/>
        <v>1157507874.49</v>
      </c>
      <c r="L6">
        <f t="shared" si="1"/>
        <v>914264363.43999994</v>
      </c>
    </row>
    <row r="7" spans="1:12" x14ac:dyDescent="0.2">
      <c r="A7">
        <v>6</v>
      </c>
      <c r="B7" t="s">
        <v>35</v>
      </c>
      <c r="C7" t="s">
        <v>6</v>
      </c>
      <c r="F7">
        <v>15758408017.559999</v>
      </c>
      <c r="G7">
        <v>18298028967.369999</v>
      </c>
      <c r="H7">
        <v>15308242000</v>
      </c>
      <c r="I7">
        <v>13820512133.459999</v>
      </c>
      <c r="J7">
        <v>13105684405.450001</v>
      </c>
      <c r="K7">
        <f t="shared" si="1"/>
        <v>15268373491.990002</v>
      </c>
      <c r="L7">
        <f t="shared" si="1"/>
        <v>14266559735.650002</v>
      </c>
    </row>
    <row r="8" spans="1:12" x14ac:dyDescent="0.2">
      <c r="A8">
        <v>7</v>
      </c>
      <c r="B8" t="s">
        <v>36</v>
      </c>
      <c r="C8" t="s">
        <v>7</v>
      </c>
      <c r="D8">
        <v>392140334.94999999</v>
      </c>
      <c r="E8">
        <v>898109759.40999997</v>
      </c>
      <c r="K8">
        <v>746397783.84000003</v>
      </c>
      <c r="L8">
        <v>520032806.97000003</v>
      </c>
    </row>
    <row r="9" spans="1:12" x14ac:dyDescent="0.2">
      <c r="A9">
        <v>8</v>
      </c>
      <c r="B9" t="s">
        <v>37</v>
      </c>
      <c r="C9" t="s">
        <v>8</v>
      </c>
      <c r="K9">
        <v>39087200.840000004</v>
      </c>
      <c r="L9">
        <v>33552753.239999998</v>
      </c>
    </row>
    <row r="10" spans="1:12" x14ac:dyDescent="0.2">
      <c r="A10">
        <v>9</v>
      </c>
      <c r="B10" t="s">
        <v>38</v>
      </c>
      <c r="C10" t="s">
        <v>9</v>
      </c>
      <c r="K10">
        <v>707310583</v>
      </c>
      <c r="L10">
        <v>486480053.73000002</v>
      </c>
    </row>
    <row r="11" spans="1:12" x14ac:dyDescent="0.2">
      <c r="A11">
        <v>10</v>
      </c>
      <c r="B11" t="s">
        <v>39</v>
      </c>
      <c r="C11" t="s">
        <v>10</v>
      </c>
      <c r="D11">
        <v>1521427426.75</v>
      </c>
      <c r="E11">
        <v>2159579148.6300001</v>
      </c>
      <c r="K11">
        <v>8468738934.7700005</v>
      </c>
      <c r="L11">
        <v>7391440271.54</v>
      </c>
    </row>
    <row r="12" spans="1:12" x14ac:dyDescent="0.2">
      <c r="A12">
        <v>11</v>
      </c>
      <c r="B12" t="s">
        <v>40</v>
      </c>
      <c r="C12" t="s">
        <v>11</v>
      </c>
      <c r="K12">
        <v>1019748863.42</v>
      </c>
      <c r="L12">
        <v>802812322.40999997</v>
      </c>
    </row>
    <row r="13" spans="1:12" x14ac:dyDescent="0.2">
      <c r="A13">
        <v>12</v>
      </c>
      <c r="B13" t="s">
        <v>41</v>
      </c>
      <c r="C13" t="s">
        <v>12</v>
      </c>
      <c r="K13">
        <v>7448990071.3500004</v>
      </c>
      <c r="L13">
        <v>6588627949.1300001</v>
      </c>
    </row>
    <row r="14" spans="1:12" x14ac:dyDescent="0.2">
      <c r="A14">
        <v>13</v>
      </c>
      <c r="B14" t="s">
        <v>42</v>
      </c>
      <c r="C14" t="s">
        <v>13</v>
      </c>
      <c r="D14">
        <v>0</v>
      </c>
      <c r="E14">
        <v>0</v>
      </c>
      <c r="K14">
        <v>669630547.32000005</v>
      </c>
      <c r="L14">
        <v>320830635.23000002</v>
      </c>
    </row>
    <row r="15" spans="1:12" x14ac:dyDescent="0.2">
      <c r="A15">
        <v>14</v>
      </c>
      <c r="B15" t="s">
        <v>43</v>
      </c>
      <c r="C15" t="s">
        <v>14</v>
      </c>
      <c r="K15">
        <v>79319991.219999999</v>
      </c>
      <c r="L15">
        <v>43700364.780000001</v>
      </c>
    </row>
    <row r="16" spans="1:12" x14ac:dyDescent="0.2">
      <c r="A16">
        <v>15</v>
      </c>
      <c r="B16" t="s">
        <v>44</v>
      </c>
      <c r="C16" t="s">
        <v>15</v>
      </c>
      <c r="K16">
        <v>590310556.10000002</v>
      </c>
      <c r="L16">
        <v>277130270.44999999</v>
      </c>
    </row>
    <row r="17" spans="1:12" x14ac:dyDescent="0.2">
      <c r="A17">
        <v>16</v>
      </c>
      <c r="B17" t="s">
        <v>45</v>
      </c>
      <c r="C17" t="s">
        <v>16</v>
      </c>
      <c r="D17">
        <f>1768101164.18+10136363473.47</f>
        <v>11904464637.65</v>
      </c>
      <c r="E17">
        <f>1939534073.16+9741635695.49</f>
        <v>11681169768.65</v>
      </c>
      <c r="K17">
        <v>6541114100.5500002</v>
      </c>
      <c r="L17">
        <v>6948520385.3500004</v>
      </c>
    </row>
    <row r="18" spans="1:12" x14ac:dyDescent="0.2">
      <c r="A18">
        <v>17</v>
      </c>
      <c r="B18" t="s">
        <v>46</v>
      </c>
      <c r="C18" t="s">
        <v>17</v>
      </c>
      <c r="K18">
        <v>19351819.010000002</v>
      </c>
      <c r="L18">
        <v>34198923.009999998</v>
      </c>
    </row>
    <row r="19" spans="1:12" x14ac:dyDescent="0.2">
      <c r="A19">
        <v>18</v>
      </c>
      <c r="B19" t="s">
        <v>47</v>
      </c>
      <c r="C19" t="s">
        <v>18</v>
      </c>
      <c r="K19">
        <v>6521762281.54</v>
      </c>
      <c r="L19">
        <v>6914321462.3400002</v>
      </c>
    </row>
    <row r="20" spans="1:12" x14ac:dyDescent="0.2">
      <c r="A20">
        <v>19</v>
      </c>
      <c r="B20" t="s">
        <v>48</v>
      </c>
      <c r="C20" t="s">
        <v>19</v>
      </c>
      <c r="D20">
        <v>4919375204.2299995</v>
      </c>
      <c r="E20">
        <v>5812430205.8000002</v>
      </c>
      <c r="F20">
        <v>6023918706.5500002</v>
      </c>
      <c r="G20">
        <v>10486905244.84</v>
      </c>
      <c r="H20">
        <v>12445162000</v>
      </c>
      <c r="I20">
        <v>13293227082.959999</v>
      </c>
      <c r="J20">
        <v>8264383730.1400003</v>
      </c>
      <c r="K20">
        <v>8428625384.9099998</v>
      </c>
      <c r="L20">
        <v>8716735072.5</v>
      </c>
    </row>
    <row r="21" spans="1:12" x14ac:dyDescent="0.2">
      <c r="A21">
        <v>20</v>
      </c>
      <c r="B21" t="s">
        <v>49</v>
      </c>
      <c r="C21" t="s">
        <v>20</v>
      </c>
      <c r="F21">
        <v>2108380115.5699999</v>
      </c>
      <c r="G21">
        <v>3340730463.04</v>
      </c>
      <c r="H21">
        <v>4345912000</v>
      </c>
      <c r="I21">
        <v>5116212680.25</v>
      </c>
      <c r="J21">
        <v>3300326424.1500001</v>
      </c>
      <c r="K21">
        <v>4602217428.4099998</v>
      </c>
      <c r="L21">
        <v>4380391369.2299995</v>
      </c>
    </row>
    <row r="22" spans="1:12" x14ac:dyDescent="0.2">
      <c r="A22">
        <v>21</v>
      </c>
      <c r="B22" t="s">
        <v>50</v>
      </c>
      <c r="C22" t="s">
        <v>21</v>
      </c>
      <c r="F22">
        <v>3915538590.98</v>
      </c>
      <c r="G22">
        <v>7146174781.8000002</v>
      </c>
      <c r="H22">
        <v>8099250000</v>
      </c>
      <c r="I22">
        <v>8177014402.71</v>
      </c>
      <c r="J22">
        <v>4964057305.9899998</v>
      </c>
      <c r="K22">
        <v>3826407956.5</v>
      </c>
      <c r="L22">
        <v>4336343703.2700005</v>
      </c>
    </row>
    <row r="23" spans="1:12" x14ac:dyDescent="0.2">
      <c r="A23">
        <v>22</v>
      </c>
      <c r="B23" t="s">
        <v>51</v>
      </c>
      <c r="C23" t="s">
        <v>22</v>
      </c>
      <c r="D23">
        <v>3255644783.1700001</v>
      </c>
      <c r="E23">
        <v>3544793412.9200001</v>
      </c>
      <c r="K23">
        <v>2011899603.6199999</v>
      </c>
      <c r="L23">
        <v>2978540954.8000002</v>
      </c>
    </row>
    <row r="24" spans="1:12" x14ac:dyDescent="0.2">
      <c r="A24">
        <v>23</v>
      </c>
      <c r="B24" t="s">
        <v>52</v>
      </c>
      <c r="C24" t="s">
        <v>23</v>
      </c>
      <c r="K24">
        <v>597917151.63999999</v>
      </c>
      <c r="L24">
        <v>1242977812.4400001</v>
      </c>
    </row>
    <row r="25" spans="1:12" x14ac:dyDescent="0.2">
      <c r="A25">
        <v>24</v>
      </c>
      <c r="B25" t="s">
        <v>53</v>
      </c>
      <c r="C25" t="s">
        <v>24</v>
      </c>
      <c r="K25">
        <v>1413982451.98</v>
      </c>
      <c r="L25">
        <v>1735563142.3599999</v>
      </c>
    </row>
    <row r="26" spans="1:12" ht="11" customHeight="1" x14ac:dyDescent="0.2"/>
    <row r="27" spans="1:12" ht="15" customHeight="1" x14ac:dyDescent="0.2"/>
    <row r="28" spans="1:12" ht="15" customHeight="1" x14ac:dyDescent="0.2"/>
    <row r="29" spans="1:12" ht="15" customHeight="1" x14ac:dyDescent="0.2"/>
  </sheetData>
  <pageMargins left="0.7" right="0.7" top="0.75" bottom="0.75" header="0.3" footer="0.3"/>
  <pageSetup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workbookViewId="0">
      <selection activeCell="F18" sqref="F18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5" width="12.5" bestFit="1" customWidth="1"/>
    <col min="6" max="6" width="14" bestFit="1" customWidth="1"/>
    <col min="10" max="10" width="13" style="3" bestFit="1" customWidth="1"/>
    <col min="11" max="12" width="15.83203125" bestFit="1" customWidth="1"/>
  </cols>
  <sheetData>
    <row r="1" spans="1:12" x14ac:dyDescent="0.2">
      <c r="A1" t="s">
        <v>25</v>
      </c>
      <c r="B1" t="s">
        <v>29</v>
      </c>
      <c r="C1" t="s">
        <v>0</v>
      </c>
      <c r="D1" s="1">
        <v>2008</v>
      </c>
      <c r="E1" s="1">
        <f>D1+1</f>
        <v>2009</v>
      </c>
      <c r="F1" s="1">
        <f t="shared" ref="F1:L1" si="0">E1+1</f>
        <v>2010</v>
      </c>
      <c r="G1" s="1">
        <f t="shared" si="0"/>
        <v>2011</v>
      </c>
      <c r="H1" s="1">
        <f t="shared" si="0"/>
        <v>2012</v>
      </c>
      <c r="I1" s="1">
        <f t="shared" si="0"/>
        <v>2013</v>
      </c>
      <c r="J1" s="8">
        <f t="shared" si="0"/>
        <v>2014</v>
      </c>
      <c r="K1" s="1">
        <f t="shared" si="0"/>
        <v>2015</v>
      </c>
      <c r="L1" s="1">
        <f t="shared" si="0"/>
        <v>2016</v>
      </c>
    </row>
    <row r="2" spans="1:12" x14ac:dyDescent="0.2">
      <c r="A2">
        <v>1</v>
      </c>
      <c r="B2" t="s">
        <v>30</v>
      </c>
      <c r="C2" s="4" t="s">
        <v>1</v>
      </c>
      <c r="D2">
        <v>514811687.69</v>
      </c>
      <c r="E2">
        <v>587511172.55999994</v>
      </c>
      <c r="F2">
        <v>499595535.37</v>
      </c>
      <c r="G2">
        <v>456889505.19</v>
      </c>
      <c r="H2">
        <v>926717125.74000001</v>
      </c>
      <c r="I2">
        <v>803543210.39999998</v>
      </c>
      <c r="J2">
        <v>564167569.83000004</v>
      </c>
      <c r="K2" s="14">
        <v>4529214093.1999998</v>
      </c>
      <c r="L2" s="14">
        <v>5139556962.4099998</v>
      </c>
    </row>
    <row r="3" spans="1:12" x14ac:dyDescent="0.2">
      <c r="A3">
        <v>2</v>
      </c>
      <c r="B3" t="s">
        <v>31</v>
      </c>
      <c r="C3" t="s">
        <v>2</v>
      </c>
      <c r="D3" s="3"/>
      <c r="E3" s="3"/>
      <c r="F3">
        <v>419724705.31999999</v>
      </c>
      <c r="G3">
        <v>337499990.77999997</v>
      </c>
      <c r="H3">
        <v>834747881.48000002</v>
      </c>
      <c r="I3">
        <v>680615420.55999994</v>
      </c>
      <c r="J3">
        <v>461011649.14999998</v>
      </c>
      <c r="K3" s="14">
        <v>4404847880.6499996</v>
      </c>
      <c r="L3" s="14">
        <v>4862647956.5799999</v>
      </c>
    </row>
    <row r="4" spans="1:12" x14ac:dyDescent="0.2">
      <c r="A4">
        <v>3</v>
      </c>
      <c r="B4" t="s">
        <v>32</v>
      </c>
      <c r="C4" t="s">
        <v>3</v>
      </c>
      <c r="D4" s="3"/>
      <c r="E4" s="3"/>
      <c r="F4">
        <v>79870830.049999997</v>
      </c>
      <c r="G4">
        <v>119389514.41</v>
      </c>
      <c r="H4">
        <v>91969244.260000005</v>
      </c>
      <c r="I4">
        <v>122927789.84</v>
      </c>
      <c r="J4">
        <v>103155920.68000001</v>
      </c>
      <c r="K4" s="15">
        <v>124366212.55</v>
      </c>
      <c r="L4" s="15">
        <v>276909005.82999998</v>
      </c>
    </row>
    <row r="5" spans="1:12" x14ac:dyDescent="0.2">
      <c r="A5">
        <v>4</v>
      </c>
      <c r="B5" t="s">
        <v>33</v>
      </c>
      <c r="C5" s="4" t="s">
        <v>4</v>
      </c>
      <c r="D5">
        <v>155789905.88999999</v>
      </c>
      <c r="E5">
        <v>182659633.96000001</v>
      </c>
      <c r="F5">
        <v>78269776.980000004</v>
      </c>
      <c r="G5">
        <v>64710269.57</v>
      </c>
      <c r="H5">
        <v>196648150.71000001</v>
      </c>
      <c r="I5">
        <v>118547524.53</v>
      </c>
      <c r="J5">
        <v>133058303.77</v>
      </c>
      <c r="K5" s="3">
        <f t="shared" ref="K5:L7" si="1">K8+K11+K14+K17</f>
        <v>247219349.12</v>
      </c>
      <c r="L5" s="3">
        <f t="shared" si="1"/>
        <v>499718383.31999999</v>
      </c>
    </row>
    <row r="6" spans="1:12" x14ac:dyDescent="0.2">
      <c r="A6">
        <v>5</v>
      </c>
      <c r="B6" t="s">
        <v>34</v>
      </c>
      <c r="C6" t="s">
        <v>5</v>
      </c>
      <c r="D6" s="3"/>
      <c r="E6" s="3"/>
      <c r="F6">
        <v>43767234.32</v>
      </c>
      <c r="G6">
        <v>19118536.530000001</v>
      </c>
      <c r="H6">
        <v>119733104.01000001</v>
      </c>
      <c r="I6">
        <v>85681055.189999998</v>
      </c>
      <c r="J6">
        <v>86627298.290000007</v>
      </c>
      <c r="K6" s="3">
        <f t="shared" si="1"/>
        <v>186409503.30000001</v>
      </c>
      <c r="L6" s="3">
        <f t="shared" si="1"/>
        <v>364515070.06000006</v>
      </c>
    </row>
    <row r="7" spans="1:12" x14ac:dyDescent="0.2">
      <c r="A7">
        <v>6</v>
      </c>
      <c r="B7" t="s">
        <v>35</v>
      </c>
      <c r="C7" t="s">
        <v>6</v>
      </c>
      <c r="D7" s="3"/>
      <c r="E7" s="3"/>
      <c r="F7">
        <v>34502542.659999996</v>
      </c>
      <c r="G7">
        <v>45591733.039999999</v>
      </c>
      <c r="H7">
        <v>76915046.700000003</v>
      </c>
      <c r="I7">
        <v>32866469.34</v>
      </c>
      <c r="J7">
        <v>46431005.479999997</v>
      </c>
      <c r="K7" s="3">
        <f t="shared" si="1"/>
        <v>60809845.82</v>
      </c>
      <c r="L7" s="3">
        <f t="shared" si="1"/>
        <v>135203383.25999999</v>
      </c>
    </row>
    <row r="8" spans="1:12" x14ac:dyDescent="0.2">
      <c r="A8">
        <v>7</v>
      </c>
      <c r="B8" t="s">
        <v>36</v>
      </c>
      <c r="C8" s="4" t="s">
        <v>7</v>
      </c>
      <c r="D8">
        <v>149080.87</v>
      </c>
      <c r="E8">
        <v>10397403.99</v>
      </c>
      <c r="F8" s="3"/>
      <c r="G8" s="3"/>
      <c r="H8" s="3"/>
      <c r="I8" s="3"/>
      <c r="K8" s="14">
        <v>19030722.030000001</v>
      </c>
      <c r="L8" s="14">
        <v>31696635.309999999</v>
      </c>
    </row>
    <row r="9" spans="1:12" x14ac:dyDescent="0.2">
      <c r="A9">
        <v>8</v>
      </c>
      <c r="B9" t="s">
        <v>37</v>
      </c>
      <c r="C9" t="s">
        <v>8</v>
      </c>
      <c r="D9" s="3"/>
      <c r="E9" s="3"/>
      <c r="F9" s="3"/>
      <c r="G9" s="3"/>
      <c r="H9" s="3"/>
      <c r="I9" s="3"/>
      <c r="K9" s="14">
        <v>3826676.95</v>
      </c>
      <c r="L9" s="14">
        <v>13747816.93</v>
      </c>
    </row>
    <row r="10" spans="1:12" x14ac:dyDescent="0.2">
      <c r="A10">
        <v>9</v>
      </c>
      <c r="B10" t="s">
        <v>38</v>
      </c>
      <c r="C10" t="s">
        <v>9</v>
      </c>
      <c r="D10" s="3"/>
      <c r="E10" s="3"/>
      <c r="F10" s="3"/>
      <c r="G10" s="3"/>
      <c r="H10" s="3"/>
      <c r="I10" s="3"/>
      <c r="K10" s="15">
        <v>15204045.08</v>
      </c>
      <c r="L10" s="15">
        <v>17948888.379999999</v>
      </c>
    </row>
    <row r="11" spans="1:12" x14ac:dyDescent="0.2">
      <c r="A11">
        <v>10</v>
      </c>
      <c r="B11" t="s">
        <v>39</v>
      </c>
      <c r="C11" s="4" t="s">
        <v>10</v>
      </c>
      <c r="D11">
        <v>136468960.81</v>
      </c>
      <c r="E11">
        <v>159245622.58000001</v>
      </c>
      <c r="F11" s="3"/>
      <c r="G11" s="3"/>
      <c r="H11" s="3"/>
      <c r="I11" s="3"/>
      <c r="K11" s="14">
        <v>86899012.420000002</v>
      </c>
      <c r="L11" s="14">
        <v>233722754.74000001</v>
      </c>
    </row>
    <row r="12" spans="1:12" x14ac:dyDescent="0.2">
      <c r="A12">
        <v>11</v>
      </c>
      <c r="B12" t="s">
        <v>40</v>
      </c>
      <c r="C12" t="s">
        <v>11</v>
      </c>
      <c r="D12" s="3"/>
      <c r="E12" s="3"/>
      <c r="F12" s="3"/>
      <c r="G12" s="3"/>
      <c r="H12" s="3"/>
      <c r="I12" s="3"/>
      <c r="K12" s="14">
        <v>54421872.450000003</v>
      </c>
      <c r="L12" s="14">
        <v>144828757.49000001</v>
      </c>
    </row>
    <row r="13" spans="1:12" x14ac:dyDescent="0.2">
      <c r="A13">
        <v>12</v>
      </c>
      <c r="B13" t="s">
        <v>41</v>
      </c>
      <c r="C13" t="s">
        <v>12</v>
      </c>
      <c r="D13" s="3"/>
      <c r="E13" s="3"/>
      <c r="F13" s="3"/>
      <c r="G13" s="3"/>
      <c r="H13" s="3"/>
      <c r="I13" s="3"/>
      <c r="K13" s="15">
        <v>32477139.969999999</v>
      </c>
      <c r="L13" s="15">
        <v>88893997.25</v>
      </c>
    </row>
    <row r="14" spans="1:12" x14ac:dyDescent="0.2">
      <c r="A14">
        <v>13</v>
      </c>
      <c r="B14" t="s">
        <v>42</v>
      </c>
      <c r="C14" s="4" t="s">
        <v>13</v>
      </c>
      <c r="D14" s="3">
        <v>0</v>
      </c>
      <c r="E14" s="3">
        <v>0</v>
      </c>
      <c r="F14" s="3"/>
      <c r="G14" s="3"/>
      <c r="H14" s="3"/>
      <c r="I14" s="3"/>
      <c r="K14" s="14">
        <v>27705241.09</v>
      </c>
      <c r="L14" s="14">
        <v>42877842.140000001</v>
      </c>
    </row>
    <row r="15" spans="1:12" x14ac:dyDescent="0.2">
      <c r="A15">
        <v>14</v>
      </c>
      <c r="B15" t="s">
        <v>43</v>
      </c>
      <c r="C15" t="s">
        <v>14</v>
      </c>
      <c r="D15" s="3"/>
      <c r="E15" s="3"/>
      <c r="F15" s="3"/>
      <c r="G15" s="3"/>
      <c r="H15" s="3"/>
      <c r="I15" s="3"/>
      <c r="K15" s="14">
        <v>25901420.489999998</v>
      </c>
      <c r="L15" s="14">
        <v>24464881.399999999</v>
      </c>
    </row>
    <row r="16" spans="1:12" x14ac:dyDescent="0.2">
      <c r="A16">
        <v>15</v>
      </c>
      <c r="B16" t="s">
        <v>44</v>
      </c>
      <c r="C16" t="s">
        <v>15</v>
      </c>
      <c r="D16" s="3"/>
      <c r="E16" s="3"/>
      <c r="F16" s="3"/>
      <c r="G16" s="3"/>
      <c r="H16" s="3"/>
      <c r="I16" s="3"/>
      <c r="K16" s="15">
        <v>1803820.6</v>
      </c>
      <c r="L16" s="15">
        <v>18412960.739999998</v>
      </c>
    </row>
    <row r="17" spans="1:12" x14ac:dyDescent="0.2">
      <c r="A17">
        <v>16</v>
      </c>
      <c r="B17" t="s">
        <v>45</v>
      </c>
      <c r="C17" s="4" t="s">
        <v>16</v>
      </c>
      <c r="D17" s="3">
        <f>620110.85+18551753.36</f>
        <v>19171864.210000001</v>
      </c>
      <c r="E17">
        <f>368466.35+12648141.04</f>
        <v>13016607.389999999</v>
      </c>
      <c r="F17" s="3"/>
      <c r="G17" s="3"/>
      <c r="H17" s="3"/>
      <c r="I17" s="3"/>
      <c r="K17" s="14">
        <v>113584373.58</v>
      </c>
      <c r="L17" s="14">
        <v>191421151.13</v>
      </c>
    </row>
    <row r="18" spans="1:12" x14ac:dyDescent="0.2">
      <c r="A18">
        <v>17</v>
      </c>
      <c r="B18" t="s">
        <v>46</v>
      </c>
      <c r="C18" t="s">
        <v>17</v>
      </c>
      <c r="D18" s="3"/>
      <c r="E18" s="3"/>
      <c r="F18" s="3"/>
      <c r="G18" s="3"/>
      <c r="H18" s="3"/>
      <c r="I18" s="3"/>
      <c r="K18" s="14">
        <v>102259533.41</v>
      </c>
      <c r="L18" s="14">
        <v>181473614.24000001</v>
      </c>
    </row>
    <row r="19" spans="1:12" x14ac:dyDescent="0.2">
      <c r="A19">
        <v>18</v>
      </c>
      <c r="B19" t="s">
        <v>47</v>
      </c>
      <c r="C19" t="s">
        <v>18</v>
      </c>
      <c r="D19" s="3"/>
      <c r="E19" s="3"/>
      <c r="F19" s="3"/>
      <c r="G19" s="3"/>
      <c r="H19" s="3"/>
      <c r="I19" s="3"/>
      <c r="K19" s="15">
        <v>11324840.17</v>
      </c>
      <c r="L19" s="15">
        <v>9947536.8900000006</v>
      </c>
    </row>
    <row r="20" spans="1:12" x14ac:dyDescent="0.2">
      <c r="A20">
        <v>19</v>
      </c>
      <c r="B20" t="s">
        <v>48</v>
      </c>
      <c r="C20" s="4" t="s">
        <v>19</v>
      </c>
      <c r="D20">
        <v>359021781.80000001</v>
      </c>
      <c r="E20">
        <v>404851538.60000002</v>
      </c>
      <c r="F20">
        <v>421325758.38999999</v>
      </c>
      <c r="G20">
        <v>392179235.62</v>
      </c>
      <c r="H20">
        <v>730068975.02999997</v>
      </c>
      <c r="I20">
        <v>684995685.87</v>
      </c>
      <c r="J20">
        <v>431109266.06</v>
      </c>
      <c r="K20" s="14">
        <v>4281994744.0799999</v>
      </c>
      <c r="L20" s="14">
        <v>4639838579.0900002</v>
      </c>
    </row>
    <row r="21" spans="1:12" x14ac:dyDescent="0.2">
      <c r="A21">
        <v>20</v>
      </c>
      <c r="B21" t="s">
        <v>49</v>
      </c>
      <c r="C21" t="s">
        <v>20</v>
      </c>
      <c r="D21" s="3"/>
      <c r="E21" s="3"/>
      <c r="F21">
        <v>375957471</v>
      </c>
      <c r="G21">
        <v>318381454.25</v>
      </c>
      <c r="H21">
        <v>715014777.47000003</v>
      </c>
      <c r="I21">
        <v>594934365.37</v>
      </c>
      <c r="J21">
        <v>374384350.86000001</v>
      </c>
      <c r="K21" s="14">
        <v>4218438377.3499999</v>
      </c>
      <c r="L21" s="14">
        <v>4498132886.5200005</v>
      </c>
    </row>
    <row r="22" spans="1:12" x14ac:dyDescent="0.2">
      <c r="A22">
        <v>21</v>
      </c>
      <c r="B22" t="s">
        <v>50</v>
      </c>
      <c r="C22" t="s">
        <v>21</v>
      </c>
      <c r="D22" s="3"/>
      <c r="E22" s="3"/>
      <c r="F22">
        <v>45368287.390000001</v>
      </c>
      <c r="G22">
        <v>73797781.370000005</v>
      </c>
      <c r="H22">
        <v>15054197.560000001</v>
      </c>
      <c r="I22">
        <v>90061320.5</v>
      </c>
      <c r="J22">
        <v>56724915.200000003</v>
      </c>
      <c r="K22" s="15">
        <v>63556366.729999997</v>
      </c>
      <c r="L22" s="15">
        <v>141705622.56999999</v>
      </c>
    </row>
    <row r="23" spans="1:12" x14ac:dyDescent="0.2">
      <c r="A23">
        <v>22</v>
      </c>
      <c r="B23" t="s">
        <v>51</v>
      </c>
      <c r="C23" s="4" t="s">
        <v>22</v>
      </c>
      <c r="D23">
        <v>37818880.490000002</v>
      </c>
      <c r="E23">
        <v>53673323.369999997</v>
      </c>
      <c r="F23" s="3"/>
      <c r="G23" s="3"/>
      <c r="H23" s="3"/>
      <c r="I23" s="3"/>
      <c r="K23" s="14">
        <v>136160518.22999999</v>
      </c>
      <c r="L23" s="14">
        <v>193125281.38999999</v>
      </c>
    </row>
    <row r="24" spans="1:12" x14ac:dyDescent="0.2">
      <c r="A24">
        <v>23</v>
      </c>
      <c r="B24" t="s">
        <v>52</v>
      </c>
      <c r="C24" t="s">
        <v>23</v>
      </c>
      <c r="D24" s="3"/>
      <c r="E24" s="3"/>
      <c r="F24" s="3"/>
      <c r="G24" s="3"/>
      <c r="H24" s="3"/>
      <c r="I24" s="3"/>
      <c r="K24" s="14">
        <v>101455807.86</v>
      </c>
      <c r="L24" s="14">
        <v>166469244.81</v>
      </c>
    </row>
    <row r="25" spans="1:12" x14ac:dyDescent="0.2">
      <c r="A25">
        <v>24</v>
      </c>
      <c r="B25" t="s">
        <v>53</v>
      </c>
      <c r="C25" t="s">
        <v>24</v>
      </c>
      <c r="D25" s="3"/>
      <c r="E25" s="3"/>
      <c r="F25" s="3"/>
      <c r="G25" s="3"/>
      <c r="H25" s="3"/>
      <c r="I25" s="3"/>
      <c r="K25" s="15">
        <v>34704710.369999997</v>
      </c>
      <c r="L25" s="15">
        <v>26656036.57</v>
      </c>
    </row>
    <row r="26" spans="1:12" ht="11" customHeight="1" x14ac:dyDescent="0.2"/>
    <row r="27" spans="1:12" ht="15" customHeight="1" x14ac:dyDescent="0.2">
      <c r="D27" s="2"/>
      <c r="E27" s="2"/>
      <c r="F27" s="2"/>
      <c r="G27" s="2"/>
      <c r="H27" s="2"/>
      <c r="I27" s="2"/>
      <c r="K27" s="2"/>
      <c r="L27" s="2"/>
    </row>
    <row r="28" spans="1:12" ht="15" customHeight="1" x14ac:dyDescent="0.2">
      <c r="C28" s="6" t="s">
        <v>26</v>
      </c>
      <c r="D28" s="7">
        <f>D5-(D8+D11+D14+D17)</f>
        <v>0</v>
      </c>
      <c r="E28" s="7">
        <f t="shared" ref="E28:L28" si="2">E5-(E8+E11+E14+E17)</f>
        <v>0</v>
      </c>
      <c r="F28" s="7">
        <f t="shared" si="2"/>
        <v>78269776.980000004</v>
      </c>
      <c r="G28" s="7">
        <f t="shared" si="2"/>
        <v>64710269.57</v>
      </c>
      <c r="H28" s="7">
        <f t="shared" si="2"/>
        <v>196648150.71000001</v>
      </c>
      <c r="I28" s="7">
        <f t="shared" si="2"/>
        <v>118547524.53</v>
      </c>
      <c r="J28" s="7">
        <f t="shared" si="2"/>
        <v>133058303.77</v>
      </c>
      <c r="K28" s="7">
        <f t="shared" ref="K28" si="3">K5-(K8+K11+K14+K17)</f>
        <v>0</v>
      </c>
      <c r="L28" s="7">
        <f t="shared" si="2"/>
        <v>0</v>
      </c>
    </row>
    <row r="29" spans="1:12" ht="15" customHeight="1" x14ac:dyDescent="0.2">
      <c r="C29" s="6" t="s">
        <v>27</v>
      </c>
      <c r="D29" s="7">
        <f>D2-D5-D20</f>
        <v>0</v>
      </c>
      <c r="E29" s="7">
        <f t="shared" ref="E29:L29" si="4">E2-E5-E20</f>
        <v>0</v>
      </c>
      <c r="F29" s="7">
        <f t="shared" si="4"/>
        <v>0</v>
      </c>
      <c r="G29" s="7">
        <f t="shared" si="4"/>
        <v>0</v>
      </c>
      <c r="H29" s="7">
        <f t="shared" si="4"/>
        <v>0</v>
      </c>
      <c r="I29" s="7">
        <f t="shared" si="4"/>
        <v>0</v>
      </c>
      <c r="J29" s="7">
        <f t="shared" si="4"/>
        <v>0</v>
      </c>
      <c r="K29" s="7">
        <f t="shared" ref="K29" si="5">K2-K5-K20</f>
        <v>0</v>
      </c>
      <c r="L29" s="7">
        <f t="shared" si="4"/>
        <v>0</v>
      </c>
    </row>
    <row r="30" spans="1:12" ht="15" customHeight="1" x14ac:dyDescent="0.2">
      <c r="D30" s="2"/>
      <c r="E30" s="2"/>
      <c r="F30" s="2"/>
      <c r="G30" s="2"/>
      <c r="J30"/>
      <c r="K30" s="2"/>
      <c r="L30" s="2"/>
    </row>
    <row r="31" spans="1:12" ht="15" customHeight="1" x14ac:dyDescent="0.2">
      <c r="D31" s="2"/>
      <c r="E31" s="2"/>
      <c r="F31" s="2"/>
      <c r="G31" s="2"/>
      <c r="H31" s="2"/>
      <c r="J31"/>
      <c r="L31" s="2"/>
    </row>
    <row r="32" spans="1:12" ht="15" customHeight="1" x14ac:dyDescent="0.2">
      <c r="D32" s="2"/>
      <c r="E32" s="2"/>
      <c r="F32" s="2"/>
      <c r="G32" s="14"/>
      <c r="H32" s="14"/>
    </row>
    <row r="33" spans="4:8" ht="15" customHeight="1" x14ac:dyDescent="0.2">
      <c r="D33" s="2"/>
      <c r="E33" s="2"/>
      <c r="G33" s="14"/>
      <c r="H33" s="14"/>
    </row>
    <row r="34" spans="4:8" ht="15" customHeight="1" x14ac:dyDescent="0.2">
      <c r="D34" s="2"/>
      <c r="E34" s="2"/>
      <c r="F34" s="2"/>
      <c r="G34" s="15"/>
      <c r="H34" s="15"/>
    </row>
    <row r="35" spans="4:8" ht="15" customHeight="1" x14ac:dyDescent="0.2">
      <c r="D35" s="2"/>
      <c r="E35" s="2"/>
      <c r="F35" s="2"/>
      <c r="H35" s="14"/>
    </row>
    <row r="36" spans="4:8" x14ac:dyDescent="0.2">
      <c r="H36" s="14"/>
    </row>
    <row r="37" spans="4:8" x14ac:dyDescent="0.2">
      <c r="H37" s="15"/>
    </row>
    <row r="38" spans="4:8" x14ac:dyDescent="0.2">
      <c r="H38" s="14"/>
    </row>
    <row r="39" spans="4:8" x14ac:dyDescent="0.2">
      <c r="H39" s="14"/>
    </row>
    <row r="40" spans="4:8" x14ac:dyDescent="0.2">
      <c r="H40" s="15"/>
    </row>
    <row r="41" spans="4:8" x14ac:dyDescent="0.2">
      <c r="H41" s="14"/>
    </row>
    <row r="42" spans="4:8" x14ac:dyDescent="0.2">
      <c r="H42" s="14"/>
    </row>
    <row r="43" spans="4:8" x14ac:dyDescent="0.2">
      <c r="H43" s="15"/>
    </row>
    <row r="44" spans="4:8" x14ac:dyDescent="0.2">
      <c r="H44" s="14"/>
    </row>
    <row r="45" spans="4:8" x14ac:dyDescent="0.2">
      <c r="H45" s="14"/>
    </row>
    <row r="46" spans="4:8" x14ac:dyDescent="0.2">
      <c r="H46" s="15"/>
    </row>
    <row r="47" spans="4:8" x14ac:dyDescent="0.2">
      <c r="H47" s="14"/>
    </row>
    <row r="48" spans="4:8" x14ac:dyDescent="0.2">
      <c r="H48" s="14"/>
    </row>
    <row r="49" spans="8:8" x14ac:dyDescent="0.2">
      <c r="H49" s="15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topLeftCell="A19" workbookViewId="0">
      <selection activeCell="E32" sqref="E32:F52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4" width="12.5" style="10" customWidth="1"/>
    <col min="5" max="5" width="12.5" bestFit="1" customWidth="1"/>
    <col min="6" max="6" width="14" bestFit="1" customWidth="1"/>
    <col min="10" max="10" width="13" style="3" bestFit="1" customWidth="1"/>
  </cols>
  <sheetData>
    <row r="1" spans="1:12" x14ac:dyDescent="0.2">
      <c r="A1" t="s">
        <v>25</v>
      </c>
      <c r="B1" t="s">
        <v>29</v>
      </c>
      <c r="C1" t="s">
        <v>0</v>
      </c>
      <c r="D1" s="9">
        <v>2008</v>
      </c>
      <c r="E1" s="1">
        <f>D1+1</f>
        <v>2009</v>
      </c>
      <c r="F1" s="1">
        <f t="shared" ref="F1:L1" si="0">E1+1</f>
        <v>2010</v>
      </c>
      <c r="G1" s="1">
        <f t="shared" si="0"/>
        <v>2011</v>
      </c>
      <c r="H1" s="1">
        <f t="shared" si="0"/>
        <v>2012</v>
      </c>
      <c r="I1" s="1">
        <f t="shared" si="0"/>
        <v>2013</v>
      </c>
      <c r="J1" s="8">
        <f t="shared" si="0"/>
        <v>2014</v>
      </c>
      <c r="K1" s="1">
        <f t="shared" si="0"/>
        <v>2015</v>
      </c>
      <c r="L1" s="1">
        <f t="shared" si="0"/>
        <v>2016</v>
      </c>
    </row>
    <row r="2" spans="1:12" x14ac:dyDescent="0.2">
      <c r="A2">
        <v>1</v>
      </c>
      <c r="B2" t="s">
        <v>30</v>
      </c>
      <c r="C2" s="4" t="s">
        <v>1</v>
      </c>
      <c r="D2" s="10" t="s">
        <v>54</v>
      </c>
      <c r="E2">
        <v>1349461399.02</v>
      </c>
      <c r="F2">
        <v>1073910848.3299999</v>
      </c>
      <c r="G2">
        <v>1448617145.8299999</v>
      </c>
      <c r="H2">
        <v>2073819263.26</v>
      </c>
      <c r="I2">
        <v>2020789600.71</v>
      </c>
      <c r="J2">
        <v>1883839726.7</v>
      </c>
      <c r="K2" s="14">
        <v>1218061312.0899999</v>
      </c>
      <c r="L2" s="14">
        <v>1454802126.29</v>
      </c>
    </row>
    <row r="3" spans="1:12" x14ac:dyDescent="0.2">
      <c r="A3">
        <v>2</v>
      </c>
      <c r="B3" t="s">
        <v>31</v>
      </c>
      <c r="C3" t="s">
        <v>2</v>
      </c>
      <c r="D3" s="11"/>
      <c r="E3" s="3"/>
      <c r="F3">
        <v>658294093.78999996</v>
      </c>
      <c r="G3">
        <v>750879594.54999995</v>
      </c>
      <c r="H3">
        <v>1302568395.3800001</v>
      </c>
      <c r="I3">
        <v>1290485909.3099999</v>
      </c>
      <c r="J3">
        <v>1077158069.25</v>
      </c>
      <c r="K3" s="14">
        <v>773394515.95000005</v>
      </c>
      <c r="L3" s="14">
        <v>976431468.75999999</v>
      </c>
    </row>
    <row r="4" spans="1:12" x14ac:dyDescent="0.2">
      <c r="A4">
        <v>3</v>
      </c>
      <c r="B4" t="s">
        <v>32</v>
      </c>
      <c r="C4" t="s">
        <v>3</v>
      </c>
      <c r="D4" s="11"/>
      <c r="E4" s="3"/>
      <c r="F4">
        <v>415616754.54000002</v>
      </c>
      <c r="G4">
        <v>697737551.27999997</v>
      </c>
      <c r="H4">
        <v>771250867.88</v>
      </c>
      <c r="I4">
        <v>730303691.39999998</v>
      </c>
      <c r="J4">
        <v>806681657.45000005</v>
      </c>
      <c r="K4" s="15">
        <v>444666796.13999999</v>
      </c>
      <c r="L4" s="15">
        <v>478370657.52999997</v>
      </c>
    </row>
    <row r="5" spans="1:12" x14ac:dyDescent="0.2">
      <c r="A5">
        <v>4</v>
      </c>
      <c r="B5" t="s">
        <v>33</v>
      </c>
      <c r="C5" s="4" t="s">
        <v>4</v>
      </c>
      <c r="D5" s="10" t="s">
        <v>55</v>
      </c>
      <c r="E5">
        <v>324639319.58999997</v>
      </c>
      <c r="F5">
        <v>155274248.16</v>
      </c>
      <c r="G5">
        <v>151260529.47999999</v>
      </c>
      <c r="H5">
        <v>342838893.79000002</v>
      </c>
      <c r="I5">
        <v>251397935.38</v>
      </c>
      <c r="J5">
        <v>322724509.26999998</v>
      </c>
      <c r="K5" s="3">
        <f t="shared" ref="K5:L7" si="1">K8+K11+K14+K17</f>
        <v>422845340.31999993</v>
      </c>
      <c r="L5" s="3">
        <f t="shared" si="1"/>
        <v>336720047.93000001</v>
      </c>
    </row>
    <row r="6" spans="1:12" x14ac:dyDescent="0.2">
      <c r="A6">
        <v>5</v>
      </c>
      <c r="B6" t="s">
        <v>34</v>
      </c>
      <c r="C6" t="s">
        <v>5</v>
      </c>
      <c r="D6" s="11"/>
      <c r="E6" s="3"/>
      <c r="F6">
        <v>16176269.699999999</v>
      </c>
      <c r="G6">
        <v>43300556.090000004</v>
      </c>
      <c r="H6">
        <v>88940071.939999998</v>
      </c>
      <c r="I6">
        <v>120452511.29000001</v>
      </c>
      <c r="J6">
        <v>121597854.69</v>
      </c>
      <c r="K6" s="3">
        <f t="shared" si="1"/>
        <v>99011708.010000005</v>
      </c>
      <c r="L6" s="3">
        <f t="shared" si="1"/>
        <v>69364018.260000005</v>
      </c>
    </row>
    <row r="7" spans="1:12" x14ac:dyDescent="0.2">
      <c r="A7">
        <v>6</v>
      </c>
      <c r="B7" t="s">
        <v>35</v>
      </c>
      <c r="C7" t="s">
        <v>6</v>
      </c>
      <c r="D7" s="11"/>
      <c r="E7" s="3"/>
      <c r="F7">
        <v>139097978.46000001</v>
      </c>
      <c r="G7">
        <v>107959973.39</v>
      </c>
      <c r="H7">
        <v>253898821.84999999</v>
      </c>
      <c r="I7">
        <v>130945424.09</v>
      </c>
      <c r="J7">
        <v>201126654.58000001</v>
      </c>
      <c r="K7" s="3">
        <f t="shared" si="1"/>
        <v>323833632.31</v>
      </c>
      <c r="L7" s="3">
        <f t="shared" si="1"/>
        <v>267356029.66999999</v>
      </c>
    </row>
    <row r="8" spans="1:12" x14ac:dyDescent="0.2">
      <c r="A8">
        <v>7</v>
      </c>
      <c r="B8" t="s">
        <v>36</v>
      </c>
      <c r="C8" s="4" t="s">
        <v>7</v>
      </c>
      <c r="D8" s="10" t="s">
        <v>56</v>
      </c>
      <c r="E8">
        <v>16879835.469999999</v>
      </c>
      <c r="F8" s="3"/>
      <c r="G8" s="3"/>
      <c r="H8" s="3"/>
      <c r="I8" s="3"/>
      <c r="K8" s="14">
        <v>24270390.59</v>
      </c>
      <c r="L8" s="14">
        <v>46141946.689999998</v>
      </c>
    </row>
    <row r="9" spans="1:12" x14ac:dyDescent="0.2">
      <c r="A9">
        <v>8</v>
      </c>
      <c r="B9" t="s">
        <v>37</v>
      </c>
      <c r="C9" t="s">
        <v>8</v>
      </c>
      <c r="D9" s="11"/>
      <c r="E9" s="3"/>
      <c r="F9" s="3"/>
      <c r="G9" s="3"/>
      <c r="H9" s="3"/>
      <c r="I9" s="3"/>
      <c r="K9" s="14">
        <v>8517042.2300000004</v>
      </c>
      <c r="L9" s="14">
        <v>6957520.6399999997</v>
      </c>
    </row>
    <row r="10" spans="1:12" x14ac:dyDescent="0.2">
      <c r="A10">
        <v>9</v>
      </c>
      <c r="B10" t="s">
        <v>38</v>
      </c>
      <c r="C10" t="s">
        <v>9</v>
      </c>
      <c r="D10" s="11"/>
      <c r="E10" s="3"/>
      <c r="F10" s="3"/>
      <c r="G10" s="3"/>
      <c r="H10" s="3"/>
      <c r="I10" s="3"/>
      <c r="K10" s="15">
        <v>15753348.359999999</v>
      </c>
      <c r="L10" s="15">
        <v>39184426.049999997</v>
      </c>
    </row>
    <row r="11" spans="1:12" x14ac:dyDescent="0.2">
      <c r="A11">
        <v>10</v>
      </c>
      <c r="B11" t="s">
        <v>39</v>
      </c>
      <c r="C11" s="4" t="s">
        <v>10</v>
      </c>
      <c r="D11" s="10" t="s">
        <v>57</v>
      </c>
      <c r="E11">
        <v>214976811.31</v>
      </c>
      <c r="F11" s="3"/>
      <c r="G11" s="3"/>
      <c r="H11" s="3"/>
      <c r="I11" s="3"/>
      <c r="K11" s="14">
        <v>250013281.31</v>
      </c>
      <c r="L11" s="14">
        <v>235474293.63999999</v>
      </c>
    </row>
    <row r="12" spans="1:12" x14ac:dyDescent="0.2">
      <c r="A12">
        <v>11</v>
      </c>
      <c r="B12" t="s">
        <v>40</v>
      </c>
      <c r="C12" t="s">
        <v>11</v>
      </c>
      <c r="D12" s="11"/>
      <c r="E12" s="3"/>
      <c r="F12" s="3"/>
      <c r="G12" s="3"/>
      <c r="H12" s="3"/>
      <c r="I12" s="3"/>
      <c r="K12" s="14">
        <v>45962342.32</v>
      </c>
      <c r="L12" s="14">
        <v>49918636.5</v>
      </c>
    </row>
    <row r="13" spans="1:12" x14ac:dyDescent="0.2">
      <c r="A13">
        <v>12</v>
      </c>
      <c r="B13" t="s">
        <v>41</v>
      </c>
      <c r="C13" t="s">
        <v>12</v>
      </c>
      <c r="D13" s="11"/>
      <c r="E13" s="3"/>
      <c r="F13" s="3"/>
      <c r="G13" s="3"/>
      <c r="H13" s="3"/>
      <c r="I13" s="3"/>
      <c r="K13" s="15">
        <v>204050938.99000001</v>
      </c>
      <c r="L13" s="15">
        <v>185555657.13999999</v>
      </c>
    </row>
    <row r="14" spans="1:12" x14ac:dyDescent="0.2">
      <c r="A14">
        <v>13</v>
      </c>
      <c r="B14" t="s">
        <v>42</v>
      </c>
      <c r="C14" s="4" t="s">
        <v>13</v>
      </c>
      <c r="D14" s="11">
        <v>0</v>
      </c>
      <c r="E14">
        <v>66308559.530000001</v>
      </c>
      <c r="F14" s="3"/>
      <c r="G14" s="3"/>
      <c r="H14" s="3"/>
      <c r="I14" s="3"/>
      <c r="K14" s="14">
        <v>57225108.259999998</v>
      </c>
      <c r="L14" s="14">
        <v>0</v>
      </c>
    </row>
    <row r="15" spans="1:12" x14ac:dyDescent="0.2">
      <c r="A15">
        <v>14</v>
      </c>
      <c r="B15" t="s">
        <v>43</v>
      </c>
      <c r="C15" t="s">
        <v>14</v>
      </c>
      <c r="D15" s="11"/>
      <c r="E15" s="3"/>
      <c r="F15" s="3"/>
      <c r="G15" s="3"/>
      <c r="H15" s="3"/>
      <c r="I15" s="3"/>
      <c r="K15" s="14">
        <v>20652491.510000002</v>
      </c>
      <c r="L15" s="14">
        <v>0</v>
      </c>
    </row>
    <row r="16" spans="1:12" x14ac:dyDescent="0.2">
      <c r="A16">
        <v>15</v>
      </c>
      <c r="B16" t="s">
        <v>44</v>
      </c>
      <c r="C16" t="s">
        <v>15</v>
      </c>
      <c r="D16" s="11"/>
      <c r="E16" s="3"/>
      <c r="F16" s="3"/>
      <c r="G16" s="3"/>
      <c r="H16" s="3"/>
      <c r="I16" s="3"/>
      <c r="K16" s="15">
        <v>36572616.75</v>
      </c>
      <c r="L16" s="15">
        <v>0</v>
      </c>
    </row>
    <row r="17" spans="1:12" x14ac:dyDescent="0.2">
      <c r="A17">
        <v>16</v>
      </c>
      <c r="B17" t="s">
        <v>45</v>
      </c>
      <c r="C17" s="4" t="s">
        <v>16</v>
      </c>
      <c r="D17" s="10" t="s">
        <v>58</v>
      </c>
      <c r="E17">
        <v>26474113.280000001</v>
      </c>
      <c r="F17" s="3"/>
      <c r="G17" s="3"/>
      <c r="H17" s="3"/>
      <c r="I17" s="3"/>
      <c r="K17" s="14">
        <v>91336560.159999996</v>
      </c>
      <c r="L17" s="14">
        <v>55103807.600000001</v>
      </c>
    </row>
    <row r="18" spans="1:12" x14ac:dyDescent="0.2">
      <c r="A18">
        <v>17</v>
      </c>
      <c r="B18" t="s">
        <v>46</v>
      </c>
      <c r="C18" t="s">
        <v>17</v>
      </c>
      <c r="D18" s="11"/>
      <c r="E18" s="3"/>
      <c r="F18" s="3"/>
      <c r="G18" s="3"/>
      <c r="H18" s="3"/>
      <c r="I18" s="3"/>
      <c r="K18" s="14">
        <v>23879831.949999999</v>
      </c>
      <c r="L18" s="14">
        <v>12487861.119999999</v>
      </c>
    </row>
    <row r="19" spans="1:12" x14ac:dyDescent="0.2">
      <c r="A19">
        <v>18</v>
      </c>
      <c r="B19" t="s">
        <v>47</v>
      </c>
      <c r="C19" t="s">
        <v>18</v>
      </c>
      <c r="D19" s="11"/>
      <c r="E19" s="3"/>
      <c r="F19" s="3"/>
      <c r="G19" s="3"/>
      <c r="H19" s="3"/>
      <c r="I19" s="3"/>
      <c r="K19" s="15">
        <v>67456728.209999993</v>
      </c>
      <c r="L19" s="15">
        <v>42615946.479999997</v>
      </c>
    </row>
    <row r="20" spans="1:12" x14ac:dyDescent="0.2">
      <c r="A20">
        <v>19</v>
      </c>
      <c r="B20" t="s">
        <v>48</v>
      </c>
      <c r="C20" s="4" t="s">
        <v>19</v>
      </c>
      <c r="D20" s="10" t="s">
        <v>59</v>
      </c>
      <c r="E20">
        <v>1024822079.4299999</v>
      </c>
      <c r="F20">
        <v>918636600.16999996</v>
      </c>
      <c r="G20">
        <v>1297356616.3499999</v>
      </c>
      <c r="H20">
        <v>1730980369.47</v>
      </c>
      <c r="I20">
        <v>1769391665.3299999</v>
      </c>
      <c r="J20">
        <v>1561115217.4300001</v>
      </c>
      <c r="K20" s="14">
        <v>795215971.76999998</v>
      </c>
      <c r="L20" s="14">
        <v>1118082078.3599999</v>
      </c>
    </row>
    <row r="21" spans="1:12" x14ac:dyDescent="0.2">
      <c r="A21">
        <v>20</v>
      </c>
      <c r="B21" t="s">
        <v>49</v>
      </c>
      <c r="C21" t="s">
        <v>20</v>
      </c>
      <c r="D21" s="11"/>
      <c r="E21" s="3"/>
      <c r="F21">
        <v>642117824.09000003</v>
      </c>
      <c r="G21">
        <v>707579038.46000004</v>
      </c>
      <c r="H21">
        <v>1213628323.4400001</v>
      </c>
      <c r="I21">
        <v>1170033398.02</v>
      </c>
      <c r="J21">
        <v>955560214.55999994</v>
      </c>
      <c r="K21" s="14">
        <v>674382807.94000006</v>
      </c>
      <c r="L21" s="14">
        <v>907067450.5</v>
      </c>
    </row>
    <row r="22" spans="1:12" x14ac:dyDescent="0.2">
      <c r="A22">
        <v>21</v>
      </c>
      <c r="B22" t="s">
        <v>50</v>
      </c>
      <c r="C22" t="s">
        <v>21</v>
      </c>
      <c r="D22" s="11"/>
      <c r="E22" s="3"/>
      <c r="F22">
        <v>276518776.07999998</v>
      </c>
      <c r="G22">
        <v>589777577.88999999</v>
      </c>
      <c r="H22">
        <v>517352046.02999997</v>
      </c>
      <c r="I22">
        <v>599358267.30999994</v>
      </c>
      <c r="J22">
        <v>605555002.87</v>
      </c>
      <c r="K22" s="15">
        <v>120833163.83</v>
      </c>
      <c r="L22" s="15">
        <v>211014627.86000001</v>
      </c>
    </row>
    <row r="23" spans="1:12" x14ac:dyDescent="0.2">
      <c r="A23">
        <v>22</v>
      </c>
      <c r="B23" t="s">
        <v>51</v>
      </c>
      <c r="C23" s="4" t="s">
        <v>22</v>
      </c>
      <c r="D23" s="10" t="s">
        <v>60</v>
      </c>
      <c r="E23">
        <v>410498192.14999998</v>
      </c>
      <c r="F23" s="3"/>
      <c r="G23" s="3"/>
      <c r="H23" s="3"/>
      <c r="I23" s="3"/>
      <c r="K23" s="14">
        <v>250694725.63</v>
      </c>
      <c r="L23" s="14">
        <v>454480327.13</v>
      </c>
    </row>
    <row r="24" spans="1:12" x14ac:dyDescent="0.2">
      <c r="A24">
        <v>23</v>
      </c>
      <c r="B24" t="s">
        <v>52</v>
      </c>
      <c r="C24" t="s">
        <v>23</v>
      </c>
      <c r="D24" s="11"/>
      <c r="E24" s="3"/>
      <c r="F24" s="3"/>
      <c r="G24" s="3"/>
      <c r="H24" s="3"/>
      <c r="I24" s="3"/>
      <c r="K24" s="14">
        <v>159452160.53999999</v>
      </c>
      <c r="L24" s="14">
        <v>139921406.53</v>
      </c>
    </row>
    <row r="25" spans="1:12" x14ac:dyDescent="0.2">
      <c r="A25">
        <v>24</v>
      </c>
      <c r="B25" t="s">
        <v>53</v>
      </c>
      <c r="C25" t="s">
        <v>24</v>
      </c>
      <c r="D25" s="11"/>
      <c r="E25" s="3"/>
      <c r="F25" s="3"/>
      <c r="G25" s="3"/>
      <c r="H25" s="3"/>
      <c r="I25" s="3"/>
      <c r="K25" s="15">
        <v>91242565.090000004</v>
      </c>
      <c r="L25" s="15">
        <v>314558920.60000002</v>
      </c>
    </row>
    <row r="26" spans="1:12" ht="11" customHeight="1" x14ac:dyDescent="0.2"/>
    <row r="27" spans="1:12" ht="15" customHeight="1" x14ac:dyDescent="0.2">
      <c r="D27" s="11"/>
      <c r="E27" s="2"/>
      <c r="F27" s="2"/>
      <c r="G27" s="2"/>
      <c r="H27" s="2"/>
      <c r="I27" s="2"/>
      <c r="K27" s="2"/>
      <c r="L27" s="2"/>
    </row>
    <row r="28" spans="1:12" ht="15" customHeight="1" x14ac:dyDescent="0.2">
      <c r="C28" s="6" t="s">
        <v>26</v>
      </c>
      <c r="D28" s="12">
        <f>D5-(D8+D11+D14+D17)</f>
        <v>0</v>
      </c>
      <c r="E28" s="7">
        <f t="shared" ref="E28:L28" si="2">E5-(E8+E11+E14+E17)</f>
        <v>0</v>
      </c>
      <c r="F28" s="7">
        <f t="shared" si="2"/>
        <v>155274248.16</v>
      </c>
      <c r="G28" s="7">
        <f t="shared" si="2"/>
        <v>151260529.47999999</v>
      </c>
      <c r="H28" s="7">
        <f t="shared" si="2"/>
        <v>342838893.79000002</v>
      </c>
      <c r="I28" s="7">
        <f t="shared" si="2"/>
        <v>251397935.38</v>
      </c>
      <c r="J28" s="7">
        <f t="shared" si="2"/>
        <v>322724509.26999998</v>
      </c>
      <c r="K28" s="7">
        <f t="shared" ref="K28" si="3">K5-(K8+K11+K14+K17)</f>
        <v>0</v>
      </c>
      <c r="L28" s="7">
        <f t="shared" si="2"/>
        <v>0</v>
      </c>
    </row>
    <row r="29" spans="1:12" ht="15" customHeight="1" x14ac:dyDescent="0.2">
      <c r="C29" s="6" t="s">
        <v>27</v>
      </c>
      <c r="D29" s="12">
        <f t="shared" ref="D29" si="4">D2-D5-D20</f>
        <v>0</v>
      </c>
      <c r="E29" s="7">
        <f t="shared" ref="E29:L29" si="5">E2-E5-E20</f>
        <v>0</v>
      </c>
      <c r="F29" s="7">
        <f t="shared" si="5"/>
        <v>0</v>
      </c>
      <c r="G29" s="7">
        <f t="shared" si="5"/>
        <v>0</v>
      </c>
      <c r="H29" s="7">
        <f t="shared" si="5"/>
        <v>0</v>
      </c>
      <c r="I29" s="7">
        <f t="shared" si="5"/>
        <v>0</v>
      </c>
      <c r="J29" s="7">
        <f t="shared" si="5"/>
        <v>0</v>
      </c>
      <c r="K29" s="7">
        <f t="shared" ref="K29" si="6">K2-K5-K20</f>
        <v>0</v>
      </c>
      <c r="L29" s="7">
        <f t="shared" si="5"/>
        <v>0</v>
      </c>
    </row>
    <row r="30" spans="1:12" ht="15" customHeight="1" x14ac:dyDescent="0.2">
      <c r="D30" s="11"/>
      <c r="E30" s="2"/>
      <c r="F30" s="2"/>
      <c r="G30" s="2"/>
      <c r="H30" s="2"/>
      <c r="I30" s="2"/>
      <c r="K30" s="2"/>
      <c r="L30" s="2"/>
    </row>
    <row r="32" spans="1:12" x14ac:dyDescent="0.2">
      <c r="E32" s="14"/>
      <c r="F32" s="14"/>
    </row>
    <row r="33" spans="5:6" x14ac:dyDescent="0.2">
      <c r="E33" s="14"/>
      <c r="F33" s="14"/>
    </row>
    <row r="34" spans="5:6" x14ac:dyDescent="0.2">
      <c r="E34" s="15"/>
      <c r="F34" s="15"/>
    </row>
    <row r="35" spans="5:6" x14ac:dyDescent="0.2">
      <c r="F35" s="14"/>
    </row>
    <row r="36" spans="5:6" x14ac:dyDescent="0.2">
      <c r="F36" s="14"/>
    </row>
    <row r="37" spans="5:6" x14ac:dyDescent="0.2">
      <c r="F37" s="15"/>
    </row>
    <row r="38" spans="5:6" x14ac:dyDescent="0.2">
      <c r="F38" s="14"/>
    </row>
    <row r="39" spans="5:6" x14ac:dyDescent="0.2">
      <c r="F39" s="14"/>
    </row>
    <row r="40" spans="5:6" x14ac:dyDescent="0.2">
      <c r="F40" s="15"/>
    </row>
    <row r="41" spans="5:6" x14ac:dyDescent="0.2">
      <c r="F41" s="14"/>
    </row>
    <row r="42" spans="5:6" x14ac:dyDescent="0.2">
      <c r="F42" s="14"/>
    </row>
    <row r="43" spans="5:6" x14ac:dyDescent="0.2">
      <c r="F43" s="15"/>
    </row>
    <row r="44" spans="5:6" x14ac:dyDescent="0.2">
      <c r="F44" s="14"/>
    </row>
    <row r="45" spans="5:6" x14ac:dyDescent="0.2">
      <c r="F45" s="14"/>
    </row>
    <row r="46" spans="5:6" x14ac:dyDescent="0.2">
      <c r="F46" s="15"/>
    </row>
    <row r="47" spans="5:6" x14ac:dyDescent="0.2">
      <c r="F47" s="14"/>
    </row>
    <row r="48" spans="5:6" x14ac:dyDescent="0.2">
      <c r="F48" s="14"/>
    </row>
    <row r="49" spans="6:6" x14ac:dyDescent="0.2">
      <c r="F49" s="15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topLeftCell="A26" workbookViewId="0">
      <selection activeCell="D32" sqref="D32:E49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5" width="12.5" bestFit="1" customWidth="1"/>
    <col min="6" max="6" width="14" bestFit="1" customWidth="1"/>
    <col min="10" max="10" width="13" style="3" bestFit="1" customWidth="1"/>
  </cols>
  <sheetData>
    <row r="1" spans="1:12" x14ac:dyDescent="0.2">
      <c r="A1" t="s">
        <v>25</v>
      </c>
      <c r="B1" t="s">
        <v>29</v>
      </c>
      <c r="C1" t="s">
        <v>0</v>
      </c>
      <c r="D1" s="1">
        <v>2008</v>
      </c>
      <c r="E1" s="1">
        <f>D1+1</f>
        <v>2009</v>
      </c>
      <c r="F1" s="1">
        <f t="shared" ref="F1:L1" si="0">E1+1</f>
        <v>2010</v>
      </c>
      <c r="G1" s="1">
        <f t="shared" si="0"/>
        <v>2011</v>
      </c>
      <c r="H1" s="1">
        <f t="shared" si="0"/>
        <v>2012</v>
      </c>
      <c r="I1" s="1">
        <f t="shared" si="0"/>
        <v>2013</v>
      </c>
      <c r="J1" s="8">
        <f t="shared" si="0"/>
        <v>2014</v>
      </c>
      <c r="K1" s="1">
        <f t="shared" si="0"/>
        <v>2015</v>
      </c>
      <c r="L1" s="1">
        <f t="shared" si="0"/>
        <v>2016</v>
      </c>
    </row>
    <row r="2" spans="1:12" x14ac:dyDescent="0.2">
      <c r="A2">
        <v>1</v>
      </c>
      <c r="B2" t="s">
        <v>30</v>
      </c>
      <c r="C2" s="4" t="s">
        <v>1</v>
      </c>
      <c r="D2">
        <v>156813255</v>
      </c>
      <c r="E2">
        <v>290392190.93000001</v>
      </c>
      <c r="F2">
        <v>295874624</v>
      </c>
      <c r="G2">
        <v>514634309</v>
      </c>
      <c r="H2">
        <v>1064570919.4</v>
      </c>
      <c r="I2">
        <v>1416000382.0599999</v>
      </c>
      <c r="J2">
        <v>1027896422.53</v>
      </c>
      <c r="K2" s="14">
        <v>1741427230.9000001</v>
      </c>
      <c r="L2" s="14">
        <v>2843235919.9200001</v>
      </c>
    </row>
    <row r="3" spans="1:12" x14ac:dyDescent="0.2">
      <c r="A3">
        <v>2</v>
      </c>
      <c r="B3" t="s">
        <v>31</v>
      </c>
      <c r="C3" t="s">
        <v>2</v>
      </c>
      <c r="D3" s="3"/>
      <c r="E3" s="3"/>
      <c r="F3">
        <v>185936204</v>
      </c>
      <c r="G3">
        <v>289147990</v>
      </c>
      <c r="H3">
        <v>788588543.39999998</v>
      </c>
      <c r="I3">
        <v>427389622.50999999</v>
      </c>
      <c r="J3">
        <v>128012202.53</v>
      </c>
      <c r="K3" s="14">
        <v>90736139</v>
      </c>
      <c r="L3" s="14">
        <v>1227974580.1900001</v>
      </c>
    </row>
    <row r="4" spans="1:12" x14ac:dyDescent="0.2">
      <c r="A4">
        <v>3</v>
      </c>
      <c r="B4" t="s">
        <v>32</v>
      </c>
      <c r="C4" t="s">
        <v>3</v>
      </c>
      <c r="D4" s="3"/>
      <c r="E4" s="3"/>
      <c r="F4">
        <v>109938420</v>
      </c>
      <c r="G4">
        <v>225486319</v>
      </c>
      <c r="H4">
        <v>275982376</v>
      </c>
      <c r="I4">
        <v>988610759.54999995</v>
      </c>
      <c r="J4">
        <v>899884220</v>
      </c>
      <c r="K4" s="15">
        <v>1650691091.9000001</v>
      </c>
      <c r="L4" s="15">
        <v>4699680930.5200005</v>
      </c>
    </row>
    <row r="5" spans="1:12" x14ac:dyDescent="0.2">
      <c r="A5">
        <v>4</v>
      </c>
      <c r="B5" t="s">
        <v>33</v>
      </c>
      <c r="C5" s="4" t="s">
        <v>4</v>
      </c>
      <c r="D5">
        <v>53820110</v>
      </c>
      <c r="E5">
        <v>117136886.01000001</v>
      </c>
      <c r="F5">
        <v>220837664</v>
      </c>
      <c r="G5">
        <v>198688941</v>
      </c>
      <c r="H5">
        <v>516719607</v>
      </c>
      <c r="I5">
        <v>237049474</v>
      </c>
      <c r="J5">
        <v>201498719.88999999</v>
      </c>
      <c r="K5" s="3">
        <f t="shared" ref="K5:L7" si="1">K8+K11+K14+K17</f>
        <v>1740317333.4200001</v>
      </c>
      <c r="L5" s="3">
        <f t="shared" si="1"/>
        <v>389202284.40999997</v>
      </c>
    </row>
    <row r="6" spans="1:12" x14ac:dyDescent="0.2">
      <c r="A6">
        <v>5</v>
      </c>
      <c r="B6" t="s">
        <v>34</v>
      </c>
      <c r="C6" t="s">
        <v>5</v>
      </c>
      <c r="D6" s="3"/>
      <c r="E6" s="3"/>
      <c r="F6">
        <v>117353750</v>
      </c>
      <c r="G6">
        <v>21222853</v>
      </c>
      <c r="H6">
        <v>439980964</v>
      </c>
      <c r="I6">
        <v>25863545</v>
      </c>
      <c r="J6">
        <v>106122427.94</v>
      </c>
      <c r="K6" s="3">
        <f t="shared" si="1"/>
        <v>242625852</v>
      </c>
      <c r="L6" s="3">
        <f t="shared" si="1"/>
        <v>877561925.16999996</v>
      </c>
    </row>
    <row r="7" spans="1:12" x14ac:dyDescent="0.2">
      <c r="A7">
        <v>6</v>
      </c>
      <c r="B7" t="s">
        <v>35</v>
      </c>
      <c r="C7" t="s">
        <v>6</v>
      </c>
      <c r="D7" s="3"/>
      <c r="E7" s="3"/>
      <c r="F7">
        <v>103483914</v>
      </c>
      <c r="G7">
        <v>177466088</v>
      </c>
      <c r="H7">
        <v>76738643</v>
      </c>
      <c r="I7">
        <v>211185929</v>
      </c>
      <c r="J7">
        <v>95376291.950000003</v>
      </c>
      <c r="K7" s="3">
        <f t="shared" si="1"/>
        <v>1497691481.4200001</v>
      </c>
      <c r="L7" s="3">
        <f t="shared" si="1"/>
        <v>1262258882.1099999</v>
      </c>
    </row>
    <row r="8" spans="1:12" x14ac:dyDescent="0.2">
      <c r="A8">
        <v>7</v>
      </c>
      <c r="B8" t="s">
        <v>36</v>
      </c>
      <c r="C8" s="4" t="s">
        <v>7</v>
      </c>
      <c r="D8">
        <v>6925463</v>
      </c>
      <c r="E8">
        <v>93781963.180000007</v>
      </c>
      <c r="F8" s="3"/>
      <c r="G8" s="3"/>
      <c r="H8" s="3"/>
      <c r="I8" s="3"/>
      <c r="K8" s="14">
        <v>258438381.74000001</v>
      </c>
      <c r="L8" s="14">
        <v>101597408.59999999</v>
      </c>
    </row>
    <row r="9" spans="1:12" x14ac:dyDescent="0.2">
      <c r="A9">
        <v>8</v>
      </c>
      <c r="B9" t="s">
        <v>37</v>
      </c>
      <c r="C9" t="s">
        <v>8</v>
      </c>
      <c r="D9" s="3"/>
      <c r="E9" s="3"/>
      <c r="F9" s="3"/>
      <c r="G9" s="3"/>
      <c r="H9" s="3"/>
      <c r="I9" s="3"/>
      <c r="K9" s="14"/>
      <c r="L9" s="14">
        <v>108208734.11</v>
      </c>
    </row>
    <row r="10" spans="1:12" x14ac:dyDescent="0.2">
      <c r="A10">
        <v>9</v>
      </c>
      <c r="B10" t="s">
        <v>38</v>
      </c>
      <c r="C10" t="s">
        <v>9</v>
      </c>
      <c r="D10" s="3"/>
      <c r="E10" s="3"/>
      <c r="F10" s="3"/>
      <c r="G10" s="3"/>
      <c r="H10" s="3"/>
      <c r="I10" s="3"/>
      <c r="K10" s="15">
        <v>258438381.74000001</v>
      </c>
      <c r="L10" s="15">
        <v>154159639.47999999</v>
      </c>
    </row>
    <row r="11" spans="1:12" x14ac:dyDescent="0.2">
      <c r="A11">
        <v>10</v>
      </c>
      <c r="B11" t="s">
        <v>39</v>
      </c>
      <c r="C11" s="4" t="s">
        <v>10</v>
      </c>
      <c r="D11">
        <v>36849127</v>
      </c>
      <c r="E11" s="3">
        <v>0</v>
      </c>
      <c r="F11" s="3"/>
      <c r="G11" s="3"/>
      <c r="H11" s="3"/>
      <c r="I11" s="3"/>
      <c r="K11" s="14">
        <v>678914736</v>
      </c>
      <c r="L11" s="14"/>
    </row>
    <row r="12" spans="1:12" x14ac:dyDescent="0.2">
      <c r="A12">
        <v>11</v>
      </c>
      <c r="B12" t="s">
        <v>40</v>
      </c>
      <c r="C12" t="s">
        <v>11</v>
      </c>
      <c r="D12" s="3"/>
      <c r="E12" s="3"/>
      <c r="F12" s="3"/>
      <c r="G12" s="3"/>
      <c r="H12" s="3"/>
      <c r="I12" s="3"/>
      <c r="K12" s="14">
        <v>121312926</v>
      </c>
      <c r="L12" s="14"/>
    </row>
    <row r="13" spans="1:12" x14ac:dyDescent="0.2">
      <c r="A13">
        <v>12</v>
      </c>
      <c r="B13" t="s">
        <v>41</v>
      </c>
      <c r="C13" t="s">
        <v>12</v>
      </c>
      <c r="D13" s="3"/>
      <c r="E13" s="3"/>
      <c r="F13" s="3"/>
      <c r="G13" s="3"/>
      <c r="H13" s="3"/>
      <c r="I13" s="3"/>
      <c r="K13" s="15">
        <v>557601810</v>
      </c>
      <c r="L13" s="15"/>
    </row>
    <row r="14" spans="1:12" x14ac:dyDescent="0.2">
      <c r="A14">
        <v>13</v>
      </c>
      <c r="B14" t="s">
        <v>42</v>
      </c>
      <c r="C14" s="4" t="s">
        <v>13</v>
      </c>
      <c r="D14" s="3"/>
      <c r="E14" s="3">
        <v>0</v>
      </c>
      <c r="F14" s="3"/>
      <c r="G14" s="3"/>
      <c r="H14" s="3"/>
      <c r="I14" s="3"/>
      <c r="K14" s="14">
        <v>199616298.68000001</v>
      </c>
      <c r="L14" s="14">
        <v>38441600.18</v>
      </c>
    </row>
    <row r="15" spans="1:12" x14ac:dyDescent="0.2">
      <c r="A15">
        <v>14</v>
      </c>
      <c r="B15" t="s">
        <v>43</v>
      </c>
      <c r="C15" t="s">
        <v>14</v>
      </c>
      <c r="D15" s="3"/>
      <c r="E15" s="3"/>
      <c r="F15" s="3"/>
      <c r="G15" s="3"/>
      <c r="H15" s="3"/>
      <c r="I15" s="3"/>
      <c r="K15" s="14"/>
      <c r="L15" s="14">
        <v>175105148.16999999</v>
      </c>
    </row>
    <row r="16" spans="1:12" x14ac:dyDescent="0.2">
      <c r="A16">
        <v>15</v>
      </c>
      <c r="B16" t="s">
        <v>44</v>
      </c>
      <c r="C16" t="s">
        <v>15</v>
      </c>
      <c r="D16" s="3"/>
      <c r="E16" s="3"/>
      <c r="F16" s="3"/>
      <c r="G16" s="3"/>
      <c r="H16" s="3"/>
      <c r="I16" s="3"/>
      <c r="K16" s="15">
        <v>199616298.68000001</v>
      </c>
      <c r="L16" s="15">
        <v>61025180.479999997</v>
      </c>
    </row>
    <row r="17" spans="1:12" x14ac:dyDescent="0.2">
      <c r="A17">
        <v>16</v>
      </c>
      <c r="B17" t="s">
        <v>45</v>
      </c>
      <c r="C17" s="4" t="s">
        <v>16</v>
      </c>
      <c r="D17">
        <v>10045520</v>
      </c>
      <c r="E17">
        <v>23354922.829999998</v>
      </c>
      <c r="F17" s="3"/>
      <c r="G17" s="3"/>
      <c r="H17" s="3"/>
      <c r="I17" s="3"/>
      <c r="K17" s="14">
        <v>603347917</v>
      </c>
      <c r="L17" s="14">
        <v>249163275.63</v>
      </c>
    </row>
    <row r="18" spans="1:12" x14ac:dyDescent="0.2">
      <c r="A18">
        <v>17</v>
      </c>
      <c r="B18" t="s">
        <v>46</v>
      </c>
      <c r="C18" t="s">
        <v>17</v>
      </c>
      <c r="D18" s="3"/>
      <c r="E18" s="3"/>
      <c r="F18" s="3"/>
      <c r="G18" s="3"/>
      <c r="H18" s="3"/>
      <c r="I18" s="3"/>
      <c r="K18" s="14">
        <v>121312926</v>
      </c>
      <c r="L18" s="14">
        <v>594248042.88999999</v>
      </c>
    </row>
    <row r="19" spans="1:12" x14ac:dyDescent="0.2">
      <c r="A19">
        <v>18</v>
      </c>
      <c r="B19" t="s">
        <v>47</v>
      </c>
      <c r="C19" t="s">
        <v>18</v>
      </c>
      <c r="D19" s="3"/>
      <c r="E19" s="3"/>
      <c r="F19" s="3"/>
      <c r="G19" s="3"/>
      <c r="H19" s="3"/>
      <c r="I19" s="3"/>
      <c r="K19" s="15">
        <v>482034991</v>
      </c>
      <c r="L19" s="15">
        <v>1047074062.15</v>
      </c>
    </row>
    <row r="20" spans="1:12" x14ac:dyDescent="0.2">
      <c r="A20">
        <v>19</v>
      </c>
      <c r="B20" t="s">
        <v>48</v>
      </c>
      <c r="C20" s="4" t="s">
        <v>19</v>
      </c>
      <c r="D20">
        <v>102993145</v>
      </c>
      <c r="E20">
        <v>173255304.91999999</v>
      </c>
      <c r="F20">
        <v>75036960</v>
      </c>
      <c r="G20">
        <v>315945368</v>
      </c>
      <c r="H20">
        <v>547851312.39999998</v>
      </c>
      <c r="I20">
        <v>1178950908.0599999</v>
      </c>
      <c r="J20">
        <v>826397702.63999999</v>
      </c>
      <c r="K20" s="14">
        <v>1109897.48</v>
      </c>
      <c r="L20" s="14">
        <v>2454033635.5100002</v>
      </c>
    </row>
    <row r="21" spans="1:12" x14ac:dyDescent="0.2">
      <c r="A21">
        <v>20</v>
      </c>
      <c r="B21" t="s">
        <v>49</v>
      </c>
      <c r="C21" t="s">
        <v>20</v>
      </c>
      <c r="D21" s="3"/>
      <c r="E21" s="3"/>
      <c r="F21">
        <v>68582454</v>
      </c>
      <c r="G21">
        <v>267925137</v>
      </c>
      <c r="H21">
        <v>348607579.39999998</v>
      </c>
      <c r="I21">
        <v>401526077.50999999</v>
      </c>
      <c r="J21">
        <v>21889774.59</v>
      </c>
      <c r="K21" s="14">
        <v>-151889713</v>
      </c>
      <c r="L21" s="14">
        <v>350412655.01999998</v>
      </c>
    </row>
    <row r="22" spans="1:12" x14ac:dyDescent="0.2">
      <c r="A22">
        <v>21</v>
      </c>
      <c r="B22" t="s">
        <v>50</v>
      </c>
      <c r="C22" t="s">
        <v>21</v>
      </c>
      <c r="D22" s="3"/>
      <c r="E22" s="3"/>
      <c r="F22">
        <v>6454506</v>
      </c>
      <c r="G22">
        <v>48020231</v>
      </c>
      <c r="H22">
        <v>199243733</v>
      </c>
      <c r="I22">
        <v>777424830.54999995</v>
      </c>
      <c r="J22">
        <v>804507928.04999995</v>
      </c>
      <c r="K22" s="15">
        <v>152999610.47999999</v>
      </c>
      <c r="L22" s="15">
        <v>3437422048.4099998</v>
      </c>
    </row>
    <row r="23" spans="1:12" x14ac:dyDescent="0.2">
      <c r="A23">
        <v>22</v>
      </c>
      <c r="B23" t="s">
        <v>51</v>
      </c>
      <c r="C23" s="4" t="s">
        <v>22</v>
      </c>
      <c r="D23">
        <v>72775582</v>
      </c>
      <c r="E23">
        <v>78391410.769999996</v>
      </c>
      <c r="F23" s="3"/>
      <c r="G23" s="3"/>
      <c r="H23" s="3"/>
      <c r="I23" s="3"/>
      <c r="K23" s="14">
        <v>469883558</v>
      </c>
      <c r="L23" s="14">
        <v>45120665</v>
      </c>
    </row>
    <row r="24" spans="1:12" x14ac:dyDescent="0.2">
      <c r="A24">
        <v>23</v>
      </c>
      <c r="B24" t="s">
        <v>52</v>
      </c>
      <c r="C24" t="s">
        <v>23</v>
      </c>
      <c r="D24" s="3"/>
      <c r="E24" s="3"/>
      <c r="F24" s="3"/>
      <c r="G24" s="3"/>
      <c r="H24" s="3"/>
      <c r="I24" s="3"/>
      <c r="K24" s="14">
        <v>82260929</v>
      </c>
      <c r="L24" s="14">
        <v>296161721</v>
      </c>
    </row>
    <row r="25" spans="1:12" x14ac:dyDescent="0.2">
      <c r="A25">
        <v>24</v>
      </c>
      <c r="B25" t="s">
        <v>53</v>
      </c>
      <c r="C25" t="s">
        <v>24</v>
      </c>
      <c r="D25" s="3"/>
      <c r="E25" s="3"/>
      <c r="F25" s="3"/>
      <c r="G25" s="3"/>
      <c r="H25" s="3"/>
      <c r="I25" s="3"/>
      <c r="K25" s="15">
        <v>387622629</v>
      </c>
      <c r="L25" s="15">
        <v>92680396</v>
      </c>
    </row>
    <row r="26" spans="1:12" ht="11" customHeight="1" x14ac:dyDescent="0.2"/>
    <row r="27" spans="1:12" ht="15" customHeight="1" x14ac:dyDescent="0.2">
      <c r="D27" s="2"/>
      <c r="E27" s="2"/>
      <c r="F27" s="2"/>
      <c r="G27" s="2"/>
      <c r="H27" s="2"/>
      <c r="I27" s="2"/>
      <c r="K27" s="2"/>
      <c r="L27" s="2"/>
    </row>
    <row r="28" spans="1:12" ht="15" customHeight="1" x14ac:dyDescent="0.2">
      <c r="C28" s="6" t="s">
        <v>26</v>
      </c>
      <c r="D28" s="7">
        <f>D5-(D8+D11+D14+D17)</f>
        <v>0</v>
      </c>
      <c r="E28" s="7">
        <f t="shared" ref="E28:L28" si="2">E5-(E8+E11+E14+E17)</f>
        <v>0</v>
      </c>
      <c r="F28" s="7">
        <f t="shared" si="2"/>
        <v>220837664</v>
      </c>
      <c r="G28" s="7">
        <f t="shared" si="2"/>
        <v>198688941</v>
      </c>
      <c r="H28" s="7">
        <f t="shared" si="2"/>
        <v>516719607</v>
      </c>
      <c r="I28" s="7">
        <f t="shared" si="2"/>
        <v>237049474</v>
      </c>
      <c r="J28" s="7">
        <f t="shared" si="2"/>
        <v>201498719.88999999</v>
      </c>
      <c r="K28" s="7">
        <f>K5-(K8+K11+K14+K17)</f>
        <v>0</v>
      </c>
      <c r="L28" s="7">
        <f t="shared" si="2"/>
        <v>0</v>
      </c>
    </row>
    <row r="29" spans="1:12" ht="15" customHeight="1" x14ac:dyDescent="0.2">
      <c r="C29" s="6" t="s">
        <v>27</v>
      </c>
      <c r="D29" s="7">
        <f>D2-D5-D20</f>
        <v>0</v>
      </c>
      <c r="E29" s="7">
        <f t="shared" ref="E29:L29" si="3">E2-E5-E20</f>
        <v>0</v>
      </c>
      <c r="F29" s="7">
        <f t="shared" si="3"/>
        <v>0</v>
      </c>
      <c r="G29" s="7">
        <f t="shared" si="3"/>
        <v>0</v>
      </c>
      <c r="H29" s="7">
        <f t="shared" si="3"/>
        <v>0</v>
      </c>
      <c r="I29" s="7">
        <f t="shared" si="3"/>
        <v>0</v>
      </c>
      <c r="J29" s="7">
        <f t="shared" si="3"/>
        <v>0</v>
      </c>
      <c r="K29" s="7">
        <f>K2-K5-K20</f>
        <v>1.909211277961731E-8</v>
      </c>
      <c r="L29" s="7">
        <f t="shared" si="3"/>
        <v>0</v>
      </c>
    </row>
    <row r="32" spans="1:12" x14ac:dyDescent="0.2">
      <c r="D32" s="14"/>
      <c r="E32" s="14"/>
    </row>
    <row r="33" spans="4:5" x14ac:dyDescent="0.2">
      <c r="D33" s="14"/>
      <c r="E33" s="14"/>
    </row>
    <row r="34" spans="4:5" x14ac:dyDescent="0.2">
      <c r="D34" s="15"/>
      <c r="E34" s="15"/>
    </row>
    <row r="35" spans="4:5" x14ac:dyDescent="0.2">
      <c r="E35" s="14"/>
    </row>
    <row r="36" spans="4:5" x14ac:dyDescent="0.2">
      <c r="E36" s="14"/>
    </row>
    <row r="37" spans="4:5" x14ac:dyDescent="0.2">
      <c r="E37" s="15"/>
    </row>
    <row r="38" spans="4:5" x14ac:dyDescent="0.2">
      <c r="E38" s="14"/>
    </row>
    <row r="39" spans="4:5" x14ac:dyDescent="0.2">
      <c r="E39" s="14"/>
    </row>
    <row r="40" spans="4:5" x14ac:dyDescent="0.2">
      <c r="E40" s="15"/>
    </row>
    <row r="41" spans="4:5" x14ac:dyDescent="0.2">
      <c r="E41" s="14"/>
    </row>
    <row r="42" spans="4:5" x14ac:dyDescent="0.2">
      <c r="E42" s="14"/>
    </row>
    <row r="43" spans="4:5" x14ac:dyDescent="0.2">
      <c r="E43" s="15"/>
    </row>
    <row r="44" spans="4:5" x14ac:dyDescent="0.2">
      <c r="E44" s="14"/>
    </row>
    <row r="45" spans="4:5" x14ac:dyDescent="0.2">
      <c r="E45" s="14"/>
    </row>
    <row r="46" spans="4:5" x14ac:dyDescent="0.2">
      <c r="E46" s="15"/>
    </row>
    <row r="47" spans="4:5" x14ac:dyDescent="0.2">
      <c r="E47" s="14"/>
    </row>
    <row r="48" spans="4:5" x14ac:dyDescent="0.2">
      <c r="E48" s="14"/>
    </row>
    <row r="49" spans="5:5" x14ac:dyDescent="0.2">
      <c r="E49" s="15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topLeftCell="A17" workbookViewId="0">
      <selection activeCell="E31" sqref="E31:F48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5" width="12.5" bestFit="1" customWidth="1"/>
    <col min="6" max="6" width="14" bestFit="1" customWidth="1"/>
    <col min="10" max="10" width="13" style="3" bestFit="1" customWidth="1"/>
  </cols>
  <sheetData>
    <row r="1" spans="1:12" x14ac:dyDescent="0.2">
      <c r="A1" t="s">
        <v>25</v>
      </c>
      <c r="B1" t="s">
        <v>29</v>
      </c>
      <c r="C1" t="s">
        <v>0</v>
      </c>
      <c r="D1" s="1">
        <v>2008</v>
      </c>
      <c r="E1" s="1">
        <f>D1+1</f>
        <v>2009</v>
      </c>
      <c r="F1" s="1">
        <f t="shared" ref="F1:L1" si="0">E1+1</f>
        <v>2010</v>
      </c>
      <c r="G1" s="1">
        <f t="shared" si="0"/>
        <v>2011</v>
      </c>
      <c r="H1" s="1">
        <f t="shared" si="0"/>
        <v>2012</v>
      </c>
      <c r="I1" s="1">
        <f t="shared" si="0"/>
        <v>2013</v>
      </c>
      <c r="J1" s="8">
        <f t="shared" si="0"/>
        <v>2014</v>
      </c>
      <c r="K1" s="1">
        <f t="shared" si="0"/>
        <v>2015</v>
      </c>
      <c r="L1" s="1">
        <f t="shared" si="0"/>
        <v>2016</v>
      </c>
    </row>
    <row r="2" spans="1:12" x14ac:dyDescent="0.2">
      <c r="A2">
        <v>1</v>
      </c>
      <c r="B2" t="s">
        <v>30</v>
      </c>
      <c r="C2" s="4" t="s">
        <v>1</v>
      </c>
      <c r="D2">
        <v>1639270530.1400001</v>
      </c>
      <c r="E2">
        <v>1101501657.0799999</v>
      </c>
      <c r="F2">
        <v>1749702629.96</v>
      </c>
      <c r="G2">
        <v>1991477181.96</v>
      </c>
      <c r="H2">
        <v>4023953937.8099999</v>
      </c>
      <c r="I2">
        <v>5310135522.2200003</v>
      </c>
      <c r="J2">
        <v>6184259815.3999996</v>
      </c>
      <c r="K2" s="14">
        <v>6217355559.3699999</v>
      </c>
      <c r="L2" s="14">
        <v>4658628763.79</v>
      </c>
    </row>
    <row r="3" spans="1:12" x14ac:dyDescent="0.2">
      <c r="A3">
        <v>2</v>
      </c>
      <c r="B3" t="s">
        <v>31</v>
      </c>
      <c r="C3" t="s">
        <v>2</v>
      </c>
      <c r="D3" s="3"/>
      <c r="E3" s="3"/>
      <c r="F3">
        <v>1749702629.96</v>
      </c>
      <c r="G3">
        <v>3528060667.4200001</v>
      </c>
      <c r="H3">
        <v>5655343570.3999996</v>
      </c>
      <c r="I3">
        <v>6997360812.4300003</v>
      </c>
      <c r="J3">
        <v>6208248090.0900002</v>
      </c>
      <c r="K3" s="14">
        <v>6084487297.6199999</v>
      </c>
      <c r="L3" s="14">
        <v>4389045569.3500004</v>
      </c>
    </row>
    <row r="4" spans="1:12" x14ac:dyDescent="0.2">
      <c r="A4">
        <v>3</v>
      </c>
      <c r="B4" t="s">
        <v>32</v>
      </c>
      <c r="C4" t="s">
        <v>3</v>
      </c>
      <c r="D4" s="3"/>
      <c r="E4" s="3"/>
      <c r="F4" s="3">
        <v>0</v>
      </c>
      <c r="G4">
        <v>-1536583485.46</v>
      </c>
      <c r="H4">
        <v>-1631389632.5899999</v>
      </c>
      <c r="I4">
        <v>-1687225290.21</v>
      </c>
      <c r="J4">
        <v>-23988274.690000001</v>
      </c>
      <c r="K4" s="15">
        <v>132058798.95</v>
      </c>
      <c r="L4" s="15">
        <v>269583194.44</v>
      </c>
    </row>
    <row r="5" spans="1:12" x14ac:dyDescent="0.2">
      <c r="A5">
        <v>4</v>
      </c>
      <c r="B5" t="s">
        <v>33</v>
      </c>
      <c r="C5" s="4" t="s">
        <v>4</v>
      </c>
      <c r="D5">
        <v>708831154.11000001</v>
      </c>
      <c r="E5">
        <v>478885376.83999997</v>
      </c>
      <c r="F5">
        <v>710979960.24000001</v>
      </c>
      <c r="G5">
        <v>915304385.60000002</v>
      </c>
      <c r="H5">
        <v>1161563615.3800001</v>
      </c>
      <c r="I5">
        <v>1885183650.4200001</v>
      </c>
      <c r="J5">
        <v>1917036594.1800001</v>
      </c>
      <c r="K5" s="3">
        <f t="shared" ref="K5:L7" si="1">K8+K11+K14+K17</f>
        <v>1676461257.5699999</v>
      </c>
      <c r="L5" s="3">
        <f t="shared" si="1"/>
        <v>794293545.24000001</v>
      </c>
    </row>
    <row r="6" spans="1:12" x14ac:dyDescent="0.2">
      <c r="A6">
        <v>5</v>
      </c>
      <c r="B6" t="s">
        <v>34</v>
      </c>
      <c r="C6" t="s">
        <v>5</v>
      </c>
      <c r="D6" s="3"/>
      <c r="E6" s="3"/>
      <c r="F6">
        <v>710979960.24000001</v>
      </c>
      <c r="G6">
        <v>473889039.93000001</v>
      </c>
      <c r="H6">
        <v>678908451.37</v>
      </c>
      <c r="I6">
        <v>1356529739.3699999</v>
      </c>
      <c r="J6">
        <v>1556051918.4300001</v>
      </c>
      <c r="K6" s="3">
        <f t="shared" si="1"/>
        <v>1063399656.05</v>
      </c>
      <c r="L6" s="3">
        <f t="shared" si="1"/>
        <v>532025032.25</v>
      </c>
    </row>
    <row r="7" spans="1:12" x14ac:dyDescent="0.2">
      <c r="A7">
        <v>6</v>
      </c>
      <c r="B7" t="s">
        <v>35</v>
      </c>
      <c r="C7" t="s">
        <v>6</v>
      </c>
      <c r="D7" s="3"/>
      <c r="E7" s="3"/>
      <c r="F7" s="3">
        <v>0</v>
      </c>
      <c r="G7">
        <v>441415345.67000002</v>
      </c>
      <c r="H7">
        <v>482655164.00999999</v>
      </c>
      <c r="I7">
        <v>528653911.05000001</v>
      </c>
      <c r="J7">
        <v>360984675.75</v>
      </c>
      <c r="K7" s="3">
        <f t="shared" si="1"/>
        <v>610150390.03999996</v>
      </c>
      <c r="L7" s="3">
        <f t="shared" si="1"/>
        <v>262268512.99000001</v>
      </c>
    </row>
    <row r="8" spans="1:12" x14ac:dyDescent="0.2">
      <c r="A8">
        <v>7</v>
      </c>
      <c r="B8" t="s">
        <v>36</v>
      </c>
      <c r="C8" s="4" t="s">
        <v>7</v>
      </c>
      <c r="D8">
        <v>8745497.0299999993</v>
      </c>
      <c r="E8">
        <v>27627857.399999999</v>
      </c>
      <c r="F8" s="3"/>
      <c r="G8" s="3"/>
      <c r="H8" s="3"/>
      <c r="I8" s="3"/>
      <c r="K8" s="14">
        <v>105355903.47</v>
      </c>
      <c r="L8" s="14">
        <v>8447327.9900000002</v>
      </c>
    </row>
    <row r="9" spans="1:12" x14ac:dyDescent="0.2">
      <c r="A9">
        <v>8</v>
      </c>
      <c r="B9" t="s">
        <v>37</v>
      </c>
      <c r="C9" t="s">
        <v>8</v>
      </c>
      <c r="D9" s="3"/>
      <c r="E9" s="3"/>
      <c r="F9" s="3"/>
      <c r="G9" s="3"/>
      <c r="H9" s="3"/>
      <c r="I9" s="3"/>
      <c r="K9" s="14">
        <v>84860544.680000007</v>
      </c>
      <c r="L9" s="14">
        <v>5640695.0700000003</v>
      </c>
    </row>
    <row r="10" spans="1:12" x14ac:dyDescent="0.2">
      <c r="A10">
        <v>9</v>
      </c>
      <c r="B10" t="s">
        <v>38</v>
      </c>
      <c r="C10" t="s">
        <v>9</v>
      </c>
      <c r="D10" s="3"/>
      <c r="E10" s="3"/>
      <c r="F10" s="3"/>
      <c r="G10" s="3"/>
      <c r="H10" s="3"/>
      <c r="I10" s="3"/>
      <c r="K10" s="15">
        <v>19789128.859999999</v>
      </c>
      <c r="L10" s="15">
        <v>2806632.92</v>
      </c>
    </row>
    <row r="11" spans="1:12" x14ac:dyDescent="0.2">
      <c r="A11">
        <v>10</v>
      </c>
      <c r="B11" t="s">
        <v>39</v>
      </c>
      <c r="C11" s="4" t="s">
        <v>10</v>
      </c>
      <c r="D11">
        <v>546926572.25999999</v>
      </c>
      <c r="E11">
        <v>270644625.68000001</v>
      </c>
      <c r="F11" s="3"/>
      <c r="G11" s="3"/>
      <c r="H11" s="3"/>
      <c r="I11" s="3"/>
      <c r="K11" s="14">
        <v>469777039.55000001</v>
      </c>
      <c r="L11" s="14">
        <v>195396162.44</v>
      </c>
    </row>
    <row r="12" spans="1:12" x14ac:dyDescent="0.2">
      <c r="A12">
        <v>11</v>
      </c>
      <c r="B12" t="s">
        <v>40</v>
      </c>
      <c r="C12" t="s">
        <v>11</v>
      </c>
      <c r="D12" s="3"/>
      <c r="E12" s="3"/>
      <c r="F12" s="3"/>
      <c r="G12" s="3"/>
      <c r="H12" s="3"/>
      <c r="I12" s="3"/>
      <c r="K12" s="14">
        <v>221925085.38999999</v>
      </c>
      <c r="L12" s="14">
        <v>126487713.53</v>
      </c>
    </row>
    <row r="13" spans="1:12" x14ac:dyDescent="0.2">
      <c r="A13">
        <v>12</v>
      </c>
      <c r="B13" t="s">
        <v>41</v>
      </c>
      <c r="C13" t="s">
        <v>12</v>
      </c>
      <c r="D13" s="3"/>
      <c r="E13" s="3"/>
      <c r="F13" s="3"/>
      <c r="G13" s="3"/>
      <c r="H13" s="3"/>
      <c r="I13" s="3"/>
      <c r="K13" s="15">
        <v>247851954.16</v>
      </c>
      <c r="L13" s="15">
        <v>68908448.909999996</v>
      </c>
    </row>
    <row r="14" spans="1:12" x14ac:dyDescent="0.2">
      <c r="A14">
        <v>13</v>
      </c>
      <c r="B14" t="s">
        <v>42</v>
      </c>
      <c r="C14" s="4" t="s">
        <v>13</v>
      </c>
      <c r="D14">
        <v>0</v>
      </c>
      <c r="E14" s="3">
        <v>0</v>
      </c>
      <c r="F14" s="3"/>
      <c r="G14" s="3"/>
      <c r="H14" s="3"/>
      <c r="I14" s="3"/>
      <c r="K14" s="14">
        <v>0</v>
      </c>
      <c r="L14" s="14">
        <v>0</v>
      </c>
    </row>
    <row r="15" spans="1:12" x14ac:dyDescent="0.2">
      <c r="A15">
        <v>14</v>
      </c>
      <c r="B15" t="s">
        <v>43</v>
      </c>
      <c r="C15" t="s">
        <v>14</v>
      </c>
      <c r="D15" s="3"/>
      <c r="E15" s="3"/>
      <c r="F15" s="3"/>
      <c r="G15" s="3"/>
      <c r="H15" s="3"/>
      <c r="I15" s="3"/>
      <c r="K15" s="14">
        <v>0</v>
      </c>
      <c r="L15" s="14">
        <v>0</v>
      </c>
    </row>
    <row r="16" spans="1:12" x14ac:dyDescent="0.2">
      <c r="A16">
        <v>15</v>
      </c>
      <c r="B16" t="s">
        <v>44</v>
      </c>
      <c r="C16" t="s">
        <v>15</v>
      </c>
      <c r="D16" s="3"/>
      <c r="E16" s="3"/>
      <c r="F16" s="3"/>
      <c r="G16" s="3"/>
      <c r="H16" s="3"/>
      <c r="I16" s="3"/>
      <c r="K16" s="15">
        <v>0</v>
      </c>
      <c r="L16" s="15">
        <v>0</v>
      </c>
    </row>
    <row r="17" spans="1:12" x14ac:dyDescent="0.2">
      <c r="A17">
        <v>16</v>
      </c>
      <c r="B17" t="s">
        <v>45</v>
      </c>
      <c r="C17" s="4" t="s">
        <v>16</v>
      </c>
      <c r="D17">
        <f>118257808.61+34901276.21</f>
        <v>153159084.81999999</v>
      </c>
      <c r="E17" s="3">
        <f>153989761.22+26623132.54</f>
        <v>180612893.75999999</v>
      </c>
      <c r="F17" s="3"/>
      <c r="G17" s="3"/>
      <c r="H17" s="3"/>
      <c r="I17" s="3"/>
      <c r="K17" s="14">
        <v>1101328314.55</v>
      </c>
      <c r="L17" s="14">
        <v>590450054.80999994</v>
      </c>
    </row>
    <row r="18" spans="1:12" x14ac:dyDescent="0.2">
      <c r="A18">
        <v>17</v>
      </c>
      <c r="B18" t="s">
        <v>46</v>
      </c>
      <c r="C18" t="s">
        <v>17</v>
      </c>
      <c r="D18" s="3"/>
      <c r="E18" s="3"/>
      <c r="F18" s="3"/>
      <c r="G18" s="3"/>
      <c r="H18" s="3"/>
      <c r="I18" s="3"/>
      <c r="K18" s="14">
        <v>756614025.98000002</v>
      </c>
      <c r="L18" s="14">
        <v>399896623.64999998</v>
      </c>
    </row>
    <row r="19" spans="1:12" x14ac:dyDescent="0.2">
      <c r="A19">
        <v>18</v>
      </c>
      <c r="B19" t="s">
        <v>47</v>
      </c>
      <c r="C19" t="s">
        <v>18</v>
      </c>
      <c r="D19" s="3"/>
      <c r="E19" s="3"/>
      <c r="F19" s="3"/>
      <c r="G19" s="3"/>
      <c r="H19" s="3"/>
      <c r="I19" s="3"/>
      <c r="K19" s="15">
        <v>342509307.01999998</v>
      </c>
      <c r="L19" s="15">
        <v>190553431.16</v>
      </c>
    </row>
    <row r="20" spans="1:12" x14ac:dyDescent="0.2">
      <c r="A20">
        <v>19</v>
      </c>
      <c r="B20" t="s">
        <v>48</v>
      </c>
      <c r="C20" s="4" t="s">
        <v>19</v>
      </c>
      <c r="D20">
        <v>930439376.02999997</v>
      </c>
      <c r="E20">
        <v>622616280.24000001</v>
      </c>
      <c r="F20">
        <v>1038722669.72</v>
      </c>
      <c r="G20">
        <v>1076172796.3599999</v>
      </c>
      <c r="H20">
        <v>2862390322.4299998</v>
      </c>
      <c r="I20">
        <v>3424951871.8000002</v>
      </c>
      <c r="J20">
        <v>4267223221.2199998</v>
      </c>
      <c r="K20" s="14">
        <v>4540894301.8000002</v>
      </c>
      <c r="L20" s="14">
        <v>3864335218.5500002</v>
      </c>
    </row>
    <row r="21" spans="1:12" x14ac:dyDescent="0.2">
      <c r="A21">
        <v>20</v>
      </c>
      <c r="B21" t="s">
        <v>49</v>
      </c>
      <c r="C21" t="s">
        <v>20</v>
      </c>
      <c r="D21" s="3"/>
      <c r="E21" s="3"/>
      <c r="F21">
        <v>1038722669.72</v>
      </c>
      <c r="G21">
        <v>3054171627.4899998</v>
      </c>
      <c r="H21">
        <v>4976435119.0299997</v>
      </c>
      <c r="I21">
        <v>5640831073.0600004</v>
      </c>
      <c r="J21">
        <v>4652196171.6599998</v>
      </c>
      <c r="K21" s="14">
        <v>5021087641.5699997</v>
      </c>
      <c r="L21" s="14">
        <v>3857020537.0999999</v>
      </c>
    </row>
    <row r="22" spans="1:12" x14ac:dyDescent="0.2">
      <c r="A22">
        <v>21</v>
      </c>
      <c r="B22" t="s">
        <v>50</v>
      </c>
      <c r="C22" t="s">
        <v>21</v>
      </c>
      <c r="D22" s="3"/>
      <c r="E22" s="3"/>
      <c r="F22" s="3">
        <v>0</v>
      </c>
      <c r="G22">
        <v>-1977998831.1300001</v>
      </c>
      <c r="H22">
        <v>-2114044796.5999999</v>
      </c>
      <c r="I22">
        <v>-2215879201.2600002</v>
      </c>
      <c r="J22">
        <v>-384972950.44</v>
      </c>
      <c r="K22" s="15">
        <v>-478091591.08999997</v>
      </c>
      <c r="L22" s="15">
        <v>7314681.4500000002</v>
      </c>
    </row>
    <row r="23" spans="1:12" x14ac:dyDescent="0.2">
      <c r="A23">
        <v>22</v>
      </c>
      <c r="B23" t="s">
        <v>51</v>
      </c>
      <c r="C23" s="4" t="s">
        <v>22</v>
      </c>
      <c r="D23">
        <v>189299624.91999999</v>
      </c>
      <c r="E23">
        <v>125738979.5</v>
      </c>
      <c r="F23" s="3"/>
      <c r="G23" s="3"/>
      <c r="H23" s="3"/>
      <c r="I23" s="3"/>
      <c r="K23" s="14">
        <v>178801532.84999999</v>
      </c>
      <c r="L23" s="14">
        <v>310851836.91000003</v>
      </c>
    </row>
    <row r="24" spans="1:12" x14ac:dyDescent="0.2">
      <c r="A24">
        <v>23</v>
      </c>
      <c r="B24" t="s">
        <v>52</v>
      </c>
      <c r="C24" t="s">
        <v>23</v>
      </c>
      <c r="D24" s="3"/>
      <c r="E24" s="3"/>
      <c r="F24" s="3"/>
      <c r="G24" s="3"/>
      <c r="H24" s="3"/>
      <c r="I24" s="3"/>
      <c r="K24" s="14">
        <v>101039286.08</v>
      </c>
      <c r="L24" s="14">
        <v>178038779.72999999</v>
      </c>
    </row>
    <row r="25" spans="1:12" x14ac:dyDescent="0.2">
      <c r="A25">
        <v>24</v>
      </c>
      <c r="B25" t="s">
        <v>53</v>
      </c>
      <c r="C25" t="s">
        <v>24</v>
      </c>
      <c r="D25" s="3"/>
      <c r="E25" s="3"/>
      <c r="F25" s="3"/>
      <c r="G25" s="3"/>
      <c r="H25" s="3"/>
      <c r="I25" s="3"/>
      <c r="K25" s="15">
        <v>77762246.769999996</v>
      </c>
      <c r="L25" s="15">
        <v>132813057.18000001</v>
      </c>
    </row>
    <row r="26" spans="1:12" ht="11" customHeight="1" x14ac:dyDescent="0.2"/>
    <row r="27" spans="1:12" ht="15" customHeight="1" x14ac:dyDescent="0.2">
      <c r="D27" s="2"/>
      <c r="E27" s="2"/>
      <c r="F27" s="2"/>
      <c r="G27" s="2"/>
      <c r="H27" s="2"/>
      <c r="I27" s="2"/>
      <c r="K27" s="2"/>
      <c r="L27" s="2"/>
    </row>
    <row r="28" spans="1:12" ht="15" customHeight="1" x14ac:dyDescent="0.2">
      <c r="C28" s="6" t="s">
        <v>26</v>
      </c>
      <c r="D28" s="7">
        <f>D5-(D8+D11+D14+D17)</f>
        <v>0</v>
      </c>
      <c r="E28" s="7">
        <f t="shared" ref="E28:L28" si="2">E5-(E8+E11+E14+E17)</f>
        <v>0</v>
      </c>
      <c r="F28" s="7">
        <f t="shared" si="2"/>
        <v>710979960.24000001</v>
      </c>
      <c r="G28" s="7">
        <f t="shared" si="2"/>
        <v>915304385.60000002</v>
      </c>
      <c r="H28" s="7">
        <f t="shared" si="2"/>
        <v>1161563615.3800001</v>
      </c>
      <c r="I28" s="7">
        <f t="shared" si="2"/>
        <v>1885183650.4200001</v>
      </c>
      <c r="J28" s="7">
        <f t="shared" si="2"/>
        <v>1917036594.1800001</v>
      </c>
      <c r="K28" s="7">
        <f t="shared" ref="K28" si="3">K5-(K8+K11+K14+K17)</f>
        <v>0</v>
      </c>
      <c r="L28" s="7">
        <f t="shared" si="2"/>
        <v>0</v>
      </c>
    </row>
    <row r="29" spans="1:12" ht="15" customHeight="1" x14ac:dyDescent="0.2">
      <c r="C29" s="6" t="s">
        <v>27</v>
      </c>
      <c r="D29" s="7">
        <f>D2-D5-D20</f>
        <v>0</v>
      </c>
      <c r="E29" s="7">
        <f t="shared" ref="E29:L29" si="4">E2-E5-E20</f>
        <v>0</v>
      </c>
      <c r="F29" s="7">
        <f t="shared" si="4"/>
        <v>0</v>
      </c>
      <c r="G29" s="7">
        <f t="shared" si="4"/>
        <v>0</v>
      </c>
      <c r="H29" s="7">
        <f t="shared" si="4"/>
        <v>0</v>
      </c>
      <c r="I29" s="7">
        <f t="shared" si="4"/>
        <v>0</v>
      </c>
      <c r="J29" s="7">
        <f t="shared" si="4"/>
        <v>0</v>
      </c>
      <c r="K29" s="7">
        <f t="shared" ref="K29" si="5">K2-K5-K20</f>
        <v>0</v>
      </c>
      <c r="L29" s="7">
        <f t="shared" si="4"/>
        <v>0</v>
      </c>
    </row>
    <row r="31" spans="1:12" x14ac:dyDescent="0.2">
      <c r="E31" s="14"/>
      <c r="F31" s="14"/>
    </row>
    <row r="32" spans="1:12" x14ac:dyDescent="0.2">
      <c r="E32" s="14"/>
      <c r="F32" s="14"/>
    </row>
    <row r="33" spans="5:6" x14ac:dyDescent="0.2">
      <c r="E33" s="15"/>
      <c r="F33" s="15"/>
    </row>
    <row r="34" spans="5:6" x14ac:dyDescent="0.2">
      <c r="F34" s="14"/>
    </row>
    <row r="35" spans="5:6" x14ac:dyDescent="0.2">
      <c r="F35" s="14"/>
    </row>
    <row r="36" spans="5:6" x14ac:dyDescent="0.2">
      <c r="F36" s="15"/>
    </row>
    <row r="37" spans="5:6" x14ac:dyDescent="0.2">
      <c r="F37" s="14"/>
    </row>
    <row r="38" spans="5:6" x14ac:dyDescent="0.2">
      <c r="F38" s="14"/>
    </row>
    <row r="39" spans="5:6" x14ac:dyDescent="0.2">
      <c r="F39" s="15"/>
    </row>
    <row r="40" spans="5:6" x14ac:dyDescent="0.2">
      <c r="F40" s="14"/>
    </row>
    <row r="41" spans="5:6" x14ac:dyDescent="0.2">
      <c r="F41" s="14"/>
    </row>
    <row r="42" spans="5:6" x14ac:dyDescent="0.2">
      <c r="F42" s="15"/>
    </row>
    <row r="43" spans="5:6" x14ac:dyDescent="0.2">
      <c r="F43" s="14"/>
    </row>
    <row r="44" spans="5:6" x14ac:dyDescent="0.2">
      <c r="F44" s="14"/>
    </row>
    <row r="45" spans="5:6" x14ac:dyDescent="0.2">
      <c r="F45" s="15"/>
    </row>
    <row r="46" spans="5:6" x14ac:dyDescent="0.2">
      <c r="F46" s="14"/>
    </row>
    <row r="47" spans="5:6" x14ac:dyDescent="0.2">
      <c r="F47" s="14"/>
    </row>
    <row r="48" spans="5:6" x14ac:dyDescent="0.2">
      <c r="F48" s="15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>
      <selection activeCell="E29" sqref="E29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5" width="12.5" bestFit="1" customWidth="1"/>
    <col min="6" max="9" width="16.5" bestFit="1" customWidth="1"/>
    <col min="10" max="10" width="15" bestFit="1" customWidth="1"/>
    <col min="11" max="12" width="17" bestFit="1" customWidth="1"/>
  </cols>
  <sheetData>
    <row r="1" spans="1:12" x14ac:dyDescent="0.2">
      <c r="A1" t="s">
        <v>25</v>
      </c>
      <c r="B1" t="s">
        <v>29</v>
      </c>
      <c r="C1" t="s">
        <v>0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</row>
    <row r="2" spans="1:12" x14ac:dyDescent="0.2">
      <c r="A2">
        <v>1</v>
      </c>
      <c r="B2" t="s">
        <v>30</v>
      </c>
      <c r="C2" t="s">
        <v>1</v>
      </c>
      <c r="D2">
        <v>2251383884</v>
      </c>
      <c r="E2">
        <v>2496415270</v>
      </c>
      <c r="F2">
        <v>2146926202.73</v>
      </c>
      <c r="G2">
        <v>1063967807.1900001</v>
      </c>
      <c r="H2">
        <v>2699921322.7399998</v>
      </c>
      <c r="I2">
        <v>3241149034.8299999</v>
      </c>
      <c r="J2">
        <v>2549452952</v>
      </c>
      <c r="K2">
        <v>2377935262.3899999</v>
      </c>
      <c r="L2">
        <v>3351505307.6700001</v>
      </c>
    </row>
    <row r="3" spans="1:12" x14ac:dyDescent="0.2">
      <c r="A3">
        <v>2</v>
      </c>
      <c r="B3" t="s">
        <v>31</v>
      </c>
      <c r="C3" t="s">
        <v>2</v>
      </c>
      <c r="F3">
        <v>906060600.62</v>
      </c>
      <c r="G3">
        <v>1063967807.1900001</v>
      </c>
      <c r="H3">
        <v>1343927128.6300001</v>
      </c>
      <c r="I3">
        <v>1508644715.5</v>
      </c>
      <c r="J3">
        <v>1325571954.4000001</v>
      </c>
      <c r="K3">
        <v>1216205112.4200001</v>
      </c>
      <c r="L3">
        <v>1257679506.1300001</v>
      </c>
    </row>
    <row r="4" spans="1:12" x14ac:dyDescent="0.2">
      <c r="A4">
        <v>3</v>
      </c>
      <c r="B4" t="s">
        <v>32</v>
      </c>
      <c r="C4" t="s">
        <v>3</v>
      </c>
      <c r="F4">
        <v>1240865602.1099999</v>
      </c>
      <c r="G4">
        <v>0</v>
      </c>
      <c r="H4">
        <v>1355994194.1099999</v>
      </c>
      <c r="I4">
        <v>1732504319.3299999</v>
      </c>
      <c r="J4">
        <v>1223880997.5999999</v>
      </c>
      <c r="K4">
        <v>1161730149.97</v>
      </c>
      <c r="L4">
        <v>2093825801.54</v>
      </c>
    </row>
    <row r="5" spans="1:12" x14ac:dyDescent="0.2">
      <c r="A5">
        <v>4</v>
      </c>
      <c r="B5" t="s">
        <v>33</v>
      </c>
      <c r="C5" t="s">
        <v>4</v>
      </c>
      <c r="D5">
        <v>444474559</v>
      </c>
      <c r="E5">
        <v>687179275.98000002</v>
      </c>
      <c r="F5">
        <v>980578787.27999997</v>
      </c>
      <c r="G5">
        <v>379035132.81</v>
      </c>
      <c r="H5">
        <v>1117174783.23</v>
      </c>
      <c r="I5">
        <v>1196935722.9400001</v>
      </c>
      <c r="J5">
        <v>696126236.22000003</v>
      </c>
      <c r="K5">
        <v>909540461.49000001</v>
      </c>
      <c r="L5">
        <v>855999894.48000002</v>
      </c>
    </row>
    <row r="6" spans="1:12" x14ac:dyDescent="0.2">
      <c r="A6">
        <v>5</v>
      </c>
      <c r="B6" t="s">
        <v>34</v>
      </c>
      <c r="C6" t="s">
        <v>5</v>
      </c>
      <c r="F6">
        <v>429533104.01999998</v>
      </c>
      <c r="G6">
        <v>379035132.81</v>
      </c>
      <c r="H6">
        <v>540833422.89999998</v>
      </c>
      <c r="I6">
        <v>588176838.83000004</v>
      </c>
      <c r="J6">
        <v>99661117.590000004</v>
      </c>
      <c r="K6">
        <v>148494331.20000002</v>
      </c>
      <c r="L6">
        <v>109970975.38999999</v>
      </c>
    </row>
    <row r="7" spans="1:12" x14ac:dyDescent="0.2">
      <c r="A7">
        <v>6</v>
      </c>
      <c r="B7" t="s">
        <v>35</v>
      </c>
      <c r="C7" t="s">
        <v>6</v>
      </c>
      <c r="F7">
        <v>551045683.25999999</v>
      </c>
      <c r="G7">
        <v>0</v>
      </c>
      <c r="H7">
        <v>576341360.33000004</v>
      </c>
      <c r="I7">
        <v>608758884.11000001</v>
      </c>
      <c r="J7">
        <v>596465118.63</v>
      </c>
      <c r="K7">
        <v>761046130.29000008</v>
      </c>
      <c r="L7">
        <v>746028919.09000003</v>
      </c>
    </row>
    <row r="8" spans="1:12" x14ac:dyDescent="0.2">
      <c r="A8">
        <v>7</v>
      </c>
      <c r="B8" t="s">
        <v>36</v>
      </c>
      <c r="C8" t="s">
        <v>7</v>
      </c>
      <c r="D8">
        <v>2104690</v>
      </c>
      <c r="E8">
        <v>6707514</v>
      </c>
      <c r="K8">
        <v>6555466.46</v>
      </c>
      <c r="L8">
        <v>952139.63</v>
      </c>
    </row>
    <row r="9" spans="1:12" x14ac:dyDescent="0.2">
      <c r="A9">
        <v>8</v>
      </c>
      <c r="B9" t="s">
        <v>37</v>
      </c>
      <c r="C9" t="s">
        <v>8</v>
      </c>
      <c r="K9">
        <v>1949398.06</v>
      </c>
      <c r="L9">
        <v>357213.57</v>
      </c>
    </row>
    <row r="10" spans="1:12" x14ac:dyDescent="0.2">
      <c r="A10">
        <v>9</v>
      </c>
      <c r="B10" t="s">
        <v>38</v>
      </c>
      <c r="C10" t="s">
        <v>9</v>
      </c>
      <c r="K10">
        <v>4606068.4000000004</v>
      </c>
      <c r="L10">
        <v>594926.06000000006</v>
      </c>
    </row>
    <row r="11" spans="1:12" x14ac:dyDescent="0.2">
      <c r="A11">
        <v>10</v>
      </c>
      <c r="B11" t="s">
        <v>39</v>
      </c>
      <c r="C11" t="s">
        <v>10</v>
      </c>
      <c r="D11">
        <v>293905473</v>
      </c>
      <c r="E11">
        <v>489514126.12</v>
      </c>
      <c r="K11">
        <v>221660819.16999999</v>
      </c>
      <c r="L11">
        <v>180164464.36000001</v>
      </c>
    </row>
    <row r="12" spans="1:12" x14ac:dyDescent="0.2">
      <c r="A12">
        <v>11</v>
      </c>
      <c r="B12" t="s">
        <v>40</v>
      </c>
      <c r="C12" t="s">
        <v>11</v>
      </c>
      <c r="K12">
        <v>75351301.620000005</v>
      </c>
      <c r="L12">
        <v>70625259.569999993</v>
      </c>
    </row>
    <row r="13" spans="1:12" x14ac:dyDescent="0.2">
      <c r="A13">
        <v>12</v>
      </c>
      <c r="B13" t="s">
        <v>41</v>
      </c>
      <c r="C13" t="s">
        <v>12</v>
      </c>
      <c r="K13">
        <v>146309517.55000001</v>
      </c>
      <c r="L13">
        <v>109539204.79000001</v>
      </c>
    </row>
    <row r="14" spans="1:12" x14ac:dyDescent="0.2">
      <c r="A14">
        <v>13</v>
      </c>
      <c r="B14" t="s">
        <v>42</v>
      </c>
      <c r="C14" t="s">
        <v>13</v>
      </c>
      <c r="D14">
        <v>0</v>
      </c>
      <c r="E14">
        <v>0</v>
      </c>
      <c r="K14">
        <v>91238436.840000004</v>
      </c>
      <c r="L14">
        <v>49282040.869999997</v>
      </c>
    </row>
    <row r="15" spans="1:12" x14ac:dyDescent="0.2">
      <c r="A15">
        <v>14</v>
      </c>
      <c r="B15" t="s">
        <v>43</v>
      </c>
      <c r="C15" t="s">
        <v>14</v>
      </c>
      <c r="K15">
        <v>64535259.840000004</v>
      </c>
      <c r="L15">
        <v>30541564.199999999</v>
      </c>
    </row>
    <row r="16" spans="1:12" x14ac:dyDescent="0.2">
      <c r="A16">
        <v>15</v>
      </c>
      <c r="B16" t="s">
        <v>44</v>
      </c>
      <c r="C16" t="s">
        <v>15</v>
      </c>
      <c r="K16">
        <v>26703177</v>
      </c>
      <c r="L16">
        <v>18740476.670000002</v>
      </c>
    </row>
    <row r="17" spans="1:12" x14ac:dyDescent="0.2">
      <c r="A17">
        <v>16</v>
      </c>
      <c r="B17" t="s">
        <v>45</v>
      </c>
      <c r="C17" t="s">
        <v>16</v>
      </c>
      <c r="D17">
        <v>148464396</v>
      </c>
      <c r="E17">
        <v>190957635.86000001</v>
      </c>
      <c r="K17">
        <v>590085739.01999998</v>
      </c>
      <c r="L17">
        <v>625601249.62</v>
      </c>
    </row>
    <row r="18" spans="1:12" x14ac:dyDescent="0.2">
      <c r="A18">
        <v>17</v>
      </c>
      <c r="B18" t="s">
        <v>46</v>
      </c>
      <c r="C18" t="s">
        <v>17</v>
      </c>
      <c r="K18">
        <v>6658371.6799999997</v>
      </c>
      <c r="L18">
        <v>8446938.0500000007</v>
      </c>
    </row>
    <row r="19" spans="1:12" x14ac:dyDescent="0.2">
      <c r="A19">
        <v>18</v>
      </c>
      <c r="B19" t="s">
        <v>47</v>
      </c>
      <c r="C19" t="s">
        <v>18</v>
      </c>
      <c r="K19">
        <v>583427367.34000003</v>
      </c>
      <c r="L19">
        <v>617154311.57000005</v>
      </c>
    </row>
    <row r="20" spans="1:12" x14ac:dyDescent="0.2">
      <c r="A20">
        <v>19</v>
      </c>
      <c r="B20" t="s">
        <v>48</v>
      </c>
      <c r="C20" t="s">
        <v>19</v>
      </c>
      <c r="D20">
        <v>1806909325</v>
      </c>
      <c r="E20">
        <v>1809235994.02</v>
      </c>
      <c r="F20">
        <v>1166347415.45</v>
      </c>
      <c r="G20">
        <v>684932674.38</v>
      </c>
      <c r="H20">
        <v>1582746539.51</v>
      </c>
      <c r="I20">
        <v>2044213311.8900001</v>
      </c>
      <c r="J20">
        <v>1853326715.78</v>
      </c>
      <c r="K20">
        <v>1468394800.9000001</v>
      </c>
      <c r="L20">
        <v>2495505413.1900001</v>
      </c>
    </row>
    <row r="21" spans="1:12" x14ac:dyDescent="0.2">
      <c r="A21">
        <v>20</v>
      </c>
      <c r="B21" t="s">
        <v>49</v>
      </c>
      <c r="C21" t="s">
        <v>20</v>
      </c>
      <c r="F21">
        <v>476527496.60000002</v>
      </c>
      <c r="G21">
        <v>684932674.38</v>
      </c>
      <c r="H21">
        <v>803093705.73000002</v>
      </c>
      <c r="I21">
        <v>920467876.66999996</v>
      </c>
      <c r="J21">
        <v>1225910836.8100002</v>
      </c>
      <c r="K21">
        <v>1067710781.22</v>
      </c>
      <c r="L21">
        <v>1147708530.74</v>
      </c>
    </row>
    <row r="22" spans="1:12" x14ac:dyDescent="0.2">
      <c r="A22">
        <v>21</v>
      </c>
      <c r="B22" t="s">
        <v>50</v>
      </c>
      <c r="C22" t="s">
        <v>21</v>
      </c>
      <c r="F22">
        <v>689819918.85000002</v>
      </c>
      <c r="G22">
        <v>0</v>
      </c>
      <c r="H22">
        <v>779652833.77999997</v>
      </c>
      <c r="I22">
        <v>1123745435.22</v>
      </c>
      <c r="J22">
        <v>627415878.96999991</v>
      </c>
      <c r="K22">
        <v>400684019.68000001</v>
      </c>
      <c r="L22">
        <v>1347796882.45</v>
      </c>
    </row>
    <row r="23" spans="1:12" x14ac:dyDescent="0.2">
      <c r="A23">
        <v>22</v>
      </c>
      <c r="B23" t="s">
        <v>51</v>
      </c>
      <c r="C23" t="s">
        <v>22</v>
      </c>
      <c r="D23">
        <v>250544256</v>
      </c>
      <c r="E23">
        <v>302638649</v>
      </c>
      <c r="K23">
        <v>346125247.89999998</v>
      </c>
      <c r="L23">
        <v>401026441.54000002</v>
      </c>
    </row>
    <row r="24" spans="1:12" x14ac:dyDescent="0.2">
      <c r="A24">
        <v>23</v>
      </c>
      <c r="B24" t="s">
        <v>52</v>
      </c>
      <c r="C24" t="s">
        <v>23</v>
      </c>
      <c r="K24">
        <v>249349138.13</v>
      </c>
      <c r="L24">
        <v>218446070.34</v>
      </c>
    </row>
    <row r="25" spans="1:12" x14ac:dyDescent="0.2">
      <c r="A25">
        <v>24</v>
      </c>
      <c r="B25" t="s">
        <v>53</v>
      </c>
      <c r="C25" t="s">
        <v>24</v>
      </c>
      <c r="K25">
        <v>96776109.769999996</v>
      </c>
      <c r="L25">
        <v>182580371.19999999</v>
      </c>
    </row>
    <row r="26" spans="1:12" ht="11" customHeight="1" x14ac:dyDescent="0.2"/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showGridLines="0" topLeftCell="A23" workbookViewId="0">
      <selection activeCell="D32" sqref="D32:G51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5" width="12.5" bestFit="1" customWidth="1"/>
    <col min="6" max="6" width="15" bestFit="1" customWidth="1"/>
    <col min="10" max="10" width="13" style="3" bestFit="1" customWidth="1"/>
  </cols>
  <sheetData>
    <row r="1" spans="1:12" x14ac:dyDescent="0.2">
      <c r="A1" t="s">
        <v>25</v>
      </c>
      <c r="B1" t="s">
        <v>29</v>
      </c>
      <c r="C1" t="s">
        <v>0</v>
      </c>
      <c r="D1" s="1">
        <v>2008</v>
      </c>
      <c r="E1" s="1">
        <f>D1+1</f>
        <v>2009</v>
      </c>
      <c r="F1" s="1">
        <f t="shared" ref="F1:L1" si="0">E1+1</f>
        <v>2010</v>
      </c>
      <c r="G1" s="1">
        <f t="shared" si="0"/>
        <v>2011</v>
      </c>
      <c r="H1" s="1">
        <f t="shared" si="0"/>
        <v>2012</v>
      </c>
      <c r="I1" s="1">
        <f t="shared" si="0"/>
        <v>2013</v>
      </c>
      <c r="J1" s="8">
        <f t="shared" si="0"/>
        <v>2014</v>
      </c>
      <c r="K1" s="1">
        <f t="shared" si="0"/>
        <v>2015</v>
      </c>
      <c r="L1" s="1">
        <f t="shared" si="0"/>
        <v>2016</v>
      </c>
    </row>
    <row r="2" spans="1:12" x14ac:dyDescent="0.2">
      <c r="A2">
        <v>1</v>
      </c>
      <c r="B2" t="s">
        <v>30</v>
      </c>
      <c r="C2" s="4" t="s">
        <v>1</v>
      </c>
      <c r="D2">
        <v>1682396852.22</v>
      </c>
      <c r="E2">
        <v>1752056298.48</v>
      </c>
      <c r="F2">
        <v>1928470516.04</v>
      </c>
      <c r="G2">
        <v>2242497583.27</v>
      </c>
      <c r="H2">
        <v>2357824146.6300001</v>
      </c>
      <c r="I2">
        <v>1650448305.49</v>
      </c>
      <c r="J2">
        <v>917773286.73000002</v>
      </c>
      <c r="K2" s="14">
        <v>1919671239.4000001</v>
      </c>
      <c r="L2" s="14">
        <v>1363210486.4100001</v>
      </c>
    </row>
    <row r="3" spans="1:12" x14ac:dyDescent="0.2">
      <c r="A3">
        <v>2</v>
      </c>
      <c r="B3" t="s">
        <v>31</v>
      </c>
      <c r="C3" t="s">
        <v>2</v>
      </c>
      <c r="D3" s="3"/>
      <c r="E3" s="3"/>
      <c r="F3">
        <v>770447945.69000006</v>
      </c>
      <c r="G3">
        <v>1214081724.8</v>
      </c>
      <c r="H3">
        <v>1395393385.25</v>
      </c>
      <c r="I3">
        <v>1064270767.21</v>
      </c>
      <c r="J3">
        <v>957502609.53999996</v>
      </c>
      <c r="K3" s="14">
        <v>2134433941.1500001</v>
      </c>
      <c r="L3" s="14">
        <v>1784422861.8</v>
      </c>
    </row>
    <row r="4" spans="1:12" x14ac:dyDescent="0.2">
      <c r="A4">
        <v>3</v>
      </c>
      <c r="B4" t="s">
        <v>32</v>
      </c>
      <c r="C4" t="s">
        <v>3</v>
      </c>
      <c r="E4" s="3"/>
      <c r="F4">
        <v>1158022570.3499999</v>
      </c>
      <c r="G4">
        <v>1028415858.47</v>
      </c>
      <c r="H4">
        <v>962430761.38</v>
      </c>
      <c r="I4">
        <v>586177538.27999997</v>
      </c>
      <c r="J4">
        <v>-39729322.810000002</v>
      </c>
      <c r="K4" s="15">
        <v>-214762701.75</v>
      </c>
      <c r="L4" s="15">
        <v>-421212375.38999999</v>
      </c>
    </row>
    <row r="5" spans="1:12" x14ac:dyDescent="0.2">
      <c r="A5">
        <v>4</v>
      </c>
      <c r="B5" t="s">
        <v>33</v>
      </c>
      <c r="C5" s="4" t="s">
        <v>4</v>
      </c>
      <c r="D5">
        <v>115435030.84</v>
      </c>
      <c r="E5">
        <v>298854009.23000002</v>
      </c>
      <c r="F5">
        <v>668375748.23000002</v>
      </c>
      <c r="G5">
        <v>849159164.54999995</v>
      </c>
      <c r="H5">
        <v>1143472650.8499999</v>
      </c>
      <c r="I5">
        <v>1641521990.97</v>
      </c>
      <c r="J5">
        <v>933023893.38999999</v>
      </c>
      <c r="K5" s="3">
        <f t="shared" ref="K5:L7" si="1">K8+K11+K14+K17</f>
        <v>1667699369.54</v>
      </c>
      <c r="L5" s="3">
        <f t="shared" si="1"/>
        <v>1395706715.8</v>
      </c>
    </row>
    <row r="6" spans="1:12" x14ac:dyDescent="0.2">
      <c r="A6">
        <v>5</v>
      </c>
      <c r="B6" t="s">
        <v>34</v>
      </c>
      <c r="C6" t="s">
        <v>5</v>
      </c>
      <c r="D6" s="3"/>
      <c r="E6" s="3"/>
      <c r="F6">
        <v>308064764.00999999</v>
      </c>
      <c r="G6">
        <v>285404808.70999998</v>
      </c>
      <c r="H6">
        <v>440505671.83999997</v>
      </c>
      <c r="I6">
        <v>736989154.80999994</v>
      </c>
      <c r="J6">
        <v>431324801.94</v>
      </c>
      <c r="K6" s="3">
        <f t="shared" si="1"/>
        <v>747711632.76999998</v>
      </c>
      <c r="L6" s="3">
        <f t="shared" si="1"/>
        <v>281794632.49000001</v>
      </c>
    </row>
    <row r="7" spans="1:12" x14ac:dyDescent="0.2">
      <c r="A7">
        <v>6</v>
      </c>
      <c r="B7" t="s">
        <v>35</v>
      </c>
      <c r="C7" t="s">
        <v>6</v>
      </c>
      <c r="D7" s="3"/>
      <c r="E7" s="3"/>
      <c r="F7">
        <v>360310984.22000003</v>
      </c>
      <c r="G7">
        <v>563754355.84000003</v>
      </c>
      <c r="H7">
        <v>702966979.00999999</v>
      </c>
      <c r="I7">
        <v>904532836.15999997</v>
      </c>
      <c r="J7">
        <v>501699091.44999999</v>
      </c>
      <c r="K7" s="3">
        <f t="shared" si="1"/>
        <v>919987736.76999998</v>
      </c>
      <c r="L7" s="3">
        <f t="shared" si="1"/>
        <v>1113912083.3099999</v>
      </c>
    </row>
    <row r="8" spans="1:12" x14ac:dyDescent="0.2">
      <c r="A8">
        <v>7</v>
      </c>
      <c r="B8" t="s">
        <v>36</v>
      </c>
      <c r="C8" s="4" t="s">
        <v>7</v>
      </c>
      <c r="D8" s="3">
        <v>0</v>
      </c>
      <c r="E8" s="3">
        <v>0</v>
      </c>
      <c r="F8" s="3"/>
      <c r="G8" s="3"/>
      <c r="H8" s="3"/>
      <c r="I8" s="3"/>
      <c r="K8" s="14">
        <v>36004837.869999997</v>
      </c>
      <c r="L8" s="14">
        <v>38153997.630000003</v>
      </c>
    </row>
    <row r="9" spans="1:12" x14ac:dyDescent="0.2">
      <c r="A9">
        <v>8</v>
      </c>
      <c r="B9" t="s">
        <v>37</v>
      </c>
      <c r="C9" t="s">
        <v>8</v>
      </c>
      <c r="D9" s="3"/>
      <c r="E9" s="3"/>
      <c r="F9" s="3"/>
      <c r="G9" s="3"/>
      <c r="H9" s="3"/>
      <c r="I9" s="3"/>
      <c r="K9" s="14">
        <v>6558044.3899999997</v>
      </c>
      <c r="L9" s="14">
        <v>8392454.2300000004</v>
      </c>
    </row>
    <row r="10" spans="1:12" x14ac:dyDescent="0.2">
      <c r="A10">
        <v>9</v>
      </c>
      <c r="B10" t="s">
        <v>38</v>
      </c>
      <c r="C10" t="s">
        <v>9</v>
      </c>
      <c r="D10" s="3"/>
      <c r="E10" s="3"/>
      <c r="F10" s="3"/>
      <c r="G10" s="3"/>
      <c r="H10" s="3"/>
      <c r="I10" s="3"/>
      <c r="K10" s="15">
        <v>29446793.48</v>
      </c>
      <c r="L10" s="15">
        <v>29761543.399999999</v>
      </c>
    </row>
    <row r="11" spans="1:12" x14ac:dyDescent="0.2">
      <c r="A11">
        <v>10</v>
      </c>
      <c r="B11" t="s">
        <v>39</v>
      </c>
      <c r="C11" s="4" t="s">
        <v>10</v>
      </c>
      <c r="D11">
        <v>80785127.799999997</v>
      </c>
      <c r="E11">
        <v>263606969.44999999</v>
      </c>
      <c r="F11" s="3"/>
      <c r="G11" s="3"/>
      <c r="H11" s="3"/>
      <c r="I11" s="3"/>
      <c r="K11" s="14">
        <v>1220846763.22</v>
      </c>
      <c r="L11" s="14">
        <v>946212497.77999997</v>
      </c>
    </row>
    <row r="12" spans="1:12" x14ac:dyDescent="0.2">
      <c r="A12">
        <v>11</v>
      </c>
      <c r="B12" t="s">
        <v>40</v>
      </c>
      <c r="C12" t="s">
        <v>11</v>
      </c>
      <c r="D12" s="3"/>
      <c r="E12" s="3"/>
      <c r="F12" s="3"/>
      <c r="G12" s="3"/>
      <c r="H12" s="3"/>
      <c r="I12" s="3"/>
      <c r="K12" s="14">
        <v>706907031.30999994</v>
      </c>
      <c r="L12" s="14">
        <v>122361504.92</v>
      </c>
    </row>
    <row r="13" spans="1:12" x14ac:dyDescent="0.2">
      <c r="A13">
        <v>12</v>
      </c>
      <c r="B13" t="s">
        <v>41</v>
      </c>
      <c r="C13" t="s">
        <v>12</v>
      </c>
      <c r="D13" s="3"/>
      <c r="E13" s="3"/>
      <c r="F13" s="3"/>
      <c r="G13" s="3"/>
      <c r="H13" s="3"/>
      <c r="I13" s="3"/>
      <c r="K13" s="15">
        <v>513939731.91000003</v>
      </c>
      <c r="L13" s="15">
        <v>823850992.86000001</v>
      </c>
    </row>
    <row r="14" spans="1:12" x14ac:dyDescent="0.2">
      <c r="A14">
        <v>13</v>
      </c>
      <c r="B14" t="s">
        <v>42</v>
      </c>
      <c r="C14" s="4" t="s">
        <v>13</v>
      </c>
      <c r="D14">
        <v>0</v>
      </c>
      <c r="E14" s="3">
        <v>0</v>
      </c>
      <c r="F14" s="3"/>
      <c r="G14" s="3"/>
      <c r="H14" s="3"/>
      <c r="I14" s="3"/>
      <c r="K14" s="14">
        <v>0</v>
      </c>
      <c r="L14" s="14">
        <v>0</v>
      </c>
    </row>
    <row r="15" spans="1:12" x14ac:dyDescent="0.2">
      <c r="A15">
        <v>14</v>
      </c>
      <c r="B15" t="s">
        <v>43</v>
      </c>
      <c r="C15" t="s">
        <v>14</v>
      </c>
      <c r="D15" s="3"/>
      <c r="E15" s="3"/>
      <c r="F15" s="3"/>
      <c r="G15" s="3"/>
      <c r="H15" s="3"/>
      <c r="I15" s="3"/>
      <c r="K15" s="14">
        <v>0</v>
      </c>
      <c r="L15" s="14">
        <v>0</v>
      </c>
    </row>
    <row r="16" spans="1:12" x14ac:dyDescent="0.2">
      <c r="A16">
        <v>15</v>
      </c>
      <c r="B16" t="s">
        <v>44</v>
      </c>
      <c r="C16" t="s">
        <v>15</v>
      </c>
      <c r="D16" s="3"/>
      <c r="E16" s="3"/>
      <c r="F16" s="3"/>
      <c r="G16" s="3"/>
      <c r="H16" s="3"/>
      <c r="I16" s="3"/>
      <c r="K16" s="15">
        <v>0</v>
      </c>
      <c r="L16" s="15">
        <v>0</v>
      </c>
    </row>
    <row r="17" spans="1:12" x14ac:dyDescent="0.2">
      <c r="A17">
        <v>16</v>
      </c>
      <c r="B17" t="s">
        <v>45</v>
      </c>
      <c r="C17" s="4" t="s">
        <v>16</v>
      </c>
      <c r="D17">
        <v>34649903.039999999</v>
      </c>
      <c r="E17">
        <v>35247039.780000001</v>
      </c>
      <c r="F17" s="3"/>
      <c r="G17" s="3"/>
      <c r="H17" s="3"/>
      <c r="I17" s="3"/>
      <c r="K17" s="14">
        <v>410847768.44999999</v>
      </c>
      <c r="L17" s="14">
        <v>411340220.38999999</v>
      </c>
    </row>
    <row r="18" spans="1:12" x14ac:dyDescent="0.2">
      <c r="A18">
        <v>17</v>
      </c>
      <c r="B18" t="s">
        <v>46</v>
      </c>
      <c r="C18" t="s">
        <v>17</v>
      </c>
      <c r="D18" s="3"/>
      <c r="E18" s="3"/>
      <c r="F18" s="3"/>
      <c r="G18" s="3"/>
      <c r="H18" s="3"/>
      <c r="I18" s="3"/>
      <c r="K18" s="14">
        <v>34246557.07</v>
      </c>
      <c r="L18" s="14">
        <v>151040673.34</v>
      </c>
    </row>
    <row r="19" spans="1:12" x14ac:dyDescent="0.2">
      <c r="A19">
        <v>18</v>
      </c>
      <c r="B19" t="s">
        <v>47</v>
      </c>
      <c r="C19" t="s">
        <v>18</v>
      </c>
      <c r="D19" s="3"/>
      <c r="E19" s="3"/>
      <c r="F19" s="3"/>
      <c r="G19" s="3"/>
      <c r="H19" s="3"/>
      <c r="I19" s="3"/>
      <c r="K19" s="15">
        <v>376601211.38</v>
      </c>
      <c r="L19" s="15">
        <v>260299547.05000001</v>
      </c>
    </row>
    <row r="20" spans="1:12" x14ac:dyDescent="0.2">
      <c r="A20">
        <v>19</v>
      </c>
      <c r="B20" t="s">
        <v>48</v>
      </c>
      <c r="C20" s="4" t="s">
        <v>19</v>
      </c>
      <c r="D20">
        <v>1566961821.3800001</v>
      </c>
      <c r="E20">
        <v>1453202289.25</v>
      </c>
      <c r="F20">
        <v>1260094767.8099999</v>
      </c>
      <c r="G20">
        <v>1393338418.72</v>
      </c>
      <c r="H20">
        <v>1214351495.78</v>
      </c>
      <c r="I20">
        <v>8926314.5199999996</v>
      </c>
      <c r="J20">
        <v>-15250606.66</v>
      </c>
      <c r="K20" s="14">
        <v>251971869.86000001</v>
      </c>
      <c r="L20" s="14">
        <v>-32496229.390000001</v>
      </c>
    </row>
    <row r="21" spans="1:12" x14ac:dyDescent="0.2">
      <c r="A21">
        <v>20</v>
      </c>
      <c r="B21" t="s">
        <v>49</v>
      </c>
      <c r="C21" t="s">
        <v>20</v>
      </c>
      <c r="D21" s="3"/>
      <c r="E21" s="3"/>
      <c r="F21">
        <v>462383181.68000001</v>
      </c>
      <c r="G21">
        <v>928676916.09000003</v>
      </c>
      <c r="H21">
        <v>954887713.40999997</v>
      </c>
      <c r="I21">
        <v>327281612.39999998</v>
      </c>
      <c r="J21">
        <v>526177807.60000002</v>
      </c>
      <c r="K21" s="14">
        <v>1386722308.3800001</v>
      </c>
      <c r="L21" s="14">
        <v>1502628229.3099999</v>
      </c>
    </row>
    <row r="22" spans="1:12" x14ac:dyDescent="0.2">
      <c r="A22">
        <v>21</v>
      </c>
      <c r="B22" t="s">
        <v>50</v>
      </c>
      <c r="C22" t="s">
        <v>21</v>
      </c>
      <c r="D22" s="3"/>
      <c r="E22" s="3"/>
      <c r="F22">
        <v>797711586.13</v>
      </c>
      <c r="G22">
        <v>464661502.63</v>
      </c>
      <c r="H22">
        <v>259463782.37</v>
      </c>
      <c r="I22">
        <v>-318355297.88</v>
      </c>
      <c r="J22">
        <v>-541428414.25999999</v>
      </c>
      <c r="K22" s="15">
        <v>-1134750438.52</v>
      </c>
      <c r="L22" s="15">
        <v>-1535124458.7</v>
      </c>
    </row>
    <row r="23" spans="1:12" x14ac:dyDescent="0.2">
      <c r="A23">
        <v>22</v>
      </c>
      <c r="B23" t="s">
        <v>51</v>
      </c>
      <c r="C23" s="4" t="s">
        <v>22</v>
      </c>
      <c r="D23">
        <v>592322595.60000002</v>
      </c>
      <c r="E23">
        <v>601807189.88</v>
      </c>
      <c r="F23" s="3"/>
      <c r="G23" s="3"/>
      <c r="H23" s="3"/>
      <c r="I23" s="3"/>
      <c r="K23" s="14">
        <v>1056922734.51</v>
      </c>
      <c r="L23" s="14">
        <v>992425958.76999998</v>
      </c>
    </row>
    <row r="24" spans="1:12" x14ac:dyDescent="0.2">
      <c r="A24">
        <v>23</v>
      </c>
      <c r="B24" t="s">
        <v>52</v>
      </c>
      <c r="C24" t="s">
        <v>23</v>
      </c>
      <c r="D24" s="3"/>
      <c r="E24" s="3"/>
      <c r="F24" s="3"/>
      <c r="G24" s="3"/>
      <c r="H24" s="3"/>
      <c r="I24" s="3"/>
      <c r="K24" s="14">
        <v>337940266.64999998</v>
      </c>
      <c r="L24" s="14">
        <v>276171228.97000003</v>
      </c>
    </row>
    <row r="25" spans="1:12" x14ac:dyDescent="0.2">
      <c r="A25">
        <v>24</v>
      </c>
      <c r="B25" t="s">
        <v>53</v>
      </c>
      <c r="C25" t="s">
        <v>24</v>
      </c>
      <c r="D25" s="3"/>
      <c r="E25" s="3"/>
      <c r="F25" s="3"/>
      <c r="G25" s="3"/>
      <c r="H25" s="3"/>
      <c r="I25" s="3"/>
      <c r="K25" s="15">
        <v>718982467.86000001</v>
      </c>
      <c r="L25" s="15">
        <v>716254729.79999995</v>
      </c>
    </row>
    <row r="26" spans="1:12" ht="11" customHeight="1" x14ac:dyDescent="0.2"/>
    <row r="27" spans="1:12" ht="15" customHeight="1" x14ac:dyDescent="0.2">
      <c r="D27" s="2"/>
      <c r="E27" s="2"/>
      <c r="F27" s="2"/>
      <c r="G27" s="2"/>
      <c r="H27" s="2"/>
      <c r="I27" s="2"/>
      <c r="K27" s="2"/>
      <c r="L27" s="2"/>
    </row>
    <row r="28" spans="1:12" ht="15" customHeight="1" x14ac:dyDescent="0.2">
      <c r="C28" s="6" t="s">
        <v>26</v>
      </c>
      <c r="D28" s="7">
        <f>D5-(D8+D11+D14+D17)</f>
        <v>0</v>
      </c>
      <c r="E28" s="7">
        <f t="shared" ref="E28:L28" si="2">E5-(E8+E11+E14+E17)</f>
        <v>0</v>
      </c>
      <c r="F28" s="7">
        <f>F5-(F8+F11+F14+F17)</f>
        <v>668375748.23000002</v>
      </c>
      <c r="G28" s="7">
        <f t="shared" si="2"/>
        <v>849159164.54999995</v>
      </c>
      <c r="H28" s="7">
        <f t="shared" si="2"/>
        <v>1143472650.8499999</v>
      </c>
      <c r="I28" s="7">
        <f t="shared" si="2"/>
        <v>1641521990.97</v>
      </c>
      <c r="J28" s="7">
        <f t="shared" si="2"/>
        <v>933023893.38999999</v>
      </c>
      <c r="K28" s="7">
        <f t="shared" ref="K28" si="3">K5-(K8+K11+K14+K17)</f>
        <v>0</v>
      </c>
      <c r="L28" s="7">
        <f t="shared" si="2"/>
        <v>0</v>
      </c>
    </row>
    <row r="29" spans="1:12" ht="15" customHeight="1" x14ac:dyDescent="0.2">
      <c r="C29" s="6" t="s">
        <v>27</v>
      </c>
      <c r="D29" s="7">
        <f>D2-D5-D20</f>
        <v>0</v>
      </c>
      <c r="E29" s="7">
        <f t="shared" ref="E29:L29" si="4">E2-E5-E20</f>
        <v>0</v>
      </c>
      <c r="F29" s="7">
        <f t="shared" si="4"/>
        <v>0</v>
      </c>
      <c r="G29" s="7">
        <f t="shared" si="4"/>
        <v>0</v>
      </c>
      <c r="H29" s="7">
        <f t="shared" si="4"/>
        <v>0</v>
      </c>
      <c r="I29" s="7">
        <f t="shared" si="4"/>
        <v>-1.862645149230957E-8</v>
      </c>
      <c r="J29" s="7">
        <f t="shared" si="4"/>
        <v>3.3527612686157227E-8</v>
      </c>
      <c r="K29" s="7">
        <f t="shared" ref="K29" si="5">K2-K5-K20</f>
        <v>0</v>
      </c>
      <c r="L29" s="7">
        <f t="shared" si="4"/>
        <v>1.3411045074462891E-7</v>
      </c>
    </row>
    <row r="30" spans="1:12" ht="15" customHeight="1" x14ac:dyDescent="0.2">
      <c r="D30" s="2"/>
      <c r="E30" s="2"/>
      <c r="F30" s="2"/>
      <c r="G30" s="2"/>
      <c r="H30" s="2"/>
      <c r="I30" s="2"/>
      <c r="K30" s="2"/>
      <c r="L30" s="2"/>
    </row>
    <row r="33" spans="4:7" x14ac:dyDescent="0.2">
      <c r="D33" s="14"/>
      <c r="E33" s="14"/>
    </row>
    <row r="34" spans="4:7" x14ac:dyDescent="0.2">
      <c r="D34" s="14"/>
      <c r="E34" s="14"/>
    </row>
    <row r="35" spans="4:7" x14ac:dyDescent="0.2">
      <c r="D35" s="15"/>
      <c r="E35" s="15"/>
    </row>
    <row r="36" spans="4:7" x14ac:dyDescent="0.2">
      <c r="E36" s="14"/>
    </row>
    <row r="37" spans="4:7" x14ac:dyDescent="0.2">
      <c r="E37" s="14"/>
    </row>
    <row r="38" spans="4:7" x14ac:dyDescent="0.2">
      <c r="E38" s="15"/>
    </row>
    <row r="39" spans="4:7" x14ac:dyDescent="0.2">
      <c r="E39" s="14"/>
    </row>
    <row r="40" spans="4:7" x14ac:dyDescent="0.2">
      <c r="E40" s="14"/>
    </row>
    <row r="41" spans="4:7" x14ac:dyDescent="0.2">
      <c r="E41" s="15"/>
    </row>
    <row r="42" spans="4:7" x14ac:dyDescent="0.2">
      <c r="E42" s="14"/>
    </row>
    <row r="43" spans="4:7" x14ac:dyDescent="0.2">
      <c r="E43" s="14"/>
    </row>
    <row r="44" spans="4:7" x14ac:dyDescent="0.2">
      <c r="E44" s="15"/>
    </row>
    <row r="45" spans="4:7" x14ac:dyDescent="0.2">
      <c r="E45" s="14"/>
      <c r="G45" s="14"/>
    </row>
    <row r="46" spans="4:7" x14ac:dyDescent="0.2">
      <c r="E46" s="14"/>
      <c r="G46" s="14"/>
    </row>
    <row r="47" spans="4:7" x14ac:dyDescent="0.2">
      <c r="E47" s="15"/>
      <c r="G47" s="15"/>
    </row>
    <row r="48" spans="4:7" x14ac:dyDescent="0.2">
      <c r="E48" s="14"/>
    </row>
    <row r="49" spans="5:5" x14ac:dyDescent="0.2">
      <c r="E49" s="14"/>
    </row>
    <row r="50" spans="5:5" x14ac:dyDescent="0.2">
      <c r="E50" s="15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topLeftCell="A18" workbookViewId="0">
      <selection activeCell="E31" sqref="E31:F49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5" width="12.5" bestFit="1" customWidth="1"/>
    <col min="6" max="6" width="14" bestFit="1" customWidth="1"/>
    <col min="10" max="10" width="13" style="3" bestFit="1" customWidth="1"/>
  </cols>
  <sheetData>
    <row r="1" spans="1:12" x14ac:dyDescent="0.2">
      <c r="A1" t="s">
        <v>25</v>
      </c>
      <c r="B1" t="s">
        <v>29</v>
      </c>
      <c r="C1" t="s">
        <v>0</v>
      </c>
      <c r="D1" s="1">
        <v>2008</v>
      </c>
      <c r="E1" s="1">
        <f>D1+1</f>
        <v>2009</v>
      </c>
      <c r="F1" s="1">
        <f t="shared" ref="F1:L1" si="0">E1+1</f>
        <v>2010</v>
      </c>
      <c r="G1" s="1">
        <f t="shared" si="0"/>
        <v>2011</v>
      </c>
      <c r="H1" s="1">
        <f t="shared" si="0"/>
        <v>2012</v>
      </c>
      <c r="I1" s="1">
        <f t="shared" si="0"/>
        <v>2013</v>
      </c>
      <c r="J1" s="8">
        <f t="shared" si="0"/>
        <v>2014</v>
      </c>
      <c r="K1" s="1">
        <f t="shared" si="0"/>
        <v>2015</v>
      </c>
      <c r="L1" s="1">
        <f t="shared" si="0"/>
        <v>2016</v>
      </c>
    </row>
    <row r="2" spans="1:12" x14ac:dyDescent="0.2">
      <c r="A2">
        <v>1</v>
      </c>
      <c r="B2" t="s">
        <v>30</v>
      </c>
      <c r="C2" s="4" t="s">
        <v>1</v>
      </c>
      <c r="D2">
        <v>2521654546.8299999</v>
      </c>
      <c r="E2">
        <v>2545520367.1700001</v>
      </c>
      <c r="F2">
        <v>2207439969.1199999</v>
      </c>
      <c r="G2">
        <v>2507914071.5700002</v>
      </c>
      <c r="H2">
        <v>3557624039.3600001</v>
      </c>
      <c r="I2">
        <v>3555424337.7600002</v>
      </c>
      <c r="J2">
        <v>1940538904.78</v>
      </c>
      <c r="K2" s="14">
        <v>4167650040.7199998</v>
      </c>
      <c r="L2" s="14">
        <v>4849068268.0299997</v>
      </c>
    </row>
    <row r="3" spans="1:12" x14ac:dyDescent="0.2">
      <c r="A3">
        <v>2</v>
      </c>
      <c r="B3" t="s">
        <v>31</v>
      </c>
      <c r="C3" t="s">
        <v>2</v>
      </c>
      <c r="D3" s="3"/>
      <c r="E3" s="3"/>
      <c r="F3">
        <v>448875760.74000001</v>
      </c>
      <c r="G3">
        <v>538765713.34000003</v>
      </c>
      <c r="H3">
        <v>1031670587.14</v>
      </c>
      <c r="I3">
        <v>1077811669.99</v>
      </c>
      <c r="J3">
        <v>1236806224.1500001</v>
      </c>
      <c r="K3" s="14">
        <v>3721515925.8899999</v>
      </c>
      <c r="L3" s="14">
        <v>4495482926.5200005</v>
      </c>
    </row>
    <row r="4" spans="1:12" x14ac:dyDescent="0.2">
      <c r="A4">
        <v>3</v>
      </c>
      <c r="B4" t="s">
        <v>32</v>
      </c>
      <c r="C4" t="s">
        <v>3</v>
      </c>
      <c r="D4" s="3"/>
      <c r="E4" s="3"/>
      <c r="F4">
        <v>1758564208.3800001</v>
      </c>
      <c r="G4">
        <v>1969148358.23</v>
      </c>
      <c r="H4">
        <v>2525953452.2199998</v>
      </c>
      <c r="I4">
        <v>2477612667.77</v>
      </c>
      <c r="J4">
        <v>703732680.63</v>
      </c>
      <c r="K4" s="15">
        <v>446134114.82999998</v>
      </c>
      <c r="L4" s="15">
        <v>353585341.50999999</v>
      </c>
    </row>
    <row r="5" spans="1:12" x14ac:dyDescent="0.2">
      <c r="A5">
        <v>4</v>
      </c>
      <c r="B5" t="s">
        <v>33</v>
      </c>
      <c r="C5" s="4" t="s">
        <v>4</v>
      </c>
      <c r="D5">
        <v>548650637.55999994</v>
      </c>
      <c r="E5">
        <v>625525013.88</v>
      </c>
      <c r="F5">
        <v>291014047.92000002</v>
      </c>
      <c r="G5">
        <v>267410760.68000001</v>
      </c>
      <c r="H5">
        <v>268610473.87</v>
      </c>
      <c r="I5">
        <v>389281193.5</v>
      </c>
      <c r="J5">
        <v>409629869.26999998</v>
      </c>
      <c r="K5" s="3">
        <f t="shared" ref="K5:L7" si="1">K8+K11+K14+K17</f>
        <v>420753281.57999998</v>
      </c>
      <c r="L5" s="3">
        <f t="shared" si="1"/>
        <v>384147985.12</v>
      </c>
    </row>
    <row r="6" spans="1:12" x14ac:dyDescent="0.2">
      <c r="A6">
        <v>5</v>
      </c>
      <c r="B6" t="s">
        <v>34</v>
      </c>
      <c r="C6" t="s">
        <v>5</v>
      </c>
      <c r="D6" s="3"/>
      <c r="E6" s="3"/>
      <c r="F6">
        <v>151979128.19</v>
      </c>
      <c r="G6">
        <v>151980845.58000001</v>
      </c>
      <c r="H6">
        <v>156009917.69999999</v>
      </c>
      <c r="I6">
        <v>133405163.86</v>
      </c>
      <c r="J6">
        <v>211570383.31</v>
      </c>
      <c r="K6" s="3">
        <f t="shared" si="1"/>
        <v>241317376.63999999</v>
      </c>
      <c r="L6" s="3">
        <f t="shared" si="1"/>
        <v>291413877.60000002</v>
      </c>
    </row>
    <row r="7" spans="1:12" x14ac:dyDescent="0.2">
      <c r="A7">
        <v>6</v>
      </c>
      <c r="B7" t="s">
        <v>35</v>
      </c>
      <c r="C7" t="s">
        <v>6</v>
      </c>
      <c r="D7" s="3"/>
      <c r="E7" s="3"/>
      <c r="F7">
        <v>139034919.72999999</v>
      </c>
      <c r="G7">
        <v>115429915.09999999</v>
      </c>
      <c r="H7">
        <v>112600556.17</v>
      </c>
      <c r="I7">
        <v>255876029.63999999</v>
      </c>
      <c r="J7">
        <v>198059485.96000001</v>
      </c>
      <c r="K7" s="3">
        <f t="shared" si="1"/>
        <v>179435904.94</v>
      </c>
      <c r="L7" s="3">
        <f t="shared" si="1"/>
        <v>92734107.519999996</v>
      </c>
    </row>
    <row r="8" spans="1:12" x14ac:dyDescent="0.2">
      <c r="A8">
        <v>7</v>
      </c>
      <c r="B8" t="s">
        <v>36</v>
      </c>
      <c r="C8" s="4" t="s">
        <v>7</v>
      </c>
      <c r="D8">
        <v>110529638.45</v>
      </c>
      <c r="E8">
        <v>100693127.81</v>
      </c>
      <c r="F8" s="3"/>
      <c r="G8" s="3"/>
      <c r="H8" s="3"/>
      <c r="I8" s="3"/>
      <c r="K8" s="14">
        <v>54710646.640000001</v>
      </c>
      <c r="L8" s="14">
        <v>39743835.299999997</v>
      </c>
    </row>
    <row r="9" spans="1:12" x14ac:dyDescent="0.2">
      <c r="A9">
        <v>8</v>
      </c>
      <c r="B9" t="s">
        <v>37</v>
      </c>
      <c r="C9" t="s">
        <v>8</v>
      </c>
      <c r="D9" s="3"/>
      <c r="E9" s="3"/>
      <c r="F9" s="3"/>
      <c r="G9" s="3"/>
      <c r="H9" s="3"/>
      <c r="I9" s="3"/>
      <c r="K9" s="14">
        <v>20992340.98</v>
      </c>
      <c r="L9" s="14">
        <v>12409009.390000001</v>
      </c>
    </row>
    <row r="10" spans="1:12" x14ac:dyDescent="0.2">
      <c r="A10">
        <v>9</v>
      </c>
      <c r="B10" t="s">
        <v>38</v>
      </c>
      <c r="C10" t="s">
        <v>9</v>
      </c>
      <c r="D10" s="3"/>
      <c r="E10" s="3"/>
      <c r="F10" s="3"/>
      <c r="G10" s="3"/>
      <c r="H10" s="3"/>
      <c r="I10" s="3"/>
      <c r="K10" s="15">
        <v>33718305.659999996</v>
      </c>
      <c r="L10" s="15">
        <v>27334825.91</v>
      </c>
    </row>
    <row r="11" spans="1:12" x14ac:dyDescent="0.2">
      <c r="A11">
        <v>10</v>
      </c>
      <c r="B11" t="s">
        <v>39</v>
      </c>
      <c r="C11" s="4" t="s">
        <v>10</v>
      </c>
      <c r="D11">
        <v>123297666.81</v>
      </c>
      <c r="E11">
        <v>162661779.28</v>
      </c>
      <c r="F11" s="3"/>
      <c r="G11" s="3"/>
      <c r="H11" s="3"/>
      <c r="I11" s="3"/>
      <c r="K11" s="14">
        <v>186452092.16999999</v>
      </c>
      <c r="L11" s="14">
        <v>237582388.74000001</v>
      </c>
    </row>
    <row r="12" spans="1:12" x14ac:dyDescent="0.2">
      <c r="A12">
        <v>11</v>
      </c>
      <c r="B12" t="s">
        <v>40</v>
      </c>
      <c r="C12" t="s">
        <v>11</v>
      </c>
      <c r="D12" s="3"/>
      <c r="E12" s="3"/>
      <c r="F12" s="3"/>
      <c r="G12" s="3"/>
      <c r="H12" s="3"/>
      <c r="I12" s="3"/>
      <c r="K12" s="14">
        <v>160860815.40000001</v>
      </c>
      <c r="L12" s="14">
        <v>193224976.52000001</v>
      </c>
    </row>
    <row r="13" spans="1:12" x14ac:dyDescent="0.2">
      <c r="A13">
        <v>12</v>
      </c>
      <c r="B13" t="s">
        <v>41</v>
      </c>
      <c r="C13" t="s">
        <v>12</v>
      </c>
      <c r="D13" s="3"/>
      <c r="E13" s="3"/>
      <c r="F13" s="3"/>
      <c r="G13" s="3"/>
      <c r="H13" s="3"/>
      <c r="I13" s="3"/>
      <c r="K13" s="15">
        <v>25591276.77</v>
      </c>
      <c r="L13" s="15">
        <v>44357412.219999999</v>
      </c>
    </row>
    <row r="14" spans="1:12" x14ac:dyDescent="0.2">
      <c r="A14">
        <v>13</v>
      </c>
      <c r="B14" t="s">
        <v>42</v>
      </c>
      <c r="C14" s="4" t="s">
        <v>13</v>
      </c>
      <c r="D14">
        <v>10876293.49</v>
      </c>
      <c r="E14">
        <v>9726744.8100000005</v>
      </c>
      <c r="F14" s="3"/>
      <c r="G14" s="3"/>
      <c r="H14" s="3"/>
      <c r="I14" s="3"/>
      <c r="K14" s="14">
        <v>2235160.7599999998</v>
      </c>
      <c r="L14" s="14">
        <v>2695767</v>
      </c>
    </row>
    <row r="15" spans="1:12" x14ac:dyDescent="0.2">
      <c r="A15">
        <v>14</v>
      </c>
      <c r="B15" t="s">
        <v>43</v>
      </c>
      <c r="C15" t="s">
        <v>14</v>
      </c>
      <c r="D15" s="3"/>
      <c r="E15" s="3"/>
      <c r="F15" s="3"/>
      <c r="G15" s="3"/>
      <c r="H15" s="3"/>
      <c r="I15" s="3"/>
      <c r="K15" s="14">
        <v>453143.95</v>
      </c>
      <c r="L15" s="14">
        <v>2238898.5299999998</v>
      </c>
    </row>
    <row r="16" spans="1:12" x14ac:dyDescent="0.2">
      <c r="A16">
        <v>15</v>
      </c>
      <c r="B16" t="s">
        <v>44</v>
      </c>
      <c r="C16" t="s">
        <v>15</v>
      </c>
      <c r="D16" s="3"/>
      <c r="E16" s="3"/>
      <c r="F16" s="3"/>
      <c r="G16" s="3"/>
      <c r="H16" s="3"/>
      <c r="I16" s="3"/>
      <c r="K16" s="15">
        <v>1782016.81</v>
      </c>
      <c r="L16" s="15">
        <v>456868.47</v>
      </c>
    </row>
    <row r="17" spans="1:12" x14ac:dyDescent="0.2">
      <c r="A17">
        <v>16</v>
      </c>
      <c r="B17" t="s">
        <v>45</v>
      </c>
      <c r="C17" s="4" t="s">
        <v>16</v>
      </c>
      <c r="D17" s="3">
        <f>51447751.54 +95.61 +102749.29+234646103.72+17750338.65</f>
        <v>303947038.80999994</v>
      </c>
      <c r="E17" s="3">
        <f>67760424.34+284682937.64</f>
        <v>352443361.98000002</v>
      </c>
      <c r="F17" s="3"/>
      <c r="G17" s="3"/>
      <c r="H17" s="3"/>
      <c r="I17" s="3"/>
      <c r="K17" s="14">
        <v>177355382.00999999</v>
      </c>
      <c r="L17" s="14">
        <v>104125994.08</v>
      </c>
    </row>
    <row r="18" spans="1:12" x14ac:dyDescent="0.2">
      <c r="A18">
        <v>17</v>
      </c>
      <c r="B18" t="s">
        <v>46</v>
      </c>
      <c r="C18" t="s">
        <v>17</v>
      </c>
      <c r="D18" s="3"/>
      <c r="E18" s="3"/>
      <c r="F18" s="3"/>
      <c r="G18" s="3"/>
      <c r="H18" s="3"/>
      <c r="I18" s="3"/>
      <c r="K18" s="14">
        <v>59011076.310000002</v>
      </c>
      <c r="L18" s="14">
        <v>83540993.159999996</v>
      </c>
    </row>
    <row r="19" spans="1:12" x14ac:dyDescent="0.2">
      <c r="A19">
        <v>18</v>
      </c>
      <c r="B19" t="s">
        <v>47</v>
      </c>
      <c r="C19" t="s">
        <v>18</v>
      </c>
      <c r="D19" s="3"/>
      <c r="E19" s="3"/>
      <c r="F19" s="3"/>
      <c r="G19" s="3"/>
      <c r="H19" s="3"/>
      <c r="I19" s="3"/>
      <c r="K19" s="15">
        <v>118344305.7</v>
      </c>
      <c r="L19" s="15">
        <v>20585000.920000002</v>
      </c>
    </row>
    <row r="20" spans="1:12" x14ac:dyDescent="0.2">
      <c r="A20">
        <v>19</v>
      </c>
      <c r="B20" t="s">
        <v>48</v>
      </c>
      <c r="C20" s="4" t="s">
        <v>19</v>
      </c>
      <c r="D20">
        <v>1973003909.27</v>
      </c>
      <c r="E20">
        <v>1919995353.29</v>
      </c>
      <c r="F20">
        <v>1916425921.2</v>
      </c>
      <c r="G20">
        <v>2240503310.8899999</v>
      </c>
      <c r="H20">
        <v>3289013565.4899998</v>
      </c>
      <c r="I20">
        <v>3166143144.2600002</v>
      </c>
      <c r="J20">
        <v>1530909035.51</v>
      </c>
      <c r="K20" s="14">
        <v>3746896759.1399999</v>
      </c>
      <c r="L20" s="14">
        <v>4464920282.9099998</v>
      </c>
    </row>
    <row r="21" spans="1:12" x14ac:dyDescent="0.2">
      <c r="A21">
        <v>20</v>
      </c>
      <c r="B21" t="s">
        <v>49</v>
      </c>
      <c r="C21" t="s">
        <v>20</v>
      </c>
      <c r="D21" s="3"/>
      <c r="E21" s="3"/>
      <c r="F21">
        <v>296896632.55000001</v>
      </c>
      <c r="G21">
        <v>386784867.75999999</v>
      </c>
      <c r="H21">
        <v>875660669.44000006</v>
      </c>
      <c r="I21">
        <v>944406506.13</v>
      </c>
      <c r="J21">
        <v>1025235840.84</v>
      </c>
      <c r="K21" s="14">
        <v>3480198549.25</v>
      </c>
      <c r="L21" s="14">
        <v>4204069048.9200001</v>
      </c>
    </row>
    <row r="22" spans="1:12" x14ac:dyDescent="0.2">
      <c r="A22">
        <v>21</v>
      </c>
      <c r="B22" t="s">
        <v>50</v>
      </c>
      <c r="C22" t="s">
        <v>21</v>
      </c>
      <c r="D22" s="3"/>
      <c r="E22" s="3"/>
      <c r="F22">
        <v>1619529288.6500001</v>
      </c>
      <c r="G22">
        <v>1853718443.1300001</v>
      </c>
      <c r="H22">
        <v>2413352896.0500002</v>
      </c>
      <c r="I22">
        <v>2221736638.1300001</v>
      </c>
      <c r="J22">
        <v>505673194.67000002</v>
      </c>
      <c r="K22" s="15">
        <v>266698209.88999999</v>
      </c>
      <c r="L22" s="15">
        <v>260851233.99000001</v>
      </c>
    </row>
    <row r="23" spans="1:12" x14ac:dyDescent="0.2">
      <c r="A23">
        <v>22</v>
      </c>
      <c r="B23" t="s">
        <v>51</v>
      </c>
      <c r="C23" s="4" t="s">
        <v>22</v>
      </c>
      <c r="D23">
        <v>320855393.79000002</v>
      </c>
      <c r="E23">
        <v>504496873.98000002</v>
      </c>
      <c r="F23" s="3"/>
      <c r="G23" s="3"/>
      <c r="H23" s="3"/>
      <c r="I23" s="3"/>
      <c r="K23" s="14">
        <v>256677027.30000001</v>
      </c>
      <c r="L23" s="14">
        <v>191981549.72999999</v>
      </c>
    </row>
    <row r="24" spans="1:12" x14ac:dyDescent="0.2">
      <c r="A24">
        <v>23</v>
      </c>
      <c r="B24" t="s">
        <v>52</v>
      </c>
      <c r="C24" t="s">
        <v>23</v>
      </c>
      <c r="D24" s="3"/>
      <c r="E24" s="3"/>
      <c r="F24" s="3"/>
      <c r="G24" s="3"/>
      <c r="H24" s="3"/>
      <c r="I24" s="3"/>
      <c r="K24" s="14">
        <v>155695266.34</v>
      </c>
      <c r="L24" s="14">
        <v>113593966.16</v>
      </c>
    </row>
    <row r="25" spans="1:12" x14ac:dyDescent="0.2">
      <c r="A25">
        <v>24</v>
      </c>
      <c r="B25" t="s">
        <v>53</v>
      </c>
      <c r="C25" t="s">
        <v>24</v>
      </c>
      <c r="D25" s="3"/>
      <c r="E25" s="3"/>
      <c r="F25" s="3"/>
      <c r="G25" s="3"/>
      <c r="H25" s="3"/>
      <c r="I25" s="3"/>
      <c r="K25" s="15">
        <v>100981760.95999999</v>
      </c>
      <c r="L25" s="15">
        <v>78387583.569999993</v>
      </c>
    </row>
    <row r="26" spans="1:12" ht="11" customHeight="1" x14ac:dyDescent="0.2"/>
    <row r="27" spans="1:12" ht="15" customHeight="1" x14ac:dyDescent="0.2">
      <c r="D27" s="2"/>
      <c r="E27" s="2"/>
      <c r="F27" s="2"/>
      <c r="G27" s="2"/>
      <c r="H27" s="2"/>
      <c r="I27" s="2"/>
      <c r="K27" s="2"/>
      <c r="L27" s="2"/>
    </row>
    <row r="28" spans="1:12" ht="15" customHeight="1" x14ac:dyDescent="0.2">
      <c r="C28" s="6" t="s">
        <v>26</v>
      </c>
      <c r="D28" s="7">
        <f>D5-(D8+D11+D14+D17)</f>
        <v>0</v>
      </c>
      <c r="E28" s="7">
        <f t="shared" ref="E28:L28" si="2">E5-(E8+E11+E14+E17)</f>
        <v>0</v>
      </c>
      <c r="F28" s="7">
        <f t="shared" si="2"/>
        <v>291014047.92000002</v>
      </c>
      <c r="G28" s="7">
        <f t="shared" si="2"/>
        <v>267410760.68000001</v>
      </c>
      <c r="H28" s="7">
        <f t="shared" si="2"/>
        <v>268610473.87</v>
      </c>
      <c r="I28" s="7">
        <f t="shared" si="2"/>
        <v>389281193.5</v>
      </c>
      <c r="J28" s="7">
        <f t="shared" si="2"/>
        <v>409629869.26999998</v>
      </c>
      <c r="K28" s="7">
        <f t="shared" ref="K28" si="3">K5-(K8+K11+K14+K17)</f>
        <v>0</v>
      </c>
      <c r="L28" s="7">
        <f t="shared" si="2"/>
        <v>0</v>
      </c>
    </row>
    <row r="29" spans="1:12" ht="15" customHeight="1" x14ac:dyDescent="0.2">
      <c r="C29" s="6" t="s">
        <v>27</v>
      </c>
      <c r="D29" s="7">
        <f>D2-D5-D20</f>
        <v>0</v>
      </c>
      <c r="E29" s="7">
        <f t="shared" ref="E29:L29" si="4">E2-E5-E20</f>
        <v>0</v>
      </c>
      <c r="F29" s="7">
        <f t="shared" si="4"/>
        <v>0</v>
      </c>
      <c r="G29" s="7">
        <f t="shared" si="4"/>
        <v>0</v>
      </c>
      <c r="H29" s="7">
        <f t="shared" si="4"/>
        <v>0</v>
      </c>
      <c r="I29" s="7">
        <f t="shared" si="4"/>
        <v>0</v>
      </c>
      <c r="J29" s="7">
        <f t="shared" si="4"/>
        <v>0</v>
      </c>
      <c r="K29" s="7">
        <f t="shared" ref="K29" si="5">K2-K5-K20</f>
        <v>0</v>
      </c>
      <c r="L29" s="7">
        <f t="shared" si="4"/>
        <v>0</v>
      </c>
    </row>
    <row r="30" spans="1:12" ht="15" customHeight="1" x14ac:dyDescent="0.2">
      <c r="D30" s="2"/>
      <c r="E30" s="2"/>
      <c r="F30" s="2"/>
      <c r="G30" s="2"/>
      <c r="H30" s="2"/>
      <c r="I30" s="2"/>
      <c r="K30" s="2"/>
      <c r="L30" s="2"/>
    </row>
    <row r="31" spans="1:12" ht="15" customHeight="1" x14ac:dyDescent="0.2">
      <c r="D31" s="2"/>
      <c r="E31" s="14"/>
      <c r="F31" s="14"/>
      <c r="L31" s="2"/>
    </row>
    <row r="32" spans="1:12" ht="15" customHeight="1" x14ac:dyDescent="0.2">
      <c r="D32" s="2"/>
      <c r="E32" s="14"/>
      <c r="F32" s="14"/>
    </row>
    <row r="33" spans="4:6" ht="15" customHeight="1" x14ac:dyDescent="0.2">
      <c r="D33" s="2"/>
      <c r="E33" s="15"/>
      <c r="F33" s="15"/>
    </row>
    <row r="34" spans="4:6" ht="15" customHeight="1" x14ac:dyDescent="0.2">
      <c r="D34" s="2"/>
      <c r="F34" s="14"/>
    </row>
    <row r="35" spans="4:6" ht="15" customHeight="1" x14ac:dyDescent="0.2">
      <c r="D35" s="2"/>
      <c r="F35" s="14"/>
    </row>
    <row r="36" spans="4:6" x14ac:dyDescent="0.2">
      <c r="F36" s="15"/>
    </row>
    <row r="37" spans="4:6" x14ac:dyDescent="0.2">
      <c r="F37" s="14"/>
    </row>
    <row r="38" spans="4:6" x14ac:dyDescent="0.2">
      <c r="F38" s="14"/>
    </row>
    <row r="39" spans="4:6" x14ac:dyDescent="0.2">
      <c r="F39" s="15"/>
    </row>
    <row r="40" spans="4:6" x14ac:dyDescent="0.2">
      <c r="F40" s="14"/>
    </row>
    <row r="41" spans="4:6" x14ac:dyDescent="0.2">
      <c r="F41" s="14"/>
    </row>
    <row r="42" spans="4:6" x14ac:dyDescent="0.2">
      <c r="F42" s="15"/>
    </row>
    <row r="43" spans="4:6" x14ac:dyDescent="0.2">
      <c r="F43" s="14"/>
    </row>
    <row r="44" spans="4:6" x14ac:dyDescent="0.2">
      <c r="F44" s="14"/>
    </row>
    <row r="45" spans="4:6" x14ac:dyDescent="0.2">
      <c r="F45" s="15"/>
    </row>
    <row r="46" spans="4:6" x14ac:dyDescent="0.2">
      <c r="F46" s="14"/>
    </row>
    <row r="47" spans="4:6" x14ac:dyDescent="0.2">
      <c r="F47" s="14"/>
    </row>
    <row r="48" spans="4:6" x14ac:dyDescent="0.2">
      <c r="F48" s="15"/>
    </row>
    <row r="49" spans="6:6" x14ac:dyDescent="0.2">
      <c r="F49" s="15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topLeftCell="A21" workbookViewId="0">
      <selection activeCell="E32" sqref="E32:G49"/>
    </sheetView>
  </sheetViews>
  <sheetFormatPr baseColWidth="10" defaultRowHeight="16" x14ac:dyDescent="0.2"/>
  <cols>
    <col min="1" max="1" width="7.5" customWidth="1"/>
    <col min="2" max="2" width="9.1640625" customWidth="1"/>
    <col min="3" max="3" width="45.33203125" bestFit="1" customWidth="1"/>
    <col min="4" max="5" width="12.5" bestFit="1" customWidth="1"/>
    <col min="6" max="6" width="14.33203125" bestFit="1" customWidth="1"/>
    <col min="10" max="10" width="13" style="3" bestFit="1" customWidth="1"/>
  </cols>
  <sheetData>
    <row r="1" spans="1:12" x14ac:dyDescent="0.2">
      <c r="A1" t="s">
        <v>25</v>
      </c>
      <c r="B1" t="s">
        <v>29</v>
      </c>
      <c r="C1" t="s">
        <v>0</v>
      </c>
      <c r="D1" s="1">
        <v>2008</v>
      </c>
      <c r="E1" s="1">
        <f>D1+1</f>
        <v>2009</v>
      </c>
      <c r="F1" s="1">
        <f t="shared" ref="F1:L1" si="0">E1+1</f>
        <v>2010</v>
      </c>
      <c r="G1" s="1">
        <f t="shared" si="0"/>
        <v>2011</v>
      </c>
      <c r="H1" s="1">
        <f t="shared" si="0"/>
        <v>2012</v>
      </c>
      <c r="I1" s="1">
        <f t="shared" si="0"/>
        <v>2013</v>
      </c>
      <c r="J1" s="8">
        <f t="shared" si="0"/>
        <v>2014</v>
      </c>
      <c r="K1" s="1">
        <f t="shared" si="0"/>
        <v>2015</v>
      </c>
      <c r="L1" s="1">
        <f t="shared" si="0"/>
        <v>2016</v>
      </c>
    </row>
    <row r="2" spans="1:12" x14ac:dyDescent="0.2">
      <c r="A2">
        <v>1</v>
      </c>
      <c r="B2" t="s">
        <v>30</v>
      </c>
      <c r="C2" s="4" t="s">
        <v>1</v>
      </c>
      <c r="D2">
        <v>1505462444.46</v>
      </c>
      <c r="E2">
        <v>1508258374.9300001</v>
      </c>
      <c r="F2">
        <v>934369461.25</v>
      </c>
      <c r="G2">
        <v>2468952503.52</v>
      </c>
      <c r="H2">
        <v>2916916946.5599999</v>
      </c>
      <c r="I2">
        <v>2785589897.98</v>
      </c>
      <c r="J2">
        <v>3334753589.7800002</v>
      </c>
      <c r="K2" s="14">
        <v>3456176622.0799999</v>
      </c>
      <c r="L2" s="14">
        <v>2264337107.4499998</v>
      </c>
    </row>
    <row r="3" spans="1:12" x14ac:dyDescent="0.2">
      <c r="A3">
        <v>2</v>
      </c>
      <c r="B3" t="s">
        <v>31</v>
      </c>
      <c r="C3" t="s">
        <v>2</v>
      </c>
      <c r="D3" s="3"/>
      <c r="E3" s="3"/>
      <c r="F3">
        <v>374682381.56</v>
      </c>
      <c r="G3">
        <v>762508785.76999998</v>
      </c>
      <c r="H3">
        <v>1153704076.3800001</v>
      </c>
      <c r="I3">
        <v>1138845076.79</v>
      </c>
      <c r="J3">
        <v>1359317741.79</v>
      </c>
      <c r="K3" s="14">
        <v>1776640832.29</v>
      </c>
      <c r="L3" s="14">
        <v>1155747157.5799999</v>
      </c>
    </row>
    <row r="4" spans="1:12" x14ac:dyDescent="0.2">
      <c r="A4">
        <v>3</v>
      </c>
      <c r="B4" t="s">
        <v>32</v>
      </c>
      <c r="C4" t="s">
        <v>3</v>
      </c>
      <c r="D4" s="3"/>
      <c r="E4" s="3"/>
      <c r="F4">
        <v>559687079.69000006</v>
      </c>
      <c r="G4">
        <v>1706443717.75</v>
      </c>
      <c r="H4">
        <v>1763212870.1800001</v>
      </c>
      <c r="I4">
        <v>1646744821.1900001</v>
      </c>
      <c r="J4">
        <v>1975435847.99</v>
      </c>
      <c r="K4" s="15">
        <v>1679535789.79</v>
      </c>
      <c r="L4" s="15">
        <v>1108589949.8699999</v>
      </c>
    </row>
    <row r="5" spans="1:12" x14ac:dyDescent="0.2">
      <c r="A5">
        <v>4</v>
      </c>
      <c r="B5" t="s">
        <v>33</v>
      </c>
      <c r="C5" s="4" t="s">
        <v>4</v>
      </c>
      <c r="D5">
        <v>594364509.23000002</v>
      </c>
      <c r="E5">
        <v>412796765.56</v>
      </c>
      <c r="F5">
        <v>790348443.40999997</v>
      </c>
      <c r="G5">
        <v>249006125.94999999</v>
      </c>
      <c r="H5">
        <v>1003332697.35</v>
      </c>
      <c r="I5">
        <v>416033751.70999998</v>
      </c>
      <c r="J5">
        <v>1011671323.86</v>
      </c>
      <c r="K5" s="3">
        <f t="shared" ref="K5:L7" si="1">K8+K11+K14+K17</f>
        <v>2394741381.73</v>
      </c>
      <c r="L5" s="3">
        <f t="shared" si="1"/>
        <v>2073198364.9400001</v>
      </c>
    </row>
    <row r="6" spans="1:12" x14ac:dyDescent="0.2">
      <c r="A6">
        <v>5</v>
      </c>
      <c r="B6" t="s">
        <v>34</v>
      </c>
      <c r="C6" t="s">
        <v>5</v>
      </c>
      <c r="D6" s="3"/>
      <c r="E6" s="3"/>
      <c r="F6">
        <v>259492737.65000001</v>
      </c>
      <c r="G6">
        <v>96187590.450000003</v>
      </c>
      <c r="H6">
        <v>537420985.99000001</v>
      </c>
      <c r="I6">
        <v>290632876.99000001</v>
      </c>
      <c r="J6">
        <v>408674353.20999998</v>
      </c>
      <c r="K6" s="3">
        <f t="shared" si="1"/>
        <v>1153344329.8800001</v>
      </c>
      <c r="L6" s="3">
        <f t="shared" si="1"/>
        <v>832438052.99000001</v>
      </c>
    </row>
    <row r="7" spans="1:12" x14ac:dyDescent="0.2">
      <c r="A7">
        <v>6</v>
      </c>
      <c r="B7" t="s">
        <v>35</v>
      </c>
      <c r="C7" t="s">
        <v>6</v>
      </c>
      <c r="D7" s="3"/>
      <c r="E7" s="3"/>
      <c r="F7">
        <v>530855705.75999999</v>
      </c>
      <c r="G7">
        <v>152818535.5</v>
      </c>
      <c r="H7">
        <v>465911711.36000001</v>
      </c>
      <c r="I7">
        <v>125400874.72</v>
      </c>
      <c r="J7">
        <v>602996970.64999998</v>
      </c>
      <c r="K7" s="3">
        <f t="shared" si="1"/>
        <v>1241397051.8499999</v>
      </c>
      <c r="L7" s="3">
        <f t="shared" si="1"/>
        <v>1240760311.9499998</v>
      </c>
    </row>
    <row r="8" spans="1:12" x14ac:dyDescent="0.2">
      <c r="A8">
        <v>7</v>
      </c>
      <c r="B8" t="s">
        <v>36</v>
      </c>
      <c r="C8" s="4" t="s">
        <v>7</v>
      </c>
      <c r="D8">
        <v>81737488.670000002</v>
      </c>
      <c r="E8">
        <v>172692578.53999999</v>
      </c>
      <c r="F8" s="3"/>
      <c r="G8" s="3"/>
      <c r="H8" s="3"/>
      <c r="I8" s="3"/>
      <c r="K8" s="14">
        <v>439177605.95999998</v>
      </c>
      <c r="L8" s="14">
        <v>485197381.52999997</v>
      </c>
    </row>
    <row r="9" spans="1:12" x14ac:dyDescent="0.2">
      <c r="A9">
        <v>8</v>
      </c>
      <c r="B9" t="s">
        <v>37</v>
      </c>
      <c r="C9" t="s">
        <v>8</v>
      </c>
      <c r="D9" s="3"/>
      <c r="E9" s="3"/>
      <c r="F9" s="3"/>
      <c r="G9" s="3"/>
      <c r="H9" s="3"/>
      <c r="I9" s="3"/>
      <c r="K9" s="14">
        <v>253884898.44999999</v>
      </c>
      <c r="L9" s="14">
        <v>180496859.96000001</v>
      </c>
    </row>
    <row r="10" spans="1:12" x14ac:dyDescent="0.2">
      <c r="A10">
        <v>9</v>
      </c>
      <c r="B10" t="s">
        <v>38</v>
      </c>
      <c r="C10" t="s">
        <v>9</v>
      </c>
      <c r="D10" s="3"/>
      <c r="E10" s="3"/>
      <c r="F10" s="3"/>
      <c r="G10" s="3"/>
      <c r="H10" s="3"/>
      <c r="I10" s="3"/>
      <c r="K10" s="15">
        <v>185292707.50999999</v>
      </c>
      <c r="L10" s="15">
        <v>304700521.56999999</v>
      </c>
    </row>
    <row r="11" spans="1:12" x14ac:dyDescent="0.2">
      <c r="A11">
        <v>10</v>
      </c>
      <c r="B11" t="s">
        <v>39</v>
      </c>
      <c r="C11" s="4" t="s">
        <v>10</v>
      </c>
      <c r="D11">
        <v>512627020.56</v>
      </c>
      <c r="E11">
        <v>209397574.09</v>
      </c>
      <c r="F11" s="3"/>
      <c r="G11" s="3"/>
      <c r="H11" s="3"/>
      <c r="I11" s="3"/>
      <c r="K11" s="14">
        <v>1652667556.99</v>
      </c>
      <c r="L11" s="14">
        <v>1354706303.22</v>
      </c>
    </row>
    <row r="12" spans="1:12" x14ac:dyDescent="0.2">
      <c r="A12">
        <v>11</v>
      </c>
      <c r="B12" t="s">
        <v>40</v>
      </c>
      <c r="C12" t="s">
        <v>11</v>
      </c>
      <c r="D12" s="3"/>
      <c r="E12" s="3"/>
      <c r="F12" s="3"/>
      <c r="G12" s="3"/>
      <c r="H12" s="3"/>
      <c r="I12" s="3"/>
      <c r="K12" s="14">
        <v>732601031.94000006</v>
      </c>
      <c r="L12" s="14">
        <v>597013686.48000002</v>
      </c>
    </row>
    <row r="13" spans="1:12" x14ac:dyDescent="0.2">
      <c r="A13">
        <v>12</v>
      </c>
      <c r="B13" t="s">
        <v>41</v>
      </c>
      <c r="C13" t="s">
        <v>12</v>
      </c>
      <c r="D13" s="3"/>
      <c r="E13" s="3"/>
      <c r="F13" s="3"/>
      <c r="G13" s="3"/>
      <c r="H13" s="3"/>
      <c r="I13" s="3"/>
      <c r="K13" s="15">
        <v>920066525.04999995</v>
      </c>
      <c r="L13" s="15">
        <v>757692616.74000001</v>
      </c>
    </row>
    <row r="14" spans="1:12" x14ac:dyDescent="0.2">
      <c r="A14">
        <v>13</v>
      </c>
      <c r="B14" t="s">
        <v>42</v>
      </c>
      <c r="C14" s="4" t="s">
        <v>13</v>
      </c>
      <c r="D14" s="3">
        <v>0</v>
      </c>
      <c r="E14">
        <v>30706612.93</v>
      </c>
      <c r="F14" s="3"/>
      <c r="G14" s="3"/>
      <c r="H14" s="3"/>
      <c r="I14" s="3"/>
      <c r="K14" s="14">
        <v>302896218.77999997</v>
      </c>
      <c r="L14" s="14">
        <v>233294680.19</v>
      </c>
    </row>
    <row r="15" spans="1:12" x14ac:dyDescent="0.2">
      <c r="A15">
        <v>14</v>
      </c>
      <c r="B15" t="s">
        <v>43</v>
      </c>
      <c r="C15" t="s">
        <v>14</v>
      </c>
      <c r="D15" s="3"/>
      <c r="E15" s="3"/>
      <c r="F15" s="3"/>
      <c r="G15" s="3"/>
      <c r="H15" s="3"/>
      <c r="I15" s="3"/>
      <c r="K15" s="14">
        <v>166858399.49000001</v>
      </c>
      <c r="L15" s="14">
        <v>54927506.549999997</v>
      </c>
    </row>
    <row r="16" spans="1:12" x14ac:dyDescent="0.2">
      <c r="A16">
        <v>15</v>
      </c>
      <c r="B16" t="s">
        <v>44</v>
      </c>
      <c r="C16" t="s">
        <v>15</v>
      </c>
      <c r="D16" s="3"/>
      <c r="E16" s="3"/>
      <c r="F16" s="3"/>
      <c r="G16" s="3"/>
      <c r="H16" s="3"/>
      <c r="I16" s="3"/>
      <c r="K16" s="15">
        <v>136037819.28999999</v>
      </c>
      <c r="L16" s="15">
        <v>178367173.63999999</v>
      </c>
    </row>
    <row r="17" spans="1:12" x14ac:dyDescent="0.2">
      <c r="A17">
        <v>16</v>
      </c>
      <c r="B17" t="s">
        <v>45</v>
      </c>
      <c r="C17" s="4" t="s">
        <v>16</v>
      </c>
      <c r="D17" s="3">
        <v>0</v>
      </c>
      <c r="E17" s="3">
        <v>0</v>
      </c>
      <c r="F17" s="3"/>
      <c r="G17" s="3"/>
      <c r="H17" s="3"/>
      <c r="I17" s="3"/>
      <c r="K17" s="14">
        <v>0</v>
      </c>
      <c r="L17" s="14">
        <v>0</v>
      </c>
    </row>
    <row r="18" spans="1:12" x14ac:dyDescent="0.2">
      <c r="A18">
        <v>17</v>
      </c>
      <c r="B18" t="s">
        <v>46</v>
      </c>
      <c r="C18" t="s">
        <v>17</v>
      </c>
      <c r="D18" s="3"/>
      <c r="E18" s="3"/>
      <c r="F18" s="3"/>
      <c r="G18" s="3"/>
      <c r="H18" s="3"/>
      <c r="I18" s="3"/>
      <c r="K18" s="14">
        <v>0</v>
      </c>
      <c r="L18" s="14">
        <v>0</v>
      </c>
    </row>
    <row r="19" spans="1:12" x14ac:dyDescent="0.2">
      <c r="A19">
        <v>18</v>
      </c>
      <c r="B19" t="s">
        <v>47</v>
      </c>
      <c r="C19" t="s">
        <v>18</v>
      </c>
      <c r="D19" s="3"/>
      <c r="E19" s="3"/>
      <c r="F19" s="3"/>
      <c r="G19" s="3"/>
      <c r="H19" s="3"/>
      <c r="I19" s="3"/>
      <c r="K19" s="15">
        <v>0</v>
      </c>
      <c r="L19" s="15">
        <v>0</v>
      </c>
    </row>
    <row r="20" spans="1:12" x14ac:dyDescent="0.2">
      <c r="A20">
        <v>19</v>
      </c>
      <c r="B20" t="s">
        <v>48</v>
      </c>
      <c r="C20" s="4" t="s">
        <v>19</v>
      </c>
      <c r="D20">
        <v>911097935.23000002</v>
      </c>
      <c r="E20">
        <v>1095461609.3699999</v>
      </c>
      <c r="F20">
        <v>144021017.84</v>
      </c>
      <c r="G20">
        <v>2219946377.5700002</v>
      </c>
      <c r="H20">
        <v>1913584249.21</v>
      </c>
      <c r="I20">
        <v>2369556146.27</v>
      </c>
      <c r="J20">
        <v>2323082265.9200001</v>
      </c>
      <c r="K20" s="14">
        <v>1061435240.35</v>
      </c>
      <c r="L20" s="14">
        <v>191138742.50999999</v>
      </c>
    </row>
    <row r="21" spans="1:12" x14ac:dyDescent="0.2">
      <c r="A21">
        <v>20</v>
      </c>
      <c r="B21" t="s">
        <v>49</v>
      </c>
      <c r="C21" t="s">
        <v>20</v>
      </c>
      <c r="D21" s="3"/>
      <c r="E21" s="3"/>
      <c r="F21">
        <v>115189643.91</v>
      </c>
      <c r="G21">
        <v>666321195.32000005</v>
      </c>
      <c r="H21">
        <v>616283090.38999999</v>
      </c>
      <c r="I21">
        <v>848212199.79999995</v>
      </c>
      <c r="J21">
        <v>950643388.58000004</v>
      </c>
      <c r="K21" s="14">
        <v>623296502.40999997</v>
      </c>
      <c r="L21" s="14">
        <v>323309104.58999997</v>
      </c>
    </row>
    <row r="22" spans="1:12" x14ac:dyDescent="0.2">
      <c r="A22">
        <v>21</v>
      </c>
      <c r="B22" t="s">
        <v>50</v>
      </c>
      <c r="C22" t="s">
        <v>21</v>
      </c>
      <c r="D22" s="3"/>
      <c r="E22" s="3"/>
      <c r="F22">
        <v>28831373.93</v>
      </c>
      <c r="G22">
        <v>1553625182.25</v>
      </c>
      <c r="H22">
        <v>1297301158.8199999</v>
      </c>
      <c r="I22">
        <v>1521343946.47</v>
      </c>
      <c r="J22">
        <v>1372438877.3399999</v>
      </c>
      <c r="K22" s="15">
        <v>438138737.94</v>
      </c>
      <c r="L22" s="15">
        <v>-132170362.08</v>
      </c>
    </row>
    <row r="23" spans="1:12" x14ac:dyDescent="0.2">
      <c r="A23">
        <v>22</v>
      </c>
      <c r="B23" t="s">
        <v>51</v>
      </c>
      <c r="C23" s="4" t="s">
        <v>22</v>
      </c>
      <c r="D23">
        <v>430889531.88999999</v>
      </c>
      <c r="E23">
        <v>654986261.11000001</v>
      </c>
      <c r="F23" s="3"/>
      <c r="G23" s="3"/>
      <c r="H23" s="3"/>
      <c r="I23" s="3"/>
      <c r="K23" s="14">
        <v>1080406223.3699999</v>
      </c>
      <c r="L23" s="14">
        <v>1120818678.1900001</v>
      </c>
    </row>
    <row r="24" spans="1:12" x14ac:dyDescent="0.2">
      <c r="A24">
        <v>23</v>
      </c>
      <c r="B24" t="s">
        <v>52</v>
      </c>
      <c r="C24" t="s">
        <v>23</v>
      </c>
      <c r="D24" s="3"/>
      <c r="E24" s="3"/>
      <c r="F24" s="3"/>
      <c r="G24" s="3"/>
      <c r="H24" s="3"/>
      <c r="I24" s="3"/>
      <c r="K24" s="14">
        <v>271124271.63999999</v>
      </c>
      <c r="L24" s="14">
        <v>590683938.95000005</v>
      </c>
    </row>
    <row r="25" spans="1:12" x14ac:dyDescent="0.2">
      <c r="A25">
        <v>24</v>
      </c>
      <c r="B25" t="s">
        <v>53</v>
      </c>
      <c r="C25" t="s">
        <v>24</v>
      </c>
      <c r="D25" s="3"/>
      <c r="E25" s="3"/>
      <c r="F25" s="3"/>
      <c r="G25" s="3"/>
      <c r="H25" s="3"/>
      <c r="I25" s="3"/>
      <c r="K25" s="15">
        <v>809281951.73000002</v>
      </c>
      <c r="L25" s="15">
        <v>530134739.24000001</v>
      </c>
    </row>
    <row r="26" spans="1:12" ht="11" customHeight="1" x14ac:dyDescent="0.2"/>
    <row r="27" spans="1:12" ht="15" customHeight="1" x14ac:dyDescent="0.2">
      <c r="D27" s="2"/>
      <c r="E27" s="2"/>
      <c r="F27" s="2"/>
      <c r="G27" s="2"/>
      <c r="H27" s="2"/>
      <c r="I27" s="2"/>
      <c r="K27" s="2"/>
      <c r="L27" s="2"/>
    </row>
    <row r="28" spans="1:12" ht="15" customHeight="1" x14ac:dyDescent="0.2">
      <c r="C28" s="6" t="s">
        <v>26</v>
      </c>
      <c r="D28" s="7">
        <f>D5-(D8+D11+D14+D17)</f>
        <v>0</v>
      </c>
      <c r="E28" s="7">
        <f t="shared" ref="E28:L28" si="2">E5-(E8+E11+E14+E17)</f>
        <v>0</v>
      </c>
      <c r="F28" s="7">
        <f t="shared" si="2"/>
        <v>790348443.40999997</v>
      </c>
      <c r="G28" s="7">
        <f t="shared" si="2"/>
        <v>249006125.94999999</v>
      </c>
      <c r="H28" s="7">
        <f t="shared" si="2"/>
        <v>1003332697.35</v>
      </c>
      <c r="I28" s="7">
        <f t="shared" si="2"/>
        <v>416033751.70999998</v>
      </c>
      <c r="J28" s="7">
        <f t="shared" si="2"/>
        <v>1011671323.86</v>
      </c>
      <c r="K28" s="7">
        <f t="shared" ref="K28" si="3">K5-(K8+K11+K14+K17)</f>
        <v>0</v>
      </c>
      <c r="L28" s="7">
        <f t="shared" si="2"/>
        <v>0</v>
      </c>
    </row>
    <row r="29" spans="1:12" ht="15" customHeight="1" x14ac:dyDescent="0.2">
      <c r="C29" s="6" t="s">
        <v>27</v>
      </c>
      <c r="D29" s="7">
        <f>D2-D5-D20</f>
        <v>0</v>
      </c>
      <c r="E29" s="7">
        <f t="shared" ref="E29:L29" si="4">E2-E5-E20</f>
        <v>0</v>
      </c>
      <c r="F29" s="7">
        <f t="shared" si="4"/>
        <v>0</v>
      </c>
      <c r="G29" s="7">
        <f t="shared" si="4"/>
        <v>0</v>
      </c>
      <c r="H29" s="7">
        <f>H2-H5-H20</f>
        <v>0</v>
      </c>
      <c r="I29" s="7">
        <f t="shared" si="4"/>
        <v>0</v>
      </c>
      <c r="J29" s="7">
        <f t="shared" si="4"/>
        <v>0</v>
      </c>
      <c r="K29" s="7">
        <f t="shared" ref="K29" si="5">K2-K5-K20</f>
        <v>0</v>
      </c>
      <c r="L29" s="7">
        <f t="shared" si="4"/>
        <v>-2.384185791015625E-7</v>
      </c>
    </row>
    <row r="30" spans="1:12" ht="15" customHeight="1" x14ac:dyDescent="0.2">
      <c r="D30" s="2"/>
      <c r="E30" s="2"/>
      <c r="F30" s="2"/>
      <c r="G30" s="2"/>
      <c r="H30" s="2"/>
      <c r="I30" s="2"/>
      <c r="K30" s="2"/>
      <c r="L30" s="2"/>
    </row>
    <row r="31" spans="1:12" ht="15" customHeight="1" x14ac:dyDescent="0.2">
      <c r="D31" s="2"/>
      <c r="E31" s="2"/>
      <c r="F31" s="2"/>
      <c r="G31" s="2"/>
      <c r="H31" s="2"/>
      <c r="I31" s="2"/>
      <c r="J31"/>
    </row>
    <row r="32" spans="1:12" ht="15" customHeight="1" x14ac:dyDescent="0.2">
      <c r="D32" s="2"/>
      <c r="E32" s="14"/>
      <c r="F32" s="14"/>
    </row>
    <row r="33" spans="4:12" ht="15" customHeight="1" x14ac:dyDescent="0.2">
      <c r="D33" s="2"/>
      <c r="E33" s="14"/>
      <c r="F33" s="14"/>
    </row>
    <row r="34" spans="4:12" ht="15" customHeight="1" x14ac:dyDescent="0.2">
      <c r="D34" s="2"/>
      <c r="E34" s="15"/>
      <c r="F34" s="15"/>
    </row>
    <row r="35" spans="4:12" ht="15" customHeight="1" x14ac:dyDescent="0.2">
      <c r="D35" s="2"/>
      <c r="F35" s="14"/>
      <c r="L35" s="2"/>
    </row>
    <row r="36" spans="4:12" x14ac:dyDescent="0.2">
      <c r="F36" s="14"/>
    </row>
    <row r="37" spans="4:12" x14ac:dyDescent="0.2">
      <c r="F37" s="15"/>
    </row>
    <row r="38" spans="4:12" x14ac:dyDescent="0.2">
      <c r="F38" s="14"/>
    </row>
    <row r="39" spans="4:12" x14ac:dyDescent="0.2">
      <c r="F39" s="14"/>
    </row>
    <row r="40" spans="4:12" x14ac:dyDescent="0.2">
      <c r="F40" s="15"/>
    </row>
    <row r="41" spans="4:12" x14ac:dyDescent="0.2">
      <c r="F41" s="14"/>
    </row>
    <row r="42" spans="4:12" x14ac:dyDescent="0.2">
      <c r="F42" s="14"/>
    </row>
    <row r="43" spans="4:12" x14ac:dyDescent="0.2">
      <c r="F43" s="15"/>
    </row>
    <row r="44" spans="4:12" x14ac:dyDescent="0.2">
      <c r="F44" s="14"/>
    </row>
    <row r="45" spans="4:12" x14ac:dyDescent="0.2">
      <c r="F45" s="14"/>
    </row>
    <row r="46" spans="4:12" x14ac:dyDescent="0.2">
      <c r="F46" s="15"/>
    </row>
    <row r="47" spans="4:12" x14ac:dyDescent="0.2">
      <c r="F47" s="14"/>
    </row>
    <row r="48" spans="4:12" x14ac:dyDescent="0.2">
      <c r="F48" s="14"/>
    </row>
    <row r="49" spans="6:6" x14ac:dyDescent="0.2">
      <c r="F49" s="1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2017-07-26T14:00:55Z</dcterms:created>
  <dcterms:modified xsi:type="dcterms:W3CDTF">2017-07-31T10:12:07Z</dcterms:modified>
</cp:coreProperties>
</file>