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encerramento_2017\reports\"/>
    </mc:Choice>
  </mc:AlternateContent>
  <bookViews>
    <workbookView xWindow="0" yWindow="465" windowWidth="38400" windowHeight="21045" tabRatio="500" activeTab="1"/>
  </bookViews>
  <sheets>
    <sheet name="Constitucionais-2017-12-20" sheetId="1" r:id="rId1"/>
    <sheet name="Constitucionais-2017-12-20 (2)" sheetId="2" r:id="rId2"/>
  </sheets>
  <definedNames>
    <definedName name="_xlnm._FilterDatabase" localSheetId="0" hidden="1">'Constitucionais-2017-12-20'!$F$10:$F$17</definedName>
    <definedName name="_xlnm._FilterDatabase" localSheetId="1" hidden="1">'Constitucionais-2017-12-20 (2)'!$F$10:$F$17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" l="1"/>
  <c r="E12" i="2"/>
  <c r="E13" i="2"/>
  <c r="E14" i="2"/>
  <c r="E15" i="2"/>
  <c r="E16" i="2"/>
  <c r="E17" i="2"/>
  <c r="E18" i="2"/>
  <c r="E10" i="2"/>
  <c r="D19" i="2"/>
  <c r="F31" i="2"/>
  <c r="E31" i="2"/>
  <c r="G29" i="2"/>
  <c r="G28" i="2"/>
  <c r="G27" i="2"/>
  <c r="G26" i="2"/>
  <c r="G25" i="2"/>
  <c r="G24" i="2"/>
  <c r="G23" i="2"/>
  <c r="G22" i="2"/>
  <c r="C9" i="2"/>
  <c r="C6" i="2"/>
  <c r="E5" i="2"/>
  <c r="C5" i="2"/>
  <c r="I11" i="1"/>
  <c r="I12" i="1"/>
  <c r="I13" i="1"/>
  <c r="I14" i="1"/>
  <c r="I15" i="1"/>
  <c r="I16" i="1"/>
  <c r="I17" i="1"/>
  <c r="I18" i="1"/>
  <c r="I10" i="1"/>
  <c r="I5" i="1"/>
  <c r="E32" i="1"/>
  <c r="F32" i="1"/>
  <c r="G32" i="1"/>
  <c r="E48" i="1" s="1"/>
  <c r="D32" i="1"/>
  <c r="G5" i="1"/>
  <c r="G31" i="2" l="1"/>
  <c r="E9" i="2"/>
  <c r="E6" i="2" s="1"/>
  <c r="E19" i="2" s="1"/>
  <c r="C19" i="2"/>
  <c r="I9" i="1"/>
  <c r="I6" i="1" s="1"/>
  <c r="I19" i="1" s="1"/>
  <c r="H19" i="1"/>
  <c r="G9" i="1"/>
  <c r="G6" i="1" s="1"/>
  <c r="G19" i="1" s="1"/>
  <c r="E47" i="1" s="1"/>
  <c r="E49" i="1" s="1"/>
  <c r="E51" i="1" s="1"/>
  <c r="F10" i="1"/>
  <c r="F28" i="1" l="1"/>
  <c r="D45" i="1" l="1"/>
  <c r="C45" i="1"/>
  <c r="E37" i="1"/>
  <c r="E38" i="1"/>
  <c r="E39" i="1"/>
  <c r="E40" i="1"/>
  <c r="E41" i="1"/>
  <c r="E42" i="1"/>
  <c r="E43" i="1"/>
  <c r="E36" i="1"/>
  <c r="D10" i="1"/>
  <c r="D18" i="1"/>
  <c r="D9" i="1"/>
  <c r="D6" i="1"/>
  <c r="D5" i="1"/>
  <c r="D19" i="1"/>
  <c r="E5" i="1"/>
  <c r="E9" i="1"/>
  <c r="E6" i="1"/>
  <c r="E19" i="1"/>
  <c r="F5" i="1"/>
  <c r="F12" i="1"/>
  <c r="F17" i="1"/>
  <c r="F9" i="1"/>
  <c r="F6" i="1"/>
  <c r="F19" i="1" s="1"/>
  <c r="C5" i="1"/>
  <c r="C9" i="1"/>
  <c r="C6" i="1"/>
  <c r="C19" i="1"/>
  <c r="E45" i="1" l="1"/>
</calcChain>
</file>

<file path=xl/sharedStrings.xml><?xml version="1.0" encoding="utf-8"?>
<sst xmlns="http://schemas.openxmlformats.org/spreadsheetml/2006/main" count="115" uniqueCount="61">
  <si>
    <t>Ações e Serviços Públicos de Saúde</t>
  </si>
  <si>
    <t>DESCRIÇÃO</t>
  </si>
  <si>
    <t>Base de Cálculo Receita - Estimado ( a )</t>
  </si>
  <si>
    <t>Cancelamento Restos a Pagar ( b )</t>
  </si>
  <si>
    <t>Aplicação Constitucional ASPS (c = a*12% + b)</t>
  </si>
  <si>
    <t xml:space="preserve">      Pessoal - Estimado ( I )</t>
  </si>
  <si>
    <t xml:space="preserve">      Auxílio - Estimado (II)</t>
  </si>
  <si>
    <t>Necessidade de Suplementação ( e = c - d)</t>
  </si>
  <si>
    <t xml:space="preserve">      OCC - Crédito Autorizado ( III )</t>
  </si>
  <si>
    <t>Despesas ASPS ( d = I + II + III )</t>
  </si>
  <si>
    <t>1301</t>
  </si>
  <si>
    <t>SETOP</t>
  </si>
  <si>
    <t>1451</t>
  </si>
  <si>
    <t>SEAP</t>
  </si>
  <si>
    <t>1541</t>
  </si>
  <si>
    <t>ESP-MG</t>
  </si>
  <si>
    <t>1691</t>
  </si>
  <si>
    <t>SESP</t>
  </si>
  <si>
    <t>2071</t>
  </si>
  <si>
    <t>FAPEMIG</t>
  </si>
  <si>
    <t>2261</t>
  </si>
  <si>
    <t>FUNED</t>
  </si>
  <si>
    <t>2271</t>
  </si>
  <si>
    <t>FHEMIG</t>
  </si>
  <si>
    <t>2321</t>
  </si>
  <si>
    <t>HEMOMINAS</t>
  </si>
  <si>
    <t>4291</t>
  </si>
  <si>
    <t>FES</t>
  </si>
  <si>
    <t>2017
Atual. em 14/12 - Inicial</t>
  </si>
  <si>
    <t>2017
Créd. Aut</t>
  </si>
  <si>
    <t>2017
Créd Disponível</t>
  </si>
  <si>
    <t>Repasse FES - Unimontes</t>
  </si>
  <si>
    <t>Repasse FES - Remanejamento para ASPS</t>
  </si>
  <si>
    <t>Substituição FEM</t>
  </si>
  <si>
    <t>Aporte Aquisição de Veículos</t>
  </si>
  <si>
    <t>Disponibilização de Crédito - SETOP</t>
  </si>
  <si>
    <t>Disponibilização de Crédito - ESP-MG</t>
  </si>
  <si>
    <t>Disponibilização de Crédito - HEMOMINAS</t>
  </si>
  <si>
    <t>2017
Atual. em 14/12 - Ajustado</t>
  </si>
  <si>
    <t>Principais Variações</t>
  </si>
  <si>
    <t>Total</t>
  </si>
  <si>
    <t>UO_COD</t>
  </si>
  <si>
    <t>UO_SIGLA</t>
  </si>
  <si>
    <t>Valor Despesa ASPS
(a)</t>
  </si>
  <si>
    <t>Valor Repasse FES
(b)</t>
  </si>
  <si>
    <t>Aporte
(c = a-b)</t>
  </si>
  <si>
    <t>Repasse FES Unimontes - Ação 4277 - Créd. Aut.</t>
  </si>
  <si>
    <t>Disponibilização de Crédito - FAPEMIG</t>
  </si>
  <si>
    <t>Crédito Bloqueado</t>
  </si>
  <si>
    <t>Crédito Autorizado Repasse FES
(b)</t>
  </si>
  <si>
    <t>Despesa ASPS
Indiretas
(a)</t>
  </si>
  <si>
    <t>DESENVOLVIMENTO DAS ACOES DE SAUDE NO AMBITO DA SETOP/DEER</t>
  </si>
  <si>
    <t>DESENVOLVIMENTO DAS ACOES DE SAUDE NO AMBITO DA SECRETARIA DE ADMINISTRACAO PRISIONAL</t>
  </si>
  <si>
    <t>DESENVOLVIMENTO DAS ACOES DA ESCOLA DE SAUDE PUBLICA DO ESTADO DE MINAS GERAIS</t>
  </si>
  <si>
    <t>DESENVOLVIMENTO DAS ACOES DE SAUDE NO AMBITO DA SECRETARIA DE ESTADO DE SEGURANCA PUBLICA</t>
  </si>
  <si>
    <t>DESENVOLVIMENTO DAS ACOES DE SAUDE NO AMBITO DA FUNDACAO DE AMPARO E PESQUISA - FAPEMIG</t>
  </si>
  <si>
    <t>DESENVOLVIMENTO DAS ACOES DA FUNDACAO EZEQUIEL DIAS</t>
  </si>
  <si>
    <t>DESENVOLVIMENTO DAS ACOES DA FUNDACAO HOSPITALAR DO ESTADO DE MINAS GERAIS</t>
  </si>
  <si>
    <t>DESENVOLVIMENTO DAS ACOES DA FUNDACAO CENTRO DE HEMATOLOGIA E HEMOTERAPIA DE MINAS GERAIS</t>
  </si>
  <si>
    <t>Ação</t>
  </si>
  <si>
    <t>Ação - 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</si>
</sst>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0" fontId="5" fillId="0" borderId="0" xfId="0" applyFont="1"/>
    <xf numFmtId="164" fontId="5" fillId="0" borderId="0" xfId="1" applyNumberFormat="1" applyFont="1"/>
    <xf numFmtId="0" fontId="4" fillId="3" borderId="0" xfId="0" applyFont="1" applyFill="1"/>
    <xf numFmtId="164" fontId="4" fillId="3" borderId="0" xfId="1" applyNumberFormat="1" applyFont="1" applyFill="1"/>
    <xf numFmtId="164" fontId="3" fillId="0" borderId="0" xfId="1" applyNumberFormat="1" applyFont="1"/>
    <xf numFmtId="164" fontId="3" fillId="0" borderId="0" xfId="0" applyNumberFormat="1" applyFont="1"/>
    <xf numFmtId="164" fontId="2" fillId="0" borderId="1" xfId="0" applyNumberFormat="1" applyFont="1" applyBorder="1"/>
    <xf numFmtId="0" fontId="10" fillId="0" borderId="0" xfId="0" applyFont="1" applyAlignment="1">
      <alignment horizontal="left" indent="4"/>
    </xf>
    <xf numFmtId="164" fontId="10" fillId="0" borderId="0" xfId="1" applyNumberFormat="1" applyFont="1"/>
    <xf numFmtId="3" fontId="11" fillId="0" borderId="0" xfId="0" applyNumberFormat="1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4" fontId="3" fillId="4" borderId="0" xfId="1" applyNumberFormat="1" applyFont="1" applyFill="1"/>
    <xf numFmtId="0" fontId="9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164" fontId="2" fillId="0" borderId="3" xfId="0" applyNumberFormat="1" applyFont="1" applyBorder="1"/>
    <xf numFmtId="0" fontId="2" fillId="0" borderId="2" xfId="0" applyFont="1" applyBorder="1"/>
    <xf numFmtId="10" fontId="3" fillId="0" borderId="0" xfId="5" applyNumberFormat="1" applyFont="1"/>
  </cellXfs>
  <cellStyles count="6">
    <cellStyle name="Hiperlink" xfId="3" builtinId="8" hidden="1"/>
    <cellStyle name="Hiperlink Visitado" xfId="4" builtinId="9" hidden="1"/>
    <cellStyle name="Normal" xfId="0" builtinId="0"/>
    <cellStyle name="Normal 2" xfId="2"/>
    <cellStyle name="Porcentagem" xfId="5" builtinId="5"/>
    <cellStyle name="Vírgula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showGridLines="0" zoomScaleNormal="100" workbookViewId="0">
      <selection activeCell="I3" sqref="I3"/>
    </sheetView>
  </sheetViews>
  <sheetFormatPr defaultColWidth="8.85546875" defaultRowHeight="12.75" x14ac:dyDescent="0.2"/>
  <cols>
    <col min="1" max="1" width="8.85546875" style="2"/>
    <col min="2" max="2" width="41.42578125" style="2" bestFit="1" customWidth="1"/>
    <col min="3" max="6" width="21.85546875" style="2" customWidth="1"/>
    <col min="7" max="7" width="16.42578125" style="2" customWidth="1"/>
    <col min="8" max="8" width="15.5703125" style="2" customWidth="1"/>
    <col min="9" max="9" width="14.140625" style="2" customWidth="1"/>
    <col min="10" max="10" width="13.5703125" style="2" bestFit="1" customWidth="1"/>
    <col min="11" max="16384" width="8.85546875" style="2"/>
  </cols>
  <sheetData>
    <row r="1" spans="1:10" x14ac:dyDescent="0.2">
      <c r="B1" s="1" t="s">
        <v>0</v>
      </c>
      <c r="D1" s="9"/>
      <c r="E1" s="9"/>
      <c r="F1" s="9"/>
    </row>
    <row r="2" spans="1:10" ht="38.25" x14ac:dyDescent="0.2">
      <c r="B2" s="14" t="s">
        <v>1</v>
      </c>
      <c r="C2" s="15" t="s">
        <v>28</v>
      </c>
      <c r="D2" s="15" t="s">
        <v>38</v>
      </c>
      <c r="E2" s="15" t="s">
        <v>29</v>
      </c>
      <c r="F2" s="15" t="s">
        <v>30</v>
      </c>
      <c r="G2" s="15">
        <v>2017</v>
      </c>
      <c r="H2" s="15" t="s">
        <v>48</v>
      </c>
      <c r="I2" s="15">
        <v>2017</v>
      </c>
    </row>
    <row r="3" spans="1:10" x14ac:dyDescent="0.2">
      <c r="B3" s="1" t="s">
        <v>2</v>
      </c>
      <c r="C3" s="3">
        <v>47088112308.517509</v>
      </c>
      <c r="D3" s="3">
        <v>47088112308.517509</v>
      </c>
      <c r="E3" s="3">
        <v>47088112308.517509</v>
      </c>
      <c r="F3" s="3">
        <v>47088112308.517509</v>
      </c>
      <c r="G3" s="3">
        <v>47088112308.517509</v>
      </c>
      <c r="H3" s="3"/>
      <c r="I3" s="3">
        <v>47088112308.517509</v>
      </c>
    </row>
    <row r="4" spans="1:10" x14ac:dyDescent="0.2">
      <c r="B4" s="1" t="s">
        <v>3</v>
      </c>
      <c r="C4" s="3">
        <v>174681083.88999999</v>
      </c>
      <c r="D4" s="3">
        <v>174681083.88999999</v>
      </c>
      <c r="E4" s="3">
        <v>174681083.88999999</v>
      </c>
      <c r="F4" s="3">
        <v>174681083.88999999</v>
      </c>
      <c r="G4" s="3">
        <v>174681083.88999999</v>
      </c>
      <c r="H4" s="3"/>
      <c r="I4" s="3">
        <v>174681083.88999999</v>
      </c>
    </row>
    <row r="5" spans="1:10" x14ac:dyDescent="0.2">
      <c r="B5" s="1" t="s">
        <v>4</v>
      </c>
      <c r="C5" s="3">
        <f>C3*12%+C4</f>
        <v>5825254560.9121017</v>
      </c>
      <c r="D5" s="3">
        <f>D3*12%+D4</f>
        <v>5825254560.9121017</v>
      </c>
      <c r="E5" s="3">
        <f t="shared" ref="E5:F5" si="0">E3*12%+E4</f>
        <v>5825254560.9121017</v>
      </c>
      <c r="F5" s="3">
        <f t="shared" si="0"/>
        <v>5825254560.9121017</v>
      </c>
      <c r="G5" s="3">
        <f t="shared" ref="G5:I5" si="1">G3*12%+G4</f>
        <v>5825254560.9121017</v>
      </c>
      <c r="H5" s="3"/>
      <c r="I5" s="3">
        <f t="shared" si="1"/>
        <v>5825254560.9121017</v>
      </c>
    </row>
    <row r="6" spans="1:10" x14ac:dyDescent="0.2">
      <c r="B6" s="1" t="s">
        <v>9</v>
      </c>
      <c r="C6" s="3">
        <f>SUM(C7:C9)</f>
        <v>5757588694.1053877</v>
      </c>
      <c r="D6" s="3">
        <f>SUM(D7:D9)</f>
        <v>5647240203.0453882</v>
      </c>
      <c r="E6" s="3">
        <f t="shared" ref="E6:F6" si="2">SUM(E7:E9)</f>
        <v>5809213568.1753883</v>
      </c>
      <c r="F6" s="3">
        <f t="shared" si="2"/>
        <v>5785174280.7153883</v>
      </c>
      <c r="G6" s="3">
        <f t="shared" ref="G6:I6" si="3">SUM(G7:G9)</f>
        <v>5814967497.1599998</v>
      </c>
      <c r="H6" s="3"/>
      <c r="I6" s="3">
        <f t="shared" si="3"/>
        <v>5790511509.6999998</v>
      </c>
    </row>
    <row r="7" spans="1:10" x14ac:dyDescent="0.2">
      <c r="B7" s="4" t="s">
        <v>5</v>
      </c>
      <c r="C7" s="5">
        <v>1497335894.8487144</v>
      </c>
      <c r="D7" s="5">
        <v>1497335894.8487144</v>
      </c>
      <c r="E7" s="5">
        <v>1497335894.8487144</v>
      </c>
      <c r="F7" s="5">
        <v>1497335894.8487144</v>
      </c>
      <c r="G7" s="5">
        <v>1503165744.3900001</v>
      </c>
      <c r="H7" s="5"/>
      <c r="I7" s="5">
        <v>1503165744.3900001</v>
      </c>
    </row>
    <row r="8" spans="1:10" x14ac:dyDescent="0.2">
      <c r="B8" s="4" t="s">
        <v>6</v>
      </c>
      <c r="C8" s="5">
        <v>32248402.70667439</v>
      </c>
      <c r="D8" s="5">
        <v>32248402.70667439</v>
      </c>
      <c r="E8" s="5">
        <v>32248402.70667439</v>
      </c>
      <c r="F8" s="5">
        <v>32248402.70667439</v>
      </c>
      <c r="G8" s="5">
        <v>32082482.150000002</v>
      </c>
      <c r="H8" s="5"/>
      <c r="I8" s="5">
        <v>32082482.150000002</v>
      </c>
    </row>
    <row r="9" spans="1:10" x14ac:dyDescent="0.2">
      <c r="B9" s="4" t="s">
        <v>8</v>
      </c>
      <c r="C9" s="5">
        <f>SUM(C10:C18)</f>
        <v>4228004396.5499992</v>
      </c>
      <c r="D9" s="5">
        <f>SUM(D10:D18)</f>
        <v>4117655905.4899998</v>
      </c>
      <c r="E9" s="5">
        <f>SUM(E10:E18)</f>
        <v>4279629270.6199999</v>
      </c>
      <c r="F9" s="5">
        <f>SUM(F10:F18)</f>
        <v>4255589983.1599998</v>
      </c>
      <c r="G9" s="5">
        <f>SUM(G10:G18)</f>
        <v>4279719270.6199999</v>
      </c>
      <c r="H9" s="5"/>
      <c r="I9" s="5">
        <f t="shared" ref="H9:I9" si="4">SUM(I10:I18)</f>
        <v>4255263283.1599998</v>
      </c>
    </row>
    <row r="10" spans="1:10" x14ac:dyDescent="0.2">
      <c r="A10" s="2" t="s">
        <v>10</v>
      </c>
      <c r="B10" s="11" t="s">
        <v>11</v>
      </c>
      <c r="C10" s="12">
        <v>37176172.18999999</v>
      </c>
      <c r="D10" s="12">
        <f>37176172.19-24790465.06</f>
        <v>12385707.129999999</v>
      </c>
      <c r="E10" s="13">
        <v>12385707.129999999</v>
      </c>
      <c r="F10" s="13">
        <f>12385707.13-5000000-1601000</f>
        <v>5784707.1300000008</v>
      </c>
      <c r="G10" s="13">
        <v>12385707.129999999</v>
      </c>
      <c r="H10" s="13">
        <v>-6601000</v>
      </c>
      <c r="I10" s="13">
        <f>SUM(G10:H10)</f>
        <v>5784707.129999999</v>
      </c>
      <c r="J10" s="9"/>
    </row>
    <row r="11" spans="1:10" x14ac:dyDescent="0.2">
      <c r="A11" s="2" t="s">
        <v>12</v>
      </c>
      <c r="B11" s="11" t="s">
        <v>13</v>
      </c>
      <c r="C11" s="12">
        <v>24729184.380000003</v>
      </c>
      <c r="D11" s="12">
        <v>24729184.380000003</v>
      </c>
      <c r="E11" s="13">
        <v>24729184.380000003</v>
      </c>
      <c r="F11" s="13">
        <v>24729184.380000003</v>
      </c>
      <c r="G11" s="13">
        <v>24729184.380000003</v>
      </c>
      <c r="H11" s="13">
        <v>0</v>
      </c>
      <c r="I11" s="13">
        <f t="shared" ref="I11:I18" si="5">SUM(G11:H11)</f>
        <v>24729184.380000003</v>
      </c>
      <c r="J11" s="9"/>
    </row>
    <row r="12" spans="1:10" x14ac:dyDescent="0.2">
      <c r="A12" s="2" t="s">
        <v>14</v>
      </c>
      <c r="B12" s="11" t="s">
        <v>15</v>
      </c>
      <c r="C12" s="12">
        <v>9361687.5999999996</v>
      </c>
      <c r="D12" s="12">
        <v>9361687.5999999996</v>
      </c>
      <c r="E12" s="13">
        <v>9361687.5999999996</v>
      </c>
      <c r="F12" s="13">
        <f>9361687.6-5200000</f>
        <v>4161687.5999999996</v>
      </c>
      <c r="G12" s="13">
        <v>9361687.5999999996</v>
      </c>
      <c r="H12" s="13">
        <v>-5200000</v>
      </c>
      <c r="I12" s="13">
        <f t="shared" si="5"/>
        <v>4161687.5999999996</v>
      </c>
      <c r="J12" s="9"/>
    </row>
    <row r="13" spans="1:10" x14ac:dyDescent="0.2">
      <c r="A13" s="2" t="s">
        <v>16</v>
      </c>
      <c r="B13" s="11" t="s">
        <v>17</v>
      </c>
      <c r="C13" s="12">
        <v>9957196.9400000013</v>
      </c>
      <c r="D13" s="12">
        <v>9957196.9400000013</v>
      </c>
      <c r="E13" s="13">
        <v>9982196.9400000013</v>
      </c>
      <c r="F13" s="13">
        <v>9982196.9400000013</v>
      </c>
      <c r="G13" s="13">
        <v>10072196.940000001</v>
      </c>
      <c r="H13" s="13">
        <v>0</v>
      </c>
      <c r="I13" s="13">
        <f t="shared" si="5"/>
        <v>10072196.940000001</v>
      </c>
      <c r="J13" s="9"/>
    </row>
    <row r="14" spans="1:10" x14ac:dyDescent="0.2">
      <c r="A14" s="2" t="s">
        <v>18</v>
      </c>
      <c r="B14" s="11" t="s">
        <v>19</v>
      </c>
      <c r="C14" s="12">
        <v>3334000</v>
      </c>
      <c r="D14" s="12">
        <v>3334000</v>
      </c>
      <c r="E14" s="13">
        <v>3334000</v>
      </c>
      <c r="F14" s="13">
        <v>3334000</v>
      </c>
      <c r="G14" s="13">
        <v>3334000</v>
      </c>
      <c r="H14" s="13">
        <v>-416700</v>
      </c>
      <c r="I14" s="13">
        <f t="shared" si="5"/>
        <v>2917300</v>
      </c>
      <c r="J14" s="9"/>
    </row>
    <row r="15" spans="1:10" x14ac:dyDescent="0.2">
      <c r="A15" s="2" t="s">
        <v>20</v>
      </c>
      <c r="B15" s="11" t="s">
        <v>21</v>
      </c>
      <c r="C15" s="12">
        <v>336737318.33000004</v>
      </c>
      <c r="D15" s="12">
        <v>336737318.33000004</v>
      </c>
      <c r="E15" s="13">
        <v>336737318.32999998</v>
      </c>
      <c r="F15" s="13">
        <v>336737318.32999998</v>
      </c>
      <c r="G15" s="13">
        <v>336737318.32999998</v>
      </c>
      <c r="H15" s="13">
        <v>0</v>
      </c>
      <c r="I15" s="13">
        <f t="shared" si="5"/>
        <v>336737318.32999998</v>
      </c>
      <c r="J15" s="9"/>
    </row>
    <row r="16" spans="1:10" x14ac:dyDescent="0.2">
      <c r="A16" s="2" t="s">
        <v>22</v>
      </c>
      <c r="B16" s="11" t="s">
        <v>23</v>
      </c>
      <c r="C16" s="12">
        <v>381023857.43999994</v>
      </c>
      <c r="D16" s="12">
        <v>381023857.43999994</v>
      </c>
      <c r="E16" s="13">
        <v>381023857.44</v>
      </c>
      <c r="F16" s="13">
        <v>381023857.44</v>
      </c>
      <c r="G16" s="13">
        <v>381023857.44</v>
      </c>
      <c r="H16" s="13">
        <v>0</v>
      </c>
      <c r="I16" s="13">
        <f t="shared" si="5"/>
        <v>381023857.44</v>
      </c>
      <c r="J16" s="9"/>
    </row>
    <row r="17" spans="1:10" x14ac:dyDescent="0.2">
      <c r="A17" s="2" t="s">
        <v>24</v>
      </c>
      <c r="B17" s="11" t="s">
        <v>25</v>
      </c>
      <c r="C17" s="12">
        <v>142159938.53999999</v>
      </c>
      <c r="D17" s="12">
        <v>142159938.53999999</v>
      </c>
      <c r="E17" s="13">
        <v>142159938.54000002</v>
      </c>
      <c r="F17" s="13">
        <f>142159938.54-12238287.46</f>
        <v>129921651.07999998</v>
      </c>
      <c r="G17" s="13">
        <v>142159938.54000002</v>
      </c>
      <c r="H17" s="13">
        <v>-12238287.460000001</v>
      </c>
      <c r="I17" s="13">
        <f t="shared" si="5"/>
        <v>129921651.08000001</v>
      </c>
      <c r="J17" s="9"/>
    </row>
    <row r="18" spans="1:10" x14ac:dyDescent="0.2">
      <c r="A18" s="2" t="s">
        <v>26</v>
      </c>
      <c r="B18" s="11" t="s">
        <v>27</v>
      </c>
      <c r="C18" s="12">
        <v>3283525041.1299992</v>
      </c>
      <c r="D18" s="12">
        <f>3283525041.13-85558026</f>
        <v>3197967015.1300001</v>
      </c>
      <c r="E18" s="13">
        <v>3359915380.2599998</v>
      </c>
      <c r="F18" s="13">
        <v>3359915380.2599998</v>
      </c>
      <c r="G18" s="13">
        <v>3359915380.2599998</v>
      </c>
      <c r="H18" s="13">
        <v>0</v>
      </c>
      <c r="I18" s="13">
        <f t="shared" si="5"/>
        <v>3359915380.2599998</v>
      </c>
      <c r="J18" s="9"/>
    </row>
    <row r="19" spans="1:10" x14ac:dyDescent="0.2">
      <c r="B19" s="6" t="s">
        <v>7</v>
      </c>
      <c r="C19" s="7">
        <f>C5-C6</f>
        <v>67665866.806714058</v>
      </c>
      <c r="D19" s="7">
        <f>D5-D6</f>
        <v>178014357.86671352</v>
      </c>
      <c r="E19" s="7">
        <f t="shared" ref="E19:I19" si="6">E5-E6</f>
        <v>16040992.736713409</v>
      </c>
      <c r="F19" s="7">
        <f t="shared" si="6"/>
        <v>40080280.196713448</v>
      </c>
      <c r="G19" s="7">
        <f t="shared" si="6"/>
        <v>10287063.752101898</v>
      </c>
      <c r="H19" s="7">
        <f t="shared" si="6"/>
        <v>0</v>
      </c>
      <c r="I19" s="7">
        <f t="shared" si="6"/>
        <v>34743051.212101936</v>
      </c>
    </row>
    <row r="20" spans="1:10" x14ac:dyDescent="0.2">
      <c r="D20" s="9"/>
      <c r="E20" s="9"/>
      <c r="F20" s="9"/>
    </row>
    <row r="21" spans="1:10" x14ac:dyDescent="0.2">
      <c r="C21" s="9"/>
      <c r="D21" s="9"/>
      <c r="F21" s="9"/>
    </row>
    <row r="22" spans="1:10" x14ac:dyDescent="0.2">
      <c r="B22" s="1" t="s">
        <v>39</v>
      </c>
    </row>
    <row r="23" spans="1:10" ht="38.25" x14ac:dyDescent="0.2">
      <c r="B23" s="14" t="s">
        <v>1</v>
      </c>
      <c r="C23" s="15" t="s">
        <v>28</v>
      </c>
      <c r="D23" s="15" t="s">
        <v>38</v>
      </c>
      <c r="E23" s="15" t="s">
        <v>29</v>
      </c>
      <c r="F23" s="15" t="s">
        <v>30</v>
      </c>
      <c r="G23" s="15"/>
    </row>
    <row r="24" spans="1:10" x14ac:dyDescent="0.2">
      <c r="B24" s="2" t="s">
        <v>31</v>
      </c>
      <c r="C24" s="8"/>
      <c r="D24" s="16">
        <v>85558025.999999002</v>
      </c>
      <c r="E24" s="8"/>
      <c r="F24" s="8"/>
      <c r="G24" s="8"/>
      <c r="H24" s="9"/>
    </row>
    <row r="25" spans="1:10" x14ac:dyDescent="0.2">
      <c r="B25" s="2" t="s">
        <v>32</v>
      </c>
      <c r="C25" s="8"/>
      <c r="D25" s="8"/>
      <c r="E25" s="16">
        <v>-31948365.129999999</v>
      </c>
      <c r="F25" s="8"/>
      <c r="G25" s="8"/>
    </row>
    <row r="26" spans="1:10" x14ac:dyDescent="0.2">
      <c r="B26" s="2" t="s">
        <v>33</v>
      </c>
      <c r="C26" s="8"/>
      <c r="D26" s="8"/>
      <c r="E26" s="8">
        <v>50000000</v>
      </c>
      <c r="F26" s="8"/>
      <c r="G26" s="8"/>
    </row>
    <row r="27" spans="1:10" x14ac:dyDescent="0.2">
      <c r="B27" s="2" t="s">
        <v>34</v>
      </c>
      <c r="C27" s="8"/>
      <c r="D27" s="8"/>
      <c r="E27" s="8">
        <v>-180000000</v>
      </c>
      <c r="F27" s="8"/>
      <c r="G27" s="8"/>
    </row>
    <row r="28" spans="1:10" x14ac:dyDescent="0.2">
      <c r="B28" s="2" t="s">
        <v>35</v>
      </c>
      <c r="C28" s="8"/>
      <c r="D28" s="16">
        <v>24790465.059999999</v>
      </c>
      <c r="E28" s="8"/>
      <c r="F28" s="16">
        <f>5000000+1601000</f>
        <v>6601000</v>
      </c>
      <c r="G28" s="16"/>
    </row>
    <row r="29" spans="1:10" x14ac:dyDescent="0.2">
      <c r="B29" s="2" t="s">
        <v>36</v>
      </c>
      <c r="C29" s="8"/>
      <c r="D29" s="8"/>
      <c r="E29" s="8"/>
      <c r="F29" s="16">
        <v>5200000</v>
      </c>
      <c r="G29" s="16"/>
    </row>
    <row r="30" spans="1:10" x14ac:dyDescent="0.2">
      <c r="B30" s="2" t="s">
        <v>37</v>
      </c>
      <c r="C30" s="8"/>
      <c r="D30" s="8"/>
      <c r="E30" s="8"/>
      <c r="F30" s="16">
        <v>12238287.460000001</v>
      </c>
      <c r="G30" s="16"/>
    </row>
    <row r="31" spans="1:10" x14ac:dyDescent="0.2">
      <c r="B31" s="2" t="s">
        <v>47</v>
      </c>
      <c r="C31" s="8"/>
      <c r="D31" s="8"/>
      <c r="E31" s="8"/>
      <c r="F31" s="16"/>
      <c r="G31" s="16">
        <v>416700</v>
      </c>
    </row>
    <row r="32" spans="1:10" x14ac:dyDescent="0.2">
      <c r="B32" s="7" t="s">
        <v>40</v>
      </c>
      <c r="C32" s="7"/>
      <c r="D32" s="7">
        <f>SUM(D24:D31)</f>
        <v>110348491.059999</v>
      </c>
      <c r="E32" s="7">
        <f t="shared" ref="E32:G32" si="7">SUM(E24:E31)</f>
        <v>-161948365.13</v>
      </c>
      <c r="F32" s="7">
        <f t="shared" si="7"/>
        <v>24039287.460000001</v>
      </c>
      <c r="G32" s="7">
        <f t="shared" si="7"/>
        <v>416700</v>
      </c>
    </row>
    <row r="33" spans="1:7" x14ac:dyDescent="0.2">
      <c r="D33" s="9"/>
      <c r="E33" s="9"/>
      <c r="F33" s="9"/>
    </row>
    <row r="35" spans="1:7" ht="25.5" x14ac:dyDescent="0.25">
      <c r="A35" s="17" t="s">
        <v>41</v>
      </c>
      <c r="B35" s="14" t="s">
        <v>42</v>
      </c>
      <c r="C35" s="15" t="s">
        <v>43</v>
      </c>
      <c r="D35" s="15" t="s">
        <v>44</v>
      </c>
      <c r="E35" s="15" t="s">
        <v>45</v>
      </c>
    </row>
    <row r="36" spans="1:7" ht="15" x14ac:dyDescent="0.25">
      <c r="A36">
        <v>1301</v>
      </c>
      <c r="B36" t="s">
        <v>11</v>
      </c>
      <c r="C36" s="18">
        <v>5784707.129999999</v>
      </c>
      <c r="D36" s="18">
        <v>9342176.1899999995</v>
      </c>
      <c r="E36" s="19">
        <f>C36-D36</f>
        <v>-3557469.0600000005</v>
      </c>
      <c r="G36" s="9"/>
    </row>
    <row r="37" spans="1:7" ht="15" x14ac:dyDescent="0.25">
      <c r="A37">
        <v>1451</v>
      </c>
      <c r="B37" t="s">
        <v>13</v>
      </c>
      <c r="C37" s="18">
        <v>136417603.69999999</v>
      </c>
      <c r="D37" s="18">
        <v>122541835</v>
      </c>
      <c r="E37" s="19">
        <f t="shared" ref="E37:E43" si="8">C37-D37</f>
        <v>13875768.699999988</v>
      </c>
      <c r="G37" s="9"/>
    </row>
    <row r="38" spans="1:7" ht="15" x14ac:dyDescent="0.25">
      <c r="A38">
        <v>1541</v>
      </c>
      <c r="B38" t="s">
        <v>15</v>
      </c>
      <c r="C38" s="18">
        <v>12236283.809999999</v>
      </c>
      <c r="D38" s="18">
        <v>11283755.470000001</v>
      </c>
      <c r="E38" s="19">
        <f t="shared" si="8"/>
        <v>952528.33999999799</v>
      </c>
      <c r="G38" s="9"/>
    </row>
    <row r="39" spans="1:7" ht="15" x14ac:dyDescent="0.25">
      <c r="A39">
        <v>1691</v>
      </c>
      <c r="B39" t="s">
        <v>17</v>
      </c>
      <c r="C39" s="18">
        <v>13068636.540000003</v>
      </c>
      <c r="D39" s="18">
        <v>26814975</v>
      </c>
      <c r="E39" s="19">
        <f t="shared" si="8"/>
        <v>-13746338.459999997</v>
      </c>
      <c r="G39" s="9"/>
    </row>
    <row r="40" spans="1:7" ht="15" x14ac:dyDescent="0.25">
      <c r="A40">
        <v>2071</v>
      </c>
      <c r="B40" t="s">
        <v>19</v>
      </c>
      <c r="C40" s="18">
        <v>2917300</v>
      </c>
      <c r="D40" s="18">
        <v>2917300</v>
      </c>
      <c r="E40" s="19">
        <f t="shared" si="8"/>
        <v>0</v>
      </c>
      <c r="G40" s="9"/>
    </row>
    <row r="41" spans="1:7" ht="15" x14ac:dyDescent="0.25">
      <c r="A41">
        <v>2261</v>
      </c>
      <c r="B41" t="s">
        <v>21</v>
      </c>
      <c r="C41" s="18">
        <v>398163439.83999997</v>
      </c>
      <c r="D41" s="18">
        <v>391385637.32999998</v>
      </c>
      <c r="E41" s="19">
        <f t="shared" si="8"/>
        <v>6777802.5099999905</v>
      </c>
      <c r="G41" s="9"/>
    </row>
    <row r="42" spans="1:7" ht="15" x14ac:dyDescent="0.25">
      <c r="A42">
        <v>2271</v>
      </c>
      <c r="B42" t="s">
        <v>23</v>
      </c>
      <c r="C42" s="18">
        <v>1258942429.4300001</v>
      </c>
      <c r="D42" s="18">
        <v>1240825434</v>
      </c>
      <c r="E42" s="19">
        <f t="shared" si="8"/>
        <v>18116995.430000067</v>
      </c>
      <c r="G42" s="9"/>
    </row>
    <row r="43" spans="1:7" ht="15" x14ac:dyDescent="0.25">
      <c r="A43">
        <v>2321</v>
      </c>
      <c r="B43" t="s">
        <v>25</v>
      </c>
      <c r="C43" s="18">
        <v>245259206.45000002</v>
      </c>
      <c r="D43" s="18">
        <v>245610861</v>
      </c>
      <c r="E43" s="19">
        <f t="shared" si="8"/>
        <v>-351654.54999998212</v>
      </c>
      <c r="G43" s="9"/>
    </row>
    <row r="45" spans="1:7" ht="13.5" thickBot="1" x14ac:dyDescent="0.25">
      <c r="C45" s="10">
        <f>SUM(C36:C44)</f>
        <v>2072789606.9000001</v>
      </c>
      <c r="D45" s="10">
        <f t="shared" ref="D45:E45" si="9">SUM(D36:D44)</f>
        <v>2050721973.99</v>
      </c>
      <c r="E45" s="10">
        <f t="shared" si="9"/>
        <v>22067632.910000063</v>
      </c>
    </row>
    <row r="46" spans="1:7" ht="14.25" thickTop="1" thickBot="1" x14ac:dyDescent="0.25"/>
    <row r="47" spans="1:7" ht="15.75" thickBot="1" x14ac:dyDescent="0.3">
      <c r="B47" s="21" t="s">
        <v>46</v>
      </c>
      <c r="C47" s="20">
        <v>85558026</v>
      </c>
      <c r="D47"/>
      <c r="E47" s="9">
        <f>G19+E45</f>
        <v>32354696.662101962</v>
      </c>
    </row>
    <row r="48" spans="1:7" x14ac:dyDescent="0.2">
      <c r="E48" s="9">
        <f>C47+F32+G32</f>
        <v>110014013.46000001</v>
      </c>
    </row>
    <row r="49" spans="5:5" x14ac:dyDescent="0.2">
      <c r="E49" s="9">
        <f>E48-E47</f>
        <v>77659316.797898054</v>
      </c>
    </row>
    <row r="50" spans="5:5" x14ac:dyDescent="0.2">
      <c r="E50" s="22"/>
    </row>
    <row r="51" spans="5:5" x14ac:dyDescent="0.2">
      <c r="E51" s="22">
        <f>E49/G3</f>
        <v>1.6492340208730492E-3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tabSelected="1" topLeftCell="A10" zoomScaleNormal="100" workbookViewId="0">
      <selection activeCell="B34" sqref="B34"/>
    </sheetView>
  </sheetViews>
  <sheetFormatPr defaultColWidth="8.85546875" defaultRowHeight="12.75" x14ac:dyDescent="0.2"/>
  <cols>
    <col min="1" max="1" width="8.85546875" style="2"/>
    <col min="2" max="2" width="41.42578125" style="2" bestFit="1" customWidth="1"/>
    <col min="3" max="6" width="21.85546875" style="2" customWidth="1"/>
    <col min="7" max="7" width="16.42578125" style="2" customWidth="1"/>
    <col min="8" max="8" width="15.5703125" style="2" customWidth="1"/>
    <col min="9" max="9" width="14.140625" style="2" customWidth="1"/>
    <col min="10" max="10" width="13.5703125" style="2" bestFit="1" customWidth="1"/>
    <col min="11" max="16384" width="8.85546875" style="2"/>
  </cols>
  <sheetData>
    <row r="1" spans="1:10" x14ac:dyDescent="0.2">
      <c r="B1" s="1" t="s">
        <v>0</v>
      </c>
      <c r="D1" s="9"/>
      <c r="E1" s="9"/>
      <c r="F1" s="9"/>
    </row>
    <row r="2" spans="1:10" ht="20.25" customHeight="1" x14ac:dyDescent="0.2">
      <c r="B2" s="14" t="s">
        <v>1</v>
      </c>
      <c r="C2" s="15">
        <v>2017</v>
      </c>
      <c r="D2" s="15" t="s">
        <v>48</v>
      </c>
      <c r="E2" s="15">
        <v>2017</v>
      </c>
    </row>
    <row r="3" spans="1:10" x14ac:dyDescent="0.2">
      <c r="B3" s="1" t="s">
        <v>2</v>
      </c>
      <c r="C3" s="3">
        <v>47088112308.517509</v>
      </c>
      <c r="D3" s="3"/>
      <c r="E3" s="3">
        <v>47088112308.517509</v>
      </c>
    </row>
    <row r="4" spans="1:10" x14ac:dyDescent="0.2">
      <c r="B4" s="1" t="s">
        <v>3</v>
      </c>
      <c r="C4" s="3">
        <v>174681083.88999999</v>
      </c>
      <c r="D4" s="3"/>
      <c r="E4" s="3">
        <v>174681083.88999999</v>
      </c>
    </row>
    <row r="5" spans="1:10" x14ac:dyDescent="0.2">
      <c r="B5" s="1" t="s">
        <v>4</v>
      </c>
      <c r="C5" s="3">
        <f>C3*12%+C4</f>
        <v>5825254560.9121017</v>
      </c>
      <c r="D5" s="3"/>
      <c r="E5" s="3">
        <f>E3*12%+E4</f>
        <v>5825254560.9121017</v>
      </c>
    </row>
    <row r="6" spans="1:10" x14ac:dyDescent="0.2">
      <c r="B6" s="1" t="s">
        <v>9</v>
      </c>
      <c r="C6" s="3">
        <f>SUM(C7:C9)</f>
        <v>5814967497.1599998</v>
      </c>
      <c r="D6" s="3"/>
      <c r="E6" s="3">
        <f>SUM(E7:E9)</f>
        <v>5790511509.6999998</v>
      </c>
    </row>
    <row r="7" spans="1:10" x14ac:dyDescent="0.2">
      <c r="B7" s="4" t="s">
        <v>5</v>
      </c>
      <c r="C7" s="5">
        <v>1503165744.3900001</v>
      </c>
      <c r="D7" s="5"/>
      <c r="E7" s="5">
        <v>1503165744.3900001</v>
      </c>
    </row>
    <row r="8" spans="1:10" x14ac:dyDescent="0.2">
      <c r="B8" s="4" t="s">
        <v>6</v>
      </c>
      <c r="C8" s="5">
        <v>32082482.150000002</v>
      </c>
      <c r="D8" s="5"/>
      <c r="E8" s="5">
        <v>32082482.150000002</v>
      </c>
    </row>
    <row r="9" spans="1:10" x14ac:dyDescent="0.2">
      <c r="B9" s="4" t="s">
        <v>8</v>
      </c>
      <c r="C9" s="5">
        <f>SUM(C10:C18)</f>
        <v>4279719270.6199999</v>
      </c>
      <c r="D9" s="5"/>
      <c r="E9" s="5">
        <f t="shared" ref="E9" si="0">SUM(E10:E18)</f>
        <v>4255263283.1599998</v>
      </c>
    </row>
    <row r="10" spans="1:10" x14ac:dyDescent="0.2">
      <c r="A10" s="2" t="s">
        <v>10</v>
      </c>
      <c r="B10" s="11" t="s">
        <v>11</v>
      </c>
      <c r="C10" s="13">
        <v>12385707.129999999</v>
      </c>
      <c r="D10" s="13">
        <v>6601000</v>
      </c>
      <c r="E10" s="13">
        <f>C10-D10</f>
        <v>5784707.129999999</v>
      </c>
      <c r="J10" s="9"/>
    </row>
    <row r="11" spans="1:10" x14ac:dyDescent="0.2">
      <c r="A11" s="2" t="s">
        <v>12</v>
      </c>
      <c r="B11" s="11" t="s">
        <v>13</v>
      </c>
      <c r="C11" s="13">
        <v>24729184.380000003</v>
      </c>
      <c r="D11" s="13">
        <v>0</v>
      </c>
      <c r="E11" s="13">
        <f t="shared" ref="E11:E18" si="1">C11-D11</f>
        <v>24729184.380000003</v>
      </c>
      <c r="J11" s="9"/>
    </row>
    <row r="12" spans="1:10" x14ac:dyDescent="0.2">
      <c r="A12" s="2" t="s">
        <v>14</v>
      </c>
      <c r="B12" s="11" t="s">
        <v>15</v>
      </c>
      <c r="C12" s="13">
        <v>9361687.5999999996</v>
      </c>
      <c r="D12" s="13">
        <v>5200000</v>
      </c>
      <c r="E12" s="13">
        <f t="shared" si="1"/>
        <v>4161687.5999999996</v>
      </c>
      <c r="J12" s="9"/>
    </row>
    <row r="13" spans="1:10" x14ac:dyDescent="0.2">
      <c r="A13" s="2" t="s">
        <v>16</v>
      </c>
      <c r="B13" s="11" t="s">
        <v>17</v>
      </c>
      <c r="C13" s="13">
        <v>10072196.940000001</v>
      </c>
      <c r="D13" s="13">
        <v>0</v>
      </c>
      <c r="E13" s="13">
        <f t="shared" si="1"/>
        <v>10072196.940000001</v>
      </c>
      <c r="J13" s="9"/>
    </row>
    <row r="14" spans="1:10" x14ac:dyDescent="0.2">
      <c r="A14" s="2" t="s">
        <v>18</v>
      </c>
      <c r="B14" s="11" t="s">
        <v>19</v>
      </c>
      <c r="C14" s="13">
        <v>3334000</v>
      </c>
      <c r="D14" s="13">
        <v>416700</v>
      </c>
      <c r="E14" s="13">
        <f t="shared" si="1"/>
        <v>2917300</v>
      </c>
      <c r="J14" s="9"/>
    </row>
    <row r="15" spans="1:10" x14ac:dyDescent="0.2">
      <c r="A15" s="2" t="s">
        <v>20</v>
      </c>
      <c r="B15" s="11" t="s">
        <v>21</v>
      </c>
      <c r="C15" s="13">
        <v>336737318.32999998</v>
      </c>
      <c r="D15" s="13">
        <v>0</v>
      </c>
      <c r="E15" s="13">
        <f t="shared" si="1"/>
        <v>336737318.32999998</v>
      </c>
      <c r="J15" s="9"/>
    </row>
    <row r="16" spans="1:10" x14ac:dyDescent="0.2">
      <c r="A16" s="2" t="s">
        <v>22</v>
      </c>
      <c r="B16" s="11" t="s">
        <v>23</v>
      </c>
      <c r="C16" s="13">
        <v>381023857.44</v>
      </c>
      <c r="D16" s="13">
        <v>0</v>
      </c>
      <c r="E16" s="13">
        <f t="shared" si="1"/>
        <v>381023857.44</v>
      </c>
      <c r="J16" s="9"/>
    </row>
    <row r="17" spans="1:10" x14ac:dyDescent="0.2">
      <c r="A17" s="2" t="s">
        <v>24</v>
      </c>
      <c r="B17" s="11" t="s">
        <v>25</v>
      </c>
      <c r="C17" s="13">
        <v>142159938.54000002</v>
      </c>
      <c r="D17" s="13">
        <v>12238287.460000001</v>
      </c>
      <c r="E17" s="13">
        <f t="shared" si="1"/>
        <v>129921651.08000001</v>
      </c>
      <c r="J17" s="9"/>
    </row>
    <row r="18" spans="1:10" x14ac:dyDescent="0.2">
      <c r="A18" s="2" t="s">
        <v>26</v>
      </c>
      <c r="B18" s="11" t="s">
        <v>27</v>
      </c>
      <c r="C18" s="13">
        <v>3359915380.2599998</v>
      </c>
      <c r="D18" s="13">
        <v>0</v>
      </c>
      <c r="E18" s="13">
        <f t="shared" si="1"/>
        <v>3359915380.2599998</v>
      </c>
      <c r="J18" s="9"/>
    </row>
    <row r="19" spans="1:10" x14ac:dyDescent="0.2">
      <c r="B19" s="6" t="s">
        <v>7</v>
      </c>
      <c r="C19" s="7">
        <f>C5-C6</f>
        <v>10287063.752101898</v>
      </c>
      <c r="D19" s="7">
        <f>SUM(D10:D18)</f>
        <v>24455987.460000001</v>
      </c>
      <c r="E19" s="7">
        <f>E5-E6</f>
        <v>34743051.212101936</v>
      </c>
    </row>
    <row r="20" spans="1:10" x14ac:dyDescent="0.2">
      <c r="D20" s="9"/>
      <c r="E20" s="9"/>
      <c r="F20" s="9"/>
    </row>
    <row r="21" spans="1:10" ht="33.75" customHeight="1" x14ac:dyDescent="0.25">
      <c r="A21" s="17" t="s">
        <v>41</v>
      </c>
      <c r="B21" s="14" t="s">
        <v>42</v>
      </c>
      <c r="C21" s="14" t="s">
        <v>59</v>
      </c>
      <c r="D21" s="14" t="s">
        <v>60</v>
      </c>
      <c r="E21" s="15" t="s">
        <v>50</v>
      </c>
      <c r="F21" s="15" t="s">
        <v>49</v>
      </c>
      <c r="G21" s="15" t="s">
        <v>45</v>
      </c>
    </row>
    <row r="22" spans="1:10" ht="15" x14ac:dyDescent="0.25">
      <c r="A22">
        <v>1301</v>
      </c>
      <c r="B22" t="s">
        <v>11</v>
      </c>
      <c r="C22">
        <v>4637</v>
      </c>
      <c r="D22" t="s">
        <v>51</v>
      </c>
      <c r="E22" s="18">
        <v>5784707.129999999</v>
      </c>
      <c r="F22" s="18">
        <v>9342176.1899999995</v>
      </c>
      <c r="G22" s="19">
        <f>E22-F22</f>
        <v>-3557469.0600000005</v>
      </c>
    </row>
    <row r="23" spans="1:10" ht="15" x14ac:dyDescent="0.25">
      <c r="A23">
        <v>1451</v>
      </c>
      <c r="B23" t="s">
        <v>13</v>
      </c>
      <c r="C23">
        <v>4272</v>
      </c>
      <c r="D23" t="s">
        <v>52</v>
      </c>
      <c r="E23" s="18">
        <v>136417603.69999999</v>
      </c>
      <c r="F23" s="18">
        <v>122541835</v>
      </c>
      <c r="G23" s="19">
        <f t="shared" ref="G23:G29" si="2">E23-F23</f>
        <v>13875768.699999988</v>
      </c>
    </row>
    <row r="24" spans="1:10" ht="15" x14ac:dyDescent="0.25">
      <c r="A24">
        <v>1541</v>
      </c>
      <c r="B24" t="s">
        <v>15</v>
      </c>
      <c r="C24">
        <v>4304</v>
      </c>
      <c r="D24" t="s">
        <v>53</v>
      </c>
      <c r="E24" s="18">
        <v>12236283.809999999</v>
      </c>
      <c r="F24" s="18">
        <v>11283755.470000001</v>
      </c>
      <c r="G24" s="19">
        <f t="shared" si="2"/>
        <v>952528.33999999799</v>
      </c>
    </row>
    <row r="25" spans="1:10" ht="15" x14ac:dyDescent="0.25">
      <c r="A25">
        <v>1691</v>
      </c>
      <c r="B25" t="s">
        <v>17</v>
      </c>
      <c r="C25">
        <v>4697</v>
      </c>
      <c r="D25" t="s">
        <v>54</v>
      </c>
      <c r="E25" s="18">
        <v>13068636.540000003</v>
      </c>
      <c r="F25" s="18">
        <v>26814975</v>
      </c>
      <c r="G25" s="19">
        <f t="shared" si="2"/>
        <v>-13746338.459999997</v>
      </c>
    </row>
    <row r="26" spans="1:10" ht="15" x14ac:dyDescent="0.25">
      <c r="A26">
        <v>2071</v>
      </c>
      <c r="B26" t="s">
        <v>19</v>
      </c>
      <c r="C26">
        <v>4432</v>
      </c>
      <c r="D26" t="s">
        <v>55</v>
      </c>
      <c r="E26" s="18">
        <v>2917300</v>
      </c>
      <c r="F26" s="18">
        <v>2917300</v>
      </c>
      <c r="G26" s="19">
        <f t="shared" si="2"/>
        <v>0</v>
      </c>
    </row>
    <row r="27" spans="1:10" ht="15" x14ac:dyDescent="0.25">
      <c r="A27">
        <v>2261</v>
      </c>
      <c r="B27" t="s">
        <v>21</v>
      </c>
      <c r="C27">
        <v>4283</v>
      </c>
      <c r="D27" t="s">
        <v>56</v>
      </c>
      <c r="E27" s="18">
        <v>398163439.83999997</v>
      </c>
      <c r="F27" s="18">
        <v>391385637.32999998</v>
      </c>
      <c r="G27" s="19">
        <f t="shared" si="2"/>
        <v>6777802.5099999905</v>
      </c>
    </row>
    <row r="28" spans="1:10" ht="15" x14ac:dyDescent="0.25">
      <c r="A28">
        <v>2271</v>
      </c>
      <c r="B28" t="s">
        <v>23</v>
      </c>
      <c r="C28">
        <v>4245</v>
      </c>
      <c r="D28" t="s">
        <v>57</v>
      </c>
      <c r="E28" s="18">
        <v>1258942429.4300001</v>
      </c>
      <c r="F28" s="18">
        <v>1240825434</v>
      </c>
      <c r="G28" s="19">
        <f t="shared" si="2"/>
        <v>18116995.430000067</v>
      </c>
    </row>
    <row r="29" spans="1:10" ht="15" x14ac:dyDescent="0.25">
      <c r="A29">
        <v>2321</v>
      </c>
      <c r="B29" t="s">
        <v>25</v>
      </c>
      <c r="C29">
        <v>4301</v>
      </c>
      <c r="D29" t="s">
        <v>58</v>
      </c>
      <c r="E29" s="18">
        <v>245259206.45000002</v>
      </c>
      <c r="F29" s="18">
        <v>245610861</v>
      </c>
      <c r="G29" s="19">
        <f t="shared" si="2"/>
        <v>-351654.54999998212</v>
      </c>
    </row>
    <row r="31" spans="1:10" ht="13.5" thickBot="1" x14ac:dyDescent="0.25">
      <c r="E31" s="10">
        <f>SUM(E22:E30)</f>
        <v>2072789606.9000001</v>
      </c>
      <c r="F31" s="10">
        <f t="shared" ref="F31:G31" si="3">SUM(F22:F30)</f>
        <v>2050721973.99</v>
      </c>
      <c r="G31" s="10">
        <f t="shared" si="3"/>
        <v>22067632.910000063</v>
      </c>
    </row>
    <row r="32" spans="1:10" ht="14.25" thickTop="1" thickBot="1" x14ac:dyDescent="0.25"/>
    <row r="33" spans="2:5" ht="15.75" thickBot="1" x14ac:dyDescent="0.3">
      <c r="B33" s="21" t="s">
        <v>46</v>
      </c>
      <c r="C33" s="20">
        <v>85558026</v>
      </c>
      <c r="D33"/>
      <c r="E33" s="9"/>
    </row>
    <row r="34" spans="2:5" x14ac:dyDescent="0.2">
      <c r="C34" s="9"/>
      <c r="E34" s="9"/>
    </row>
    <row r="35" spans="2:5" x14ac:dyDescent="0.2">
      <c r="E35" s="9"/>
    </row>
    <row r="36" spans="2:5" x14ac:dyDescent="0.2">
      <c r="C36" s="9"/>
      <c r="E36" s="22"/>
    </row>
    <row r="37" spans="2:5" x14ac:dyDescent="0.2">
      <c r="C37" s="9"/>
      <c r="E37" s="22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ignoredErrors>
    <ignoredError sqref="D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Constitucionais-2017-12-20</vt:lpstr>
      <vt:lpstr>Constitucionais-2017-12-20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Francisco Alves de Oliveira Júnior (SEPLAG)</cp:lastModifiedBy>
  <dcterms:created xsi:type="dcterms:W3CDTF">2017-12-20T02:00:38Z</dcterms:created>
  <dcterms:modified xsi:type="dcterms:W3CDTF">2017-12-26T18:10:51Z</dcterms:modified>
</cp:coreProperties>
</file>