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desc" sheetId="6" r:id="rId1"/>
    <sheet name="tbl1" sheetId="1" r:id="rId2"/>
    <sheet name="tbl2" sheetId="4" r:id="rId3"/>
    <sheet name="tbl3" sheetId="5" r:id="rId4"/>
    <sheet name="tbl4" sheetId="7" r:id="rId5"/>
    <sheet name="tbl5" sheetId="8" r:id="rId6"/>
    <sheet name="tbl6" sheetId="9" r:id="rId7"/>
  </sheets>
  <definedNames>
    <definedName name="_xlnm._FilterDatabase" localSheetId="3" hidden="1">'tbl3'!$B$5:$T$32</definedName>
    <definedName name="desc_categorias_modelos">desc!$F$15:$G$19</definedName>
    <definedName name="desc_estados">desc!$B$2:$D$29</definedName>
    <definedName name="desc_modelos">desc!$F$2:$G$11</definedName>
    <definedName name="desc_regiao">desc!$I$2:$J$7</definedName>
  </definedNames>
  <calcPr calcId="145621"/>
</workbook>
</file>

<file path=xl/calcChain.xml><?xml version="1.0" encoding="utf-8"?>
<calcChain xmlns="http://schemas.openxmlformats.org/spreadsheetml/2006/main">
  <c r="I19" i="9" l="1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J19" i="9"/>
  <c r="K19" i="9"/>
  <c r="L19" i="9"/>
  <c r="H20" i="9"/>
  <c r="I20" i="9"/>
  <c r="J20" i="9"/>
  <c r="K20" i="9"/>
  <c r="L20" i="9"/>
  <c r="G17" i="9"/>
  <c r="G18" i="9"/>
  <c r="G19" i="9"/>
  <c r="G20" i="9"/>
  <c r="G16" i="9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F16" i="8"/>
  <c r="F17" i="8"/>
  <c r="F18" i="8"/>
  <c r="F15" i="8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F17" i="7"/>
  <c r="F18" i="7"/>
  <c r="F19" i="7"/>
  <c r="F20" i="7"/>
  <c r="F16" i="7"/>
  <c r="L28" i="1"/>
  <c r="L29" i="1"/>
  <c r="L30" i="1"/>
  <c r="L31" i="1"/>
  <c r="L32" i="1"/>
  <c r="L33" i="1"/>
  <c r="L34" i="1"/>
  <c r="L35" i="1"/>
  <c r="L27" i="1"/>
  <c r="K28" i="1"/>
  <c r="K29" i="1"/>
  <c r="K30" i="1"/>
  <c r="K31" i="1"/>
  <c r="K32" i="1"/>
  <c r="K33" i="1"/>
  <c r="K34" i="1"/>
  <c r="K35" i="1"/>
  <c r="K27" i="1"/>
  <c r="J28" i="1"/>
  <c r="J29" i="1"/>
  <c r="J30" i="1"/>
  <c r="J31" i="1"/>
  <c r="J32" i="1"/>
  <c r="J33" i="1"/>
  <c r="J34" i="1"/>
  <c r="J35" i="1"/>
  <c r="J27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D28" i="1"/>
  <c r="D29" i="1"/>
  <c r="D30" i="1"/>
  <c r="D31" i="1"/>
  <c r="D32" i="1"/>
  <c r="D33" i="1"/>
  <c r="D34" i="1"/>
  <c r="D35" i="1"/>
  <c r="D27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D17" i="1"/>
  <c r="D18" i="1"/>
  <c r="D19" i="1"/>
  <c r="D20" i="1"/>
  <c r="D21" i="1"/>
  <c r="D22" i="1"/>
  <c r="D23" i="1"/>
  <c r="D24" i="1"/>
  <c r="D16" i="1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D17" i="4"/>
  <c r="D18" i="4"/>
  <c r="D19" i="4"/>
  <c r="D20" i="4"/>
  <c r="D21" i="4"/>
  <c r="D22" i="4"/>
  <c r="D23" i="4"/>
  <c r="D24" i="4"/>
  <c r="D16" i="4"/>
  <c r="E8" i="8" l="1"/>
  <c r="E9" i="8"/>
  <c r="E10" i="8"/>
  <c r="E11" i="8"/>
  <c r="E12" i="7"/>
  <c r="E11" i="7"/>
  <c r="E8" i="7"/>
  <c r="E9" i="7"/>
  <c r="E10" i="7"/>
  <c r="Q32" i="5" l="1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C6" i="1" l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R32" i="5" l="1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T13" i="5" l="1"/>
  <c r="T21" i="5"/>
  <c r="T29" i="5"/>
  <c r="U10" i="5"/>
  <c r="U18" i="5"/>
  <c r="U30" i="5"/>
  <c r="V27" i="5"/>
  <c r="T6" i="5"/>
  <c r="T14" i="5"/>
  <c r="T22" i="5"/>
  <c r="T30" i="5"/>
  <c r="U11" i="5"/>
  <c r="U23" i="5"/>
  <c r="U31" i="5"/>
  <c r="V12" i="5"/>
  <c r="V20" i="5"/>
  <c r="V28" i="5"/>
  <c r="T7" i="5"/>
  <c r="T19" i="5"/>
  <c r="T31" i="5"/>
  <c r="U12" i="5"/>
  <c r="U20" i="5"/>
  <c r="U24" i="5"/>
  <c r="U28" i="5"/>
  <c r="U32" i="5"/>
  <c r="V9" i="5"/>
  <c r="V13" i="5"/>
  <c r="V17" i="5"/>
  <c r="V21" i="5"/>
  <c r="V25" i="5"/>
  <c r="V29" i="5"/>
  <c r="T9" i="5"/>
  <c r="T17" i="5"/>
  <c r="T25" i="5"/>
  <c r="U6" i="5"/>
  <c r="U14" i="5"/>
  <c r="U22" i="5"/>
  <c r="U26" i="5"/>
  <c r="V7" i="5"/>
  <c r="V11" i="5"/>
  <c r="V15" i="5"/>
  <c r="V19" i="5"/>
  <c r="V23" i="5"/>
  <c r="V31" i="5"/>
  <c r="T10" i="5"/>
  <c r="T18" i="5"/>
  <c r="T26" i="5"/>
  <c r="U7" i="5"/>
  <c r="U15" i="5"/>
  <c r="U19" i="5"/>
  <c r="U27" i="5"/>
  <c r="V8" i="5"/>
  <c r="V16" i="5"/>
  <c r="V24" i="5"/>
  <c r="V32" i="5"/>
  <c r="T11" i="5"/>
  <c r="T15" i="5"/>
  <c r="T23" i="5"/>
  <c r="T27" i="5"/>
  <c r="U8" i="5"/>
  <c r="U16" i="5"/>
  <c r="T8" i="5"/>
  <c r="T12" i="5"/>
  <c r="T16" i="5"/>
  <c r="T20" i="5"/>
  <c r="T24" i="5"/>
  <c r="T28" i="5"/>
  <c r="T32" i="5"/>
  <c r="U9" i="5"/>
  <c r="U13" i="5"/>
  <c r="U17" i="5"/>
  <c r="U21" i="5"/>
  <c r="U25" i="5"/>
  <c r="U29" i="5"/>
  <c r="V6" i="5"/>
  <c r="V10" i="5"/>
  <c r="V14" i="5"/>
  <c r="V18" i="5"/>
  <c r="V22" i="5"/>
  <c r="V26" i="5"/>
  <c r="V30" i="5"/>
</calcChain>
</file>

<file path=xl/sharedStrings.xml><?xml version="1.0" encoding="utf-8"?>
<sst xmlns="http://schemas.openxmlformats.org/spreadsheetml/2006/main" count="358" uniqueCount="132">
  <si>
    <t>Método</t>
  </si>
  <si>
    <t>Horizonte de Previsão</t>
  </si>
  <si>
    <t>Média
1-4</t>
  </si>
  <si>
    <t>Média
1-8</t>
  </si>
  <si>
    <t>Média
1-12</t>
  </si>
  <si>
    <t>Média
1-16</t>
  </si>
  <si>
    <t>Média
1-20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</si>
  <si>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</si>
  <si>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</si>
  <si>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</si>
  <si>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</si>
  <si>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</si>
  <si>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</si>
  <si>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</si>
  <si>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</si>
  <si>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</si>
  <si>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</si>
  <si>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</si>
  <si>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</si>
  <si>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Ingênuo</t>
  </si>
  <si>
    <t>Passeio Aleatório</t>
  </si>
  <si>
    <t>VAR</t>
  </si>
  <si>
    <t>STAR</t>
  </si>
  <si>
    <t>LSTVAR</t>
  </si>
  <si>
    <t>1-12</t>
  </si>
  <si>
    <t>5-16</t>
  </si>
  <si>
    <t>9-20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</si>
  <si>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</si>
  <si>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</si>
  <si>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</si>
  <si>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</si>
  <si>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</si>
  <si>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</si>
  <si>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</si>
  <si>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</si>
  <si>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</si>
  <si>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</si>
  <si>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</si>
  <si>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</si>
  <si>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</si>
  <si>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</si>
  <si>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</si>
  <si>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</si>
  <si>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</si>
  <si>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</si>
  <si>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</si>
  <si>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</si>
  <si>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</si>
  <si>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</si>
  <si>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</si>
  <si>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</si>
  <si>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</si>
  <si>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</si>
  <si>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</si>
  <si>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Erro Acum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</si>
  <si>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</si>
  <si>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</si>
  <si>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</si>
  <si>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</si>
  <si>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</si>
  <si>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</si>
  <si>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</si>
  <si>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</si>
  <si>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</si>
  <si>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</si>
  <si>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</si>
  <si>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</si>
  <si>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</si>
  <si>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</si>
  <si>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</si>
  <si>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</si>
  <si>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</si>
  <si>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</si>
  <si>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</si>
  <si>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</si>
  <si>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</si>
  <si>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</si>
  <si>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</si>
  <si>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</si>
  <si>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</si>
  <si>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</si>
  <si>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</si>
  <si>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</si>
  <si>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</si>
  <si>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</si>
  <si>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</si>
  <si>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Tabela 1 – Erro Absoluto Percentual Médio (MAPE) - Fora da Amostra ( maio/2013 – dez/2014, n=20 )</t>
  </si>
  <si>
    <t>Tabela 2 – % de vezes que modelo obteve menor MAPE em algum Estado - Fora da Amostra ( maio/2013 – dez/2014, n=20 )</t>
  </si>
  <si>
    <t>Norte</t>
  </si>
  <si>
    <t>Nordeste</t>
  </si>
  <si>
    <t>Centro-Oeste</t>
  </si>
  <si>
    <t>Sudeste</t>
  </si>
  <si>
    <t>Sul</t>
  </si>
  <si>
    <t>Região</t>
  </si>
  <si>
    <t>CO</t>
  </si>
  <si>
    <t>N</t>
  </si>
  <si>
    <t>NE</t>
  </si>
  <si>
    <t>S</t>
  </si>
  <si>
    <t>desc_regiao</t>
  </si>
  <si>
    <t>Categoria
Método</t>
  </si>
  <si>
    <t>benchmarking</t>
  </si>
  <si>
    <t>combinacao</t>
  </si>
  <si>
    <t>univariado</t>
  </si>
  <si>
    <t>multivariado</t>
  </si>
  <si>
    <t>Benchmarking</t>
  </si>
  <si>
    <t>Combinação</t>
  </si>
  <si>
    <t>Univariado</t>
  </si>
  <si>
    <t>Multivariado</t>
  </si>
  <si>
    <t>desc_categorias_modelos</t>
  </si>
  <si>
    <t>(0.207,0.342]</t>
  </si>
  <si>
    <t>(0.612,0.746]</t>
  </si>
  <si>
    <t>(0.477,0.612]</t>
  </si>
  <si>
    <t>(0.342,0.477]</t>
  </si>
  <si>
    <t>(0.746,0.882]</t>
  </si>
  <si>
    <t>% Estados</t>
  </si>
  <si>
    <t>Part (%) ICMS na RCL</t>
  </si>
  <si>
    <t>Suavização Exponencial</t>
  </si>
  <si>
    <t>rank</t>
  </si>
  <si>
    <t>média</t>
  </si>
  <si>
    <t>dp</t>
  </si>
  <si>
    <t>cv</t>
  </si>
  <si>
    <t>Tabela 3 – Erro Acumulado do Método com Menor MAPE (média 1-20) por Estado - Fora da Amostra ( maio/2013 – dez/2014, n=20 ) - Em Milhões</t>
  </si>
  <si>
    <t>%</t>
  </si>
  <si>
    <t>Realiz.</t>
  </si>
  <si>
    <t>Prev.</t>
  </si>
  <si>
    <t>Tabela 4 – Erro Absoluto Percentual Médio (MAPE) - Fora da Amostra ( maio/2013 – dez/2014, n=20 )</t>
  </si>
  <si>
    <t>Tabela 5 – Erro Absoluto Percentual Médio (MAPE) - Fora da Amostra ( maio/2013 – dez/2014, n=20 )</t>
  </si>
  <si>
    <t>Tabela 6 – Erro Absoluto Percentual Médio (MAPE) - Fora da Amostra ( maio/2013 – dez/2014, n=20 )</t>
  </si>
  <si>
    <t>Estado - Melhor Método</t>
  </si>
  <si>
    <t>&lt; 1% 1-12</t>
  </si>
  <si>
    <t>&lt; 1% 5-16</t>
  </si>
  <si>
    <t>&lt; 1% 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</si>
</sst>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#,##0.0,,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2" borderId="6" xfId="0" applyFont="1" applyFill="1" applyBorder="1"/>
    <xf numFmtId="0" fontId="7" fillId="2" borderId="7" xfId="0" applyFont="1" applyFill="1" applyBorder="1"/>
    <xf numFmtId="49" fontId="4" fillId="0" borderId="2" xfId="0" applyNumberFormat="1" applyFont="1" applyBorder="1" applyAlignment="1">
      <alignment horizontal="center" vertical="center" wrapText="1"/>
    </xf>
    <xf numFmtId="43" fontId="0" fillId="0" borderId="0" xfId="2" applyFont="1"/>
    <xf numFmtId="10" fontId="0" fillId="0" borderId="0" xfId="1" applyNumberFormat="1" applyFont="1"/>
    <xf numFmtId="0" fontId="6" fillId="0" borderId="0" xfId="0" applyFont="1" applyBorder="1"/>
    <xf numFmtId="0" fontId="7" fillId="2" borderId="12" xfId="0" applyFont="1" applyFill="1" applyBorder="1"/>
    <xf numFmtId="0" fontId="6" fillId="0" borderId="3" xfId="0" applyFont="1" applyBorder="1"/>
    <xf numFmtId="164" fontId="2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4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/>
    </xf>
    <xf numFmtId="165" fontId="8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left"/>
    </xf>
    <xf numFmtId="165" fontId="8" fillId="0" borderId="3" xfId="1" applyNumberFormat="1" applyFont="1" applyBorder="1" applyAlignment="1">
      <alignment horizontal="right"/>
    </xf>
    <xf numFmtId="164" fontId="8" fillId="0" borderId="3" xfId="1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tabSelected="1" workbookViewId="0">
      <selection activeCell="G8" sqref="G8"/>
    </sheetView>
  </sheetViews>
  <sheetFormatPr defaultRowHeight="12.75" x14ac:dyDescent="0.2"/>
  <cols>
    <col min="1" max="2" width="9.140625" style="10"/>
    <col min="3" max="4" width="19.28515625" style="10" bestFit="1" customWidth="1"/>
    <col min="5" max="5" width="9.140625" style="10"/>
    <col min="6" max="6" width="13.28515625" style="10" bestFit="1" customWidth="1"/>
    <col min="7" max="7" width="20.140625" style="10" bestFit="1" customWidth="1"/>
    <col min="8" max="9" width="9.140625" style="10"/>
    <col min="10" max="10" width="11.140625" style="10" bestFit="1" customWidth="1"/>
    <col min="11" max="16384" width="9.140625" style="10"/>
  </cols>
  <sheetData>
    <row r="1" spans="2:10" x14ac:dyDescent="0.2">
      <c r="B1" s="10" t="s">
        <v>84</v>
      </c>
      <c r="F1" s="10" t="s">
        <v>85</v>
      </c>
      <c r="I1" s="10" t="s">
        <v>98</v>
      </c>
    </row>
    <row r="2" spans="2:10" x14ac:dyDescent="0.2">
      <c r="B2" s="15" t="s">
        <v>82</v>
      </c>
      <c r="C2" s="21" t="s">
        <v>83</v>
      </c>
      <c r="D2" s="16" t="s">
        <v>93</v>
      </c>
      <c r="F2" s="15" t="s">
        <v>82</v>
      </c>
      <c r="G2" s="16" t="s">
        <v>83</v>
      </c>
      <c r="I2" s="15" t="s">
        <v>82</v>
      </c>
      <c r="J2" s="16" t="s">
        <v>83</v>
      </c>
    </row>
    <row r="3" spans="2:10" x14ac:dyDescent="0.2">
      <c r="B3" s="11" t="s">
        <v>27</v>
      </c>
      <c r="C3" s="20" t="s">
        <v>55</v>
      </c>
      <c r="D3" s="12" t="s">
        <v>88</v>
      </c>
      <c r="F3" s="11" t="s">
        <v>7</v>
      </c>
      <c r="G3" s="12" t="s">
        <v>18</v>
      </c>
      <c r="I3" s="11" t="s">
        <v>94</v>
      </c>
      <c r="J3" s="12" t="s">
        <v>90</v>
      </c>
    </row>
    <row r="4" spans="2:10" x14ac:dyDescent="0.2">
      <c r="B4" s="11" t="s">
        <v>28</v>
      </c>
      <c r="C4" s="20" t="s">
        <v>56</v>
      </c>
      <c r="D4" s="12" t="s">
        <v>89</v>
      </c>
      <c r="F4" s="11" t="s">
        <v>13</v>
      </c>
      <c r="G4" s="12" t="s">
        <v>16</v>
      </c>
      <c r="I4" s="11" t="s">
        <v>95</v>
      </c>
      <c r="J4" s="12" t="s">
        <v>88</v>
      </c>
    </row>
    <row r="5" spans="2:10" x14ac:dyDescent="0.2">
      <c r="B5" s="11" t="s">
        <v>29</v>
      </c>
      <c r="C5" s="20" t="s">
        <v>58</v>
      </c>
      <c r="D5" s="12" t="s">
        <v>88</v>
      </c>
      <c r="F5" s="11" t="s">
        <v>14</v>
      </c>
      <c r="G5" s="12" t="s">
        <v>17</v>
      </c>
      <c r="I5" s="11" t="s">
        <v>96</v>
      </c>
      <c r="J5" s="12" t="s">
        <v>89</v>
      </c>
    </row>
    <row r="6" spans="2:10" x14ac:dyDescent="0.2">
      <c r="B6" s="11" t="s">
        <v>30</v>
      </c>
      <c r="C6" s="20" t="s">
        <v>57</v>
      </c>
      <c r="D6" s="12" t="s">
        <v>88</v>
      </c>
      <c r="F6" s="11" t="s">
        <v>12</v>
      </c>
      <c r="G6" s="12" t="s">
        <v>22</v>
      </c>
      <c r="I6" s="11" t="s">
        <v>97</v>
      </c>
      <c r="J6" s="12" t="s">
        <v>92</v>
      </c>
    </row>
    <row r="7" spans="2:10" x14ac:dyDescent="0.2">
      <c r="B7" s="11" t="s">
        <v>31</v>
      </c>
      <c r="C7" s="20" t="s">
        <v>59</v>
      </c>
      <c r="D7" s="12" t="s">
        <v>89</v>
      </c>
      <c r="F7" s="11" t="s">
        <v>15</v>
      </c>
      <c r="G7" s="12" t="s">
        <v>21</v>
      </c>
      <c r="I7" s="13" t="s">
        <v>51</v>
      </c>
      <c r="J7" s="14" t="s">
        <v>91</v>
      </c>
    </row>
    <row r="8" spans="2:10" x14ac:dyDescent="0.2">
      <c r="B8" s="11" t="s">
        <v>32</v>
      </c>
      <c r="C8" s="20" t="s">
        <v>60</v>
      </c>
      <c r="D8" s="12" t="s">
        <v>89</v>
      </c>
      <c r="F8" s="11" t="s">
        <v>8</v>
      </c>
      <c r="G8" s="12" t="s">
        <v>116</v>
      </c>
    </row>
    <row r="9" spans="2:10" x14ac:dyDescent="0.2">
      <c r="B9" s="11" t="s">
        <v>33</v>
      </c>
      <c r="C9" s="20" t="s">
        <v>61</v>
      </c>
      <c r="D9" s="12" t="s">
        <v>90</v>
      </c>
      <c r="F9" s="11" t="s">
        <v>11</v>
      </c>
      <c r="G9" s="12" t="s">
        <v>20</v>
      </c>
    </row>
    <row r="10" spans="2:10" x14ac:dyDescent="0.2">
      <c r="B10" s="11" t="s">
        <v>34</v>
      </c>
      <c r="C10" s="20" t="s">
        <v>62</v>
      </c>
      <c r="D10" s="12" t="s">
        <v>91</v>
      </c>
      <c r="F10" s="11" t="s">
        <v>9</v>
      </c>
      <c r="G10" s="12" t="s">
        <v>23</v>
      </c>
    </row>
    <row r="11" spans="2:10" x14ac:dyDescent="0.2">
      <c r="B11" s="11" t="s">
        <v>35</v>
      </c>
      <c r="C11" s="20" t="s">
        <v>63</v>
      </c>
      <c r="D11" s="12" t="s">
        <v>90</v>
      </c>
      <c r="F11" s="13" t="s">
        <v>10</v>
      </c>
      <c r="G11" s="14" t="s">
        <v>19</v>
      </c>
    </row>
    <row r="12" spans="2:10" x14ac:dyDescent="0.2">
      <c r="B12" s="11" t="s">
        <v>36</v>
      </c>
      <c r="C12" s="20" t="s">
        <v>64</v>
      </c>
      <c r="D12" s="12" t="s">
        <v>89</v>
      </c>
    </row>
    <row r="13" spans="2:10" x14ac:dyDescent="0.2">
      <c r="B13" s="11" t="s">
        <v>37</v>
      </c>
      <c r="C13" s="20" t="s">
        <v>67</v>
      </c>
      <c r="D13" s="12" t="s">
        <v>91</v>
      </c>
    </row>
    <row r="14" spans="2:10" x14ac:dyDescent="0.2">
      <c r="B14" s="11" t="s">
        <v>38</v>
      </c>
      <c r="C14" s="20" t="s">
        <v>66</v>
      </c>
      <c r="D14" s="12" t="s">
        <v>90</v>
      </c>
      <c r="F14" s="10" t="s">
        <v>108</v>
      </c>
    </row>
    <row r="15" spans="2:10" x14ac:dyDescent="0.2">
      <c r="B15" s="11" t="s">
        <v>39</v>
      </c>
      <c r="C15" s="20" t="s">
        <v>65</v>
      </c>
      <c r="D15" s="12" t="s">
        <v>90</v>
      </c>
      <c r="F15" s="15" t="s">
        <v>82</v>
      </c>
      <c r="G15" s="16" t="s">
        <v>83</v>
      </c>
    </row>
    <row r="16" spans="2:10" x14ac:dyDescent="0.2">
      <c r="B16" s="11" t="s">
        <v>40</v>
      </c>
      <c r="C16" s="20" t="s">
        <v>68</v>
      </c>
      <c r="D16" s="12" t="s">
        <v>88</v>
      </c>
      <c r="F16" s="11" t="s">
        <v>100</v>
      </c>
      <c r="G16" s="12" t="s">
        <v>104</v>
      </c>
    </row>
    <row r="17" spans="2:7" x14ac:dyDescent="0.2">
      <c r="B17" s="11" t="s">
        <v>41</v>
      </c>
      <c r="C17" s="20" t="s">
        <v>69</v>
      </c>
      <c r="D17" s="12" t="s">
        <v>89</v>
      </c>
      <c r="F17" s="11" t="s">
        <v>101</v>
      </c>
      <c r="G17" s="12" t="s">
        <v>105</v>
      </c>
    </row>
    <row r="18" spans="2:7" x14ac:dyDescent="0.2">
      <c r="B18" s="11" t="s">
        <v>42</v>
      </c>
      <c r="C18" s="20" t="s">
        <v>71</v>
      </c>
      <c r="D18" s="12" t="s">
        <v>89</v>
      </c>
      <c r="F18" s="11" t="s">
        <v>102</v>
      </c>
      <c r="G18" s="12" t="s">
        <v>106</v>
      </c>
    </row>
    <row r="19" spans="2:7" x14ac:dyDescent="0.2">
      <c r="B19" s="11" t="s">
        <v>43</v>
      </c>
      <c r="C19" s="20" t="s">
        <v>72</v>
      </c>
      <c r="D19" s="12" t="s">
        <v>89</v>
      </c>
      <c r="F19" s="13" t="s">
        <v>103</v>
      </c>
      <c r="G19" s="14" t="s">
        <v>107</v>
      </c>
    </row>
    <row r="20" spans="2:7" x14ac:dyDescent="0.2">
      <c r="B20" s="11" t="s">
        <v>44</v>
      </c>
      <c r="C20" s="20" t="s">
        <v>70</v>
      </c>
      <c r="D20" s="12" t="s">
        <v>92</v>
      </c>
    </row>
    <row r="21" spans="2:7" x14ac:dyDescent="0.2">
      <c r="B21" s="11" t="s">
        <v>45</v>
      </c>
      <c r="C21" s="20" t="s">
        <v>73</v>
      </c>
      <c r="D21" s="12" t="s">
        <v>91</v>
      </c>
    </row>
    <row r="22" spans="2:7" x14ac:dyDescent="0.2">
      <c r="B22" s="11" t="s">
        <v>46</v>
      </c>
      <c r="C22" s="20" t="s">
        <v>74</v>
      </c>
      <c r="D22" s="12" t="s">
        <v>89</v>
      </c>
    </row>
    <row r="23" spans="2:7" x14ac:dyDescent="0.2">
      <c r="B23" s="11" t="s">
        <v>47</v>
      </c>
      <c r="C23" s="20" t="s">
        <v>76</v>
      </c>
      <c r="D23" s="12" t="s">
        <v>88</v>
      </c>
    </row>
    <row r="24" spans="2:7" x14ac:dyDescent="0.2">
      <c r="B24" s="11" t="s">
        <v>48</v>
      </c>
      <c r="C24" s="20" t="s">
        <v>77</v>
      </c>
      <c r="D24" s="12" t="s">
        <v>88</v>
      </c>
    </row>
    <row r="25" spans="2:7" x14ac:dyDescent="0.2">
      <c r="B25" s="11" t="s">
        <v>49</v>
      </c>
      <c r="C25" s="20" t="s">
        <v>75</v>
      </c>
      <c r="D25" s="12" t="s">
        <v>92</v>
      </c>
    </row>
    <row r="26" spans="2:7" x14ac:dyDescent="0.2">
      <c r="B26" s="11" t="s">
        <v>50</v>
      </c>
      <c r="C26" s="20" t="s">
        <v>78</v>
      </c>
      <c r="D26" s="12" t="s">
        <v>92</v>
      </c>
    </row>
    <row r="27" spans="2:7" x14ac:dyDescent="0.2">
      <c r="B27" s="11" t="s">
        <v>51</v>
      </c>
      <c r="C27" s="20" t="s">
        <v>80</v>
      </c>
      <c r="D27" s="12" t="s">
        <v>89</v>
      </c>
    </row>
    <row r="28" spans="2:7" x14ac:dyDescent="0.2">
      <c r="B28" s="11" t="s">
        <v>52</v>
      </c>
      <c r="C28" s="20" t="s">
        <v>79</v>
      </c>
      <c r="D28" s="12" t="s">
        <v>91</v>
      </c>
    </row>
    <row r="29" spans="2:7" x14ac:dyDescent="0.2">
      <c r="B29" s="13" t="s">
        <v>53</v>
      </c>
      <c r="C29" s="22" t="s">
        <v>81</v>
      </c>
      <c r="D29" s="14" t="s">
        <v>88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zoomScale="115" zoomScaleNormal="115" workbookViewId="0">
      <selection activeCell="C2" sqref="C2"/>
    </sheetView>
  </sheetViews>
  <sheetFormatPr defaultRowHeight="15" x14ac:dyDescent="0.25"/>
  <cols>
    <col min="3" max="3" width="30.85546875" customWidth="1"/>
  </cols>
  <sheetData>
    <row r="2" spans="2:10" x14ac:dyDescent="0.25">
      <c r="C2" s="1" t="s">
        <v>86</v>
      </c>
    </row>
    <row r="3" spans="2:10" x14ac:dyDescent="0.25">
      <c r="C3" s="27" t="s">
        <v>0</v>
      </c>
      <c r="D3" s="27" t="s">
        <v>1</v>
      </c>
      <c r="E3" s="27"/>
      <c r="F3" s="27"/>
      <c r="G3" s="27"/>
      <c r="H3" s="27"/>
      <c r="I3" s="27"/>
    </row>
    <row r="4" spans="2:10" ht="24" x14ac:dyDescent="0.25">
      <c r="C4" s="27"/>
      <c r="D4" s="5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10" x14ac:dyDescent="0.25">
      <c r="B5" t="s">
        <v>7</v>
      </c>
      <c r="C5" s="3" t="str">
        <f t="shared" ref="C5:C13" si="0">VLOOKUP(B5,desc_modelos,2,FALSE)</f>
        <v>ARIMA</v>
      </c>
      <c r="D5" s="7">
        <v>6.3803453911764493E-2</v>
      </c>
      <c r="E5" s="7">
        <v>7.6940202408279701E-2</v>
      </c>
      <c r="F5" s="7">
        <v>8.7679583480537907E-2</v>
      </c>
      <c r="G5" s="7">
        <v>9.2225568009032199E-2</v>
      </c>
      <c r="H5" s="7">
        <v>9.2712108894308004E-2</v>
      </c>
      <c r="I5" s="7">
        <v>9.8964216231958196E-2</v>
      </c>
      <c r="J5" s="18"/>
    </row>
    <row r="6" spans="2:10" x14ac:dyDescent="0.25">
      <c r="B6" t="s">
        <v>13</v>
      </c>
      <c r="C6" s="3" t="str">
        <f t="shared" si="0"/>
        <v>Combinação - Média</v>
      </c>
      <c r="D6" s="7">
        <v>6.7847056319337198E-2</v>
      </c>
      <c r="E6" s="7">
        <v>7.0307284712709403E-2</v>
      </c>
      <c r="F6" s="7">
        <v>7.8023696636956102E-2</v>
      </c>
      <c r="G6" s="7">
        <v>8.5984726642954604E-2</v>
      </c>
      <c r="H6" s="7">
        <v>8.6847105304342198E-2</v>
      </c>
      <c r="I6" s="7">
        <v>9.0550697269274699E-2</v>
      </c>
      <c r="J6" s="18"/>
    </row>
    <row r="7" spans="2:10" x14ac:dyDescent="0.25">
      <c r="B7" t="s">
        <v>14</v>
      </c>
      <c r="C7" s="3" t="str">
        <f t="shared" si="0"/>
        <v>Combinação - Mediana</v>
      </c>
      <c r="D7" s="7">
        <v>6.8379217040698298E-2</v>
      </c>
      <c r="E7" s="7">
        <v>6.9650639173554907E-2</v>
      </c>
      <c r="F7" s="7">
        <v>7.8274650929948897E-2</v>
      </c>
      <c r="G7" s="7">
        <v>8.5570059924195196E-2</v>
      </c>
      <c r="H7" s="7">
        <v>8.6911965382728301E-2</v>
      </c>
      <c r="I7" s="7">
        <v>9.2036414560330307E-2</v>
      </c>
      <c r="J7" s="18"/>
    </row>
    <row r="8" spans="2:10" x14ac:dyDescent="0.25">
      <c r="B8" t="s">
        <v>12</v>
      </c>
      <c r="C8" s="3" t="str">
        <f t="shared" si="0"/>
        <v>STAR</v>
      </c>
      <c r="D8" s="7">
        <v>6.8644286530406398E-2</v>
      </c>
      <c r="E8" s="7">
        <v>7.7403782007889096E-2</v>
      </c>
      <c r="F8" s="7">
        <v>8.9339992237997504E-2</v>
      </c>
      <c r="G8" s="7">
        <v>9.8569844542024401E-2</v>
      </c>
      <c r="H8" s="7">
        <v>0.101051807586983</v>
      </c>
      <c r="I8" s="7">
        <v>0.10846501686872601</v>
      </c>
      <c r="J8" s="18"/>
    </row>
    <row r="9" spans="2:10" x14ac:dyDescent="0.25">
      <c r="B9" t="s">
        <v>15</v>
      </c>
      <c r="C9" s="3" t="str">
        <f t="shared" si="0"/>
        <v>VAR</v>
      </c>
      <c r="D9" s="9">
        <v>7.8806114630162294E-2</v>
      </c>
      <c r="E9" s="9">
        <v>7.5880334130887003E-2</v>
      </c>
      <c r="F9" s="9">
        <v>8.4934117257479805E-2</v>
      </c>
      <c r="G9" s="9">
        <v>9.0451995942051305E-2</v>
      </c>
      <c r="H9" s="9">
        <v>9.0320119408584601E-2</v>
      </c>
      <c r="I9" s="9">
        <v>9.43847760509436E-2</v>
      </c>
      <c r="J9" s="18"/>
    </row>
    <row r="10" spans="2:10" x14ac:dyDescent="0.25">
      <c r="B10" t="s">
        <v>8</v>
      </c>
      <c r="C10" s="3" t="str">
        <f t="shared" si="0"/>
        <v>Suavização Exponencial</v>
      </c>
      <c r="D10" s="7">
        <v>8.1290802331980994E-2</v>
      </c>
      <c r="E10" s="7">
        <v>8.0293352552696998E-2</v>
      </c>
      <c r="F10" s="7">
        <v>8.70377405737634E-2</v>
      </c>
      <c r="G10" s="7">
        <v>9.2914666615180802E-2</v>
      </c>
      <c r="H10" s="7">
        <v>9.5864632998375096E-2</v>
      </c>
      <c r="I10" s="7">
        <v>0.10071195395428</v>
      </c>
      <c r="J10" s="18"/>
    </row>
    <row r="11" spans="2:10" x14ac:dyDescent="0.25">
      <c r="B11" t="s">
        <v>11</v>
      </c>
      <c r="C11" s="3" t="str">
        <f t="shared" si="0"/>
        <v>Passeio Aleatório</v>
      </c>
      <c r="D11" s="7">
        <v>8.1581490260675599E-2</v>
      </c>
      <c r="E11" s="7">
        <v>8.8117567693868804E-2</v>
      </c>
      <c r="F11" s="7">
        <v>0.105777023878068</v>
      </c>
      <c r="G11" s="7">
        <v>0.12366439369766399</v>
      </c>
      <c r="H11" s="7">
        <v>0.119180282109754</v>
      </c>
      <c r="I11" s="7">
        <v>0.124353612836621</v>
      </c>
      <c r="J11" s="18"/>
    </row>
    <row r="12" spans="2:10" x14ac:dyDescent="0.25">
      <c r="B12" t="s">
        <v>9</v>
      </c>
      <c r="C12" s="3" t="str">
        <f t="shared" si="0"/>
        <v>LSTVAR</v>
      </c>
      <c r="D12" s="7">
        <v>8.5174695706552297E-2</v>
      </c>
      <c r="E12" s="7">
        <v>8.0635018684111895E-2</v>
      </c>
      <c r="F12" s="7">
        <v>9.4303488961001602E-2</v>
      </c>
      <c r="G12" s="7">
        <v>0.106397832302934</v>
      </c>
      <c r="H12" s="7">
        <v>0.112280940404442</v>
      </c>
      <c r="I12" s="7">
        <v>0.121610985362959</v>
      </c>
      <c r="J12" s="18"/>
    </row>
    <row r="13" spans="2:10" x14ac:dyDescent="0.25">
      <c r="B13" t="s">
        <v>10</v>
      </c>
      <c r="C13" s="4" t="str">
        <f t="shared" si="0"/>
        <v>Ingênuo</v>
      </c>
      <c r="D13" s="8">
        <v>0.11403216318845801</v>
      </c>
      <c r="E13" s="8">
        <v>0.113746981795181</v>
      </c>
      <c r="F13" s="8">
        <v>0.116551695384155</v>
      </c>
      <c r="G13" s="8">
        <v>0.11765951594896901</v>
      </c>
      <c r="H13" s="8">
        <v>0.13241739305111699</v>
      </c>
      <c r="I13" s="8">
        <v>0.13857777259544701</v>
      </c>
      <c r="J13" s="18"/>
    </row>
    <row r="15" spans="2:10" x14ac:dyDescent="0.25">
      <c r="D15" s="30" t="s">
        <v>117</v>
      </c>
      <c r="E15" s="30" t="s">
        <v>117</v>
      </c>
      <c r="F15" s="30" t="s">
        <v>117</v>
      </c>
      <c r="G15" s="30" t="s">
        <v>117</v>
      </c>
      <c r="H15" s="30" t="s">
        <v>117</v>
      </c>
      <c r="I15" s="30" t="s">
        <v>117</v>
      </c>
    </row>
    <row r="16" spans="2:10" x14ac:dyDescent="0.25">
      <c r="C16" t="s">
        <v>7</v>
      </c>
      <c r="D16" s="30">
        <f>_xlfn.RANK.EQ(D5,D$5:D$13,1)</f>
        <v>1</v>
      </c>
      <c r="E16" s="30">
        <f t="shared" ref="E16:I16" si="1">_xlfn.RANK.EQ(E5,E$5:E$13,1)</f>
        <v>4</v>
      </c>
      <c r="F16" s="30">
        <f t="shared" si="1"/>
        <v>5</v>
      </c>
      <c r="G16" s="30">
        <f t="shared" si="1"/>
        <v>4</v>
      </c>
      <c r="H16" s="30">
        <f t="shared" si="1"/>
        <v>4</v>
      </c>
      <c r="I16" s="30">
        <f t="shared" si="1"/>
        <v>4</v>
      </c>
    </row>
    <row r="17" spans="3:12" x14ac:dyDescent="0.25">
      <c r="C17" t="s">
        <v>13</v>
      </c>
      <c r="D17" s="30">
        <f t="shared" ref="D17:I24" si="2">_xlfn.RANK.EQ(D6,D$5:D$13,1)</f>
        <v>2</v>
      </c>
      <c r="E17" s="30">
        <f t="shared" si="2"/>
        <v>2</v>
      </c>
      <c r="F17" s="30">
        <f t="shared" si="2"/>
        <v>1</v>
      </c>
      <c r="G17" s="30">
        <f t="shared" si="2"/>
        <v>2</v>
      </c>
      <c r="H17" s="30">
        <f t="shared" si="2"/>
        <v>1</v>
      </c>
      <c r="I17" s="30">
        <f t="shared" si="2"/>
        <v>1</v>
      </c>
    </row>
    <row r="18" spans="3:12" x14ac:dyDescent="0.25">
      <c r="C18" t="s">
        <v>14</v>
      </c>
      <c r="D18" s="30">
        <f t="shared" si="2"/>
        <v>3</v>
      </c>
      <c r="E18" s="30">
        <f t="shared" si="2"/>
        <v>1</v>
      </c>
      <c r="F18" s="30">
        <f t="shared" si="2"/>
        <v>2</v>
      </c>
      <c r="G18" s="30">
        <f t="shared" si="2"/>
        <v>1</v>
      </c>
      <c r="H18" s="30">
        <f t="shared" si="2"/>
        <v>2</v>
      </c>
      <c r="I18" s="30">
        <f t="shared" si="2"/>
        <v>2</v>
      </c>
    </row>
    <row r="19" spans="3:12" x14ac:dyDescent="0.25">
      <c r="C19" t="s">
        <v>12</v>
      </c>
      <c r="D19" s="30">
        <f t="shared" si="2"/>
        <v>4</v>
      </c>
      <c r="E19" s="30">
        <f t="shared" si="2"/>
        <v>5</v>
      </c>
      <c r="F19" s="30">
        <f t="shared" si="2"/>
        <v>6</v>
      </c>
      <c r="G19" s="30">
        <f t="shared" si="2"/>
        <v>6</v>
      </c>
      <c r="H19" s="30">
        <f t="shared" si="2"/>
        <v>6</v>
      </c>
      <c r="I19" s="30">
        <f t="shared" si="2"/>
        <v>6</v>
      </c>
    </row>
    <row r="20" spans="3:12" x14ac:dyDescent="0.25">
      <c r="C20" t="s">
        <v>15</v>
      </c>
      <c r="D20" s="30">
        <f t="shared" si="2"/>
        <v>5</v>
      </c>
      <c r="E20" s="30">
        <f t="shared" si="2"/>
        <v>3</v>
      </c>
      <c r="F20" s="30">
        <f t="shared" si="2"/>
        <v>3</v>
      </c>
      <c r="G20" s="30">
        <f t="shared" si="2"/>
        <v>3</v>
      </c>
      <c r="H20" s="30">
        <f t="shared" si="2"/>
        <v>3</v>
      </c>
      <c r="I20" s="30">
        <f t="shared" si="2"/>
        <v>3</v>
      </c>
    </row>
    <row r="21" spans="3:12" x14ac:dyDescent="0.25">
      <c r="C21" t="s">
        <v>8</v>
      </c>
      <c r="D21" s="30">
        <f t="shared" si="2"/>
        <v>6</v>
      </c>
      <c r="E21" s="30">
        <f t="shared" si="2"/>
        <v>6</v>
      </c>
      <c r="F21" s="30">
        <f t="shared" si="2"/>
        <v>4</v>
      </c>
      <c r="G21" s="30">
        <f t="shared" si="2"/>
        <v>5</v>
      </c>
      <c r="H21" s="30">
        <f t="shared" si="2"/>
        <v>5</v>
      </c>
      <c r="I21" s="30">
        <f t="shared" si="2"/>
        <v>5</v>
      </c>
    </row>
    <row r="22" spans="3:12" x14ac:dyDescent="0.25">
      <c r="C22" t="s">
        <v>11</v>
      </c>
      <c r="D22" s="30">
        <f t="shared" si="2"/>
        <v>7</v>
      </c>
      <c r="E22" s="30">
        <f t="shared" si="2"/>
        <v>8</v>
      </c>
      <c r="F22" s="30">
        <f t="shared" si="2"/>
        <v>8</v>
      </c>
      <c r="G22" s="30">
        <f t="shared" si="2"/>
        <v>9</v>
      </c>
      <c r="H22" s="30">
        <f t="shared" si="2"/>
        <v>8</v>
      </c>
      <c r="I22" s="30">
        <f t="shared" si="2"/>
        <v>8</v>
      </c>
    </row>
    <row r="23" spans="3:12" x14ac:dyDescent="0.25">
      <c r="C23" t="s">
        <v>9</v>
      </c>
      <c r="D23" s="30">
        <f t="shared" si="2"/>
        <v>8</v>
      </c>
      <c r="E23" s="30">
        <f t="shared" si="2"/>
        <v>7</v>
      </c>
      <c r="F23" s="30">
        <f t="shared" si="2"/>
        <v>7</v>
      </c>
      <c r="G23" s="30">
        <f t="shared" si="2"/>
        <v>7</v>
      </c>
      <c r="H23" s="30">
        <f t="shared" si="2"/>
        <v>7</v>
      </c>
      <c r="I23" s="30">
        <f t="shared" si="2"/>
        <v>7</v>
      </c>
    </row>
    <row r="24" spans="3:12" x14ac:dyDescent="0.25">
      <c r="C24" t="s">
        <v>10</v>
      </c>
      <c r="D24" s="30">
        <f t="shared" si="2"/>
        <v>9</v>
      </c>
      <c r="E24" s="30">
        <f t="shared" si="2"/>
        <v>9</v>
      </c>
      <c r="F24" s="30">
        <f t="shared" si="2"/>
        <v>9</v>
      </c>
      <c r="G24" s="30">
        <f t="shared" si="2"/>
        <v>8</v>
      </c>
      <c r="H24" s="30">
        <f t="shared" si="2"/>
        <v>9</v>
      </c>
      <c r="I24" s="30">
        <f t="shared" si="2"/>
        <v>9</v>
      </c>
    </row>
    <row r="26" spans="3:12" x14ac:dyDescent="0.25"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118</v>
      </c>
      <c r="K26" t="s">
        <v>119</v>
      </c>
      <c r="L26" t="s">
        <v>120</v>
      </c>
    </row>
    <row r="27" spans="3:12" x14ac:dyDescent="0.25">
      <c r="C27" t="s">
        <v>7</v>
      </c>
      <c r="D27" s="31">
        <f>D5/$D5</f>
        <v>1</v>
      </c>
      <c r="E27" s="31">
        <f t="shared" ref="E27:I27" si="3">E5/$D5</f>
        <v>1.205894002457647</v>
      </c>
      <c r="F27" s="31">
        <f t="shared" si="3"/>
        <v>1.3742137471396509</v>
      </c>
      <c r="G27" s="31">
        <f t="shared" si="3"/>
        <v>1.4454635659156228</v>
      </c>
      <c r="H27" s="31">
        <f t="shared" si="3"/>
        <v>1.4530891857754606</v>
      </c>
      <c r="I27" s="31">
        <f t="shared" si="3"/>
        <v>1.5510792937451077</v>
      </c>
      <c r="J27" s="32">
        <f>AVERAGE(D27:I27)</f>
        <v>1.3382899658389149</v>
      </c>
      <c r="K27" s="31">
        <f>_xlfn.STDEV.P(D27:I27)</f>
        <v>0.18403063589708002</v>
      </c>
      <c r="L27" s="33">
        <f>K27/J27</f>
        <v>0.13751178040232809</v>
      </c>
    </row>
    <row r="28" spans="3:12" x14ac:dyDescent="0.25">
      <c r="C28" t="s">
        <v>13</v>
      </c>
      <c r="D28" s="31">
        <f t="shared" ref="D28:I35" si="4">D6/$D6</f>
        <v>1</v>
      </c>
      <c r="E28" s="31">
        <f t="shared" si="4"/>
        <v>1.0362613874033473</v>
      </c>
      <c r="F28" s="31">
        <f t="shared" si="4"/>
        <v>1.1499938371639926</v>
      </c>
      <c r="G28" s="31">
        <f t="shared" si="4"/>
        <v>1.2673317208966066</v>
      </c>
      <c r="H28" s="31">
        <f t="shared" si="4"/>
        <v>1.2800423484193193</v>
      </c>
      <c r="I28" s="31">
        <f t="shared" si="4"/>
        <v>1.3346297124974411</v>
      </c>
      <c r="J28" s="32">
        <f t="shared" ref="J28:J35" si="5">AVERAGE(D28:I28)</f>
        <v>1.1780431677301177</v>
      </c>
      <c r="K28" s="31">
        <f t="shared" ref="K28:K35" si="6">_xlfn.STDEV.P(D28:I28)</f>
        <v>0.12615059277388405</v>
      </c>
      <c r="L28" s="33">
        <f t="shared" ref="L28:L35" si="7">K28/J28</f>
        <v>0.10708486431524752</v>
      </c>
    </row>
    <row r="29" spans="3:12" x14ac:dyDescent="0.25">
      <c r="C29" t="s">
        <v>14</v>
      </c>
      <c r="D29" s="31">
        <f t="shared" si="4"/>
        <v>1</v>
      </c>
      <c r="E29" s="31">
        <f t="shared" si="4"/>
        <v>1.0185936924679888</v>
      </c>
      <c r="F29" s="31">
        <f t="shared" si="4"/>
        <v>1.1447140566608269</v>
      </c>
      <c r="G29" s="31">
        <f t="shared" si="4"/>
        <v>1.2514045001899505</v>
      </c>
      <c r="H29" s="31">
        <f t="shared" si="4"/>
        <v>1.2710289638297494</v>
      </c>
      <c r="I29" s="31">
        <f t="shared" si="4"/>
        <v>1.3459705820490984</v>
      </c>
      <c r="J29" s="32">
        <f t="shared" si="5"/>
        <v>1.1719519658662689</v>
      </c>
      <c r="K29" s="31">
        <f t="shared" si="6"/>
        <v>0.12925399916247526</v>
      </c>
      <c r="L29" s="33">
        <f t="shared" si="7"/>
        <v>0.11028950240885931</v>
      </c>
    </row>
    <row r="30" spans="3:12" x14ac:dyDescent="0.25">
      <c r="C30" t="s">
        <v>12</v>
      </c>
      <c r="D30" s="31">
        <f t="shared" si="4"/>
        <v>1</v>
      </c>
      <c r="E30" s="31">
        <f t="shared" si="4"/>
        <v>1.1276070583616982</v>
      </c>
      <c r="F30" s="31">
        <f t="shared" si="4"/>
        <v>1.3014920360258071</v>
      </c>
      <c r="G30" s="31">
        <f t="shared" si="4"/>
        <v>1.4359511843474737</v>
      </c>
      <c r="H30" s="31">
        <f t="shared" si="4"/>
        <v>1.4721080616406654</v>
      </c>
      <c r="I30" s="31">
        <f t="shared" si="4"/>
        <v>1.5801026181644524</v>
      </c>
      <c r="J30" s="32">
        <f t="shared" si="5"/>
        <v>1.3195434930900161</v>
      </c>
      <c r="K30" s="31">
        <f t="shared" si="6"/>
        <v>0.20165616358669491</v>
      </c>
      <c r="L30" s="33">
        <f t="shared" si="7"/>
        <v>0.15282267287338169</v>
      </c>
    </row>
    <row r="31" spans="3:12" x14ac:dyDescent="0.25">
      <c r="C31" t="s">
        <v>15</v>
      </c>
      <c r="D31" s="31">
        <f t="shared" si="4"/>
        <v>1</v>
      </c>
      <c r="E31" s="31">
        <f t="shared" si="4"/>
        <v>0.96287368673095985</v>
      </c>
      <c r="F31" s="31">
        <f t="shared" si="4"/>
        <v>1.0777604968355092</v>
      </c>
      <c r="G31" s="31">
        <f t="shared" si="4"/>
        <v>1.1477789048038116</v>
      </c>
      <c r="H31" s="31">
        <f t="shared" si="4"/>
        <v>1.1461054745873163</v>
      </c>
      <c r="I31" s="31">
        <f t="shared" si="4"/>
        <v>1.1976834093888791</v>
      </c>
      <c r="J31" s="32">
        <f t="shared" si="5"/>
        <v>1.0887003287244126</v>
      </c>
      <c r="K31" s="31">
        <f t="shared" si="6"/>
        <v>8.41454225999579E-2</v>
      </c>
      <c r="L31" s="33">
        <f t="shared" si="7"/>
        <v>7.7289792590168299E-2</v>
      </c>
    </row>
    <row r="32" spans="3:12" x14ac:dyDescent="0.25">
      <c r="C32" t="s">
        <v>8</v>
      </c>
      <c r="D32" s="31">
        <f t="shared" si="4"/>
        <v>1</v>
      </c>
      <c r="E32" s="31">
        <f t="shared" si="4"/>
        <v>0.98772985687592874</v>
      </c>
      <c r="F32" s="31">
        <f t="shared" si="4"/>
        <v>1.0706960452710585</v>
      </c>
      <c r="G32" s="31">
        <f t="shared" si="4"/>
        <v>1.1429911373703689</v>
      </c>
      <c r="H32" s="31">
        <f t="shared" si="4"/>
        <v>1.1792801922027598</v>
      </c>
      <c r="I32" s="31">
        <f t="shared" si="4"/>
        <v>1.238909582205691</v>
      </c>
      <c r="J32" s="32">
        <f t="shared" si="5"/>
        <v>1.1032678023209679</v>
      </c>
      <c r="K32" s="31">
        <f t="shared" si="6"/>
        <v>9.2040475158546284E-2</v>
      </c>
      <c r="L32" s="33">
        <f t="shared" si="7"/>
        <v>8.3425325170297535E-2</v>
      </c>
    </row>
    <row r="33" spans="3:12" x14ac:dyDescent="0.25">
      <c r="C33" t="s">
        <v>11</v>
      </c>
      <c r="D33" s="31">
        <f t="shared" si="4"/>
        <v>1</v>
      </c>
      <c r="E33" s="31">
        <f t="shared" si="4"/>
        <v>1.0801171615314775</v>
      </c>
      <c r="F33" s="31">
        <f t="shared" si="4"/>
        <v>1.2965811673711884</v>
      </c>
      <c r="G33" s="31">
        <f t="shared" si="4"/>
        <v>1.5158388661756703</v>
      </c>
      <c r="H33" s="31">
        <f t="shared" si="4"/>
        <v>1.4608740503383768</v>
      </c>
      <c r="I33" s="31">
        <f t="shared" si="4"/>
        <v>1.5242870955075294</v>
      </c>
      <c r="J33" s="32">
        <f t="shared" si="5"/>
        <v>1.3129497234873737</v>
      </c>
      <c r="K33" s="31">
        <f t="shared" si="6"/>
        <v>0.20821685669616966</v>
      </c>
      <c r="L33" s="33">
        <f t="shared" si="7"/>
        <v>0.15858707532464933</v>
      </c>
    </row>
    <row r="34" spans="3:12" x14ac:dyDescent="0.25">
      <c r="C34" t="s">
        <v>9</v>
      </c>
      <c r="D34" s="31">
        <f t="shared" si="4"/>
        <v>1</v>
      </c>
      <c r="E34" s="31">
        <f t="shared" si="4"/>
        <v>0.94670157627471074</v>
      </c>
      <c r="F34" s="31">
        <f t="shared" si="4"/>
        <v>1.1071772922547354</v>
      </c>
      <c r="G34" s="31">
        <f t="shared" si="4"/>
        <v>1.2491718511035321</v>
      </c>
      <c r="H34" s="31">
        <f t="shared" si="4"/>
        <v>1.318242929699184</v>
      </c>
      <c r="I34" s="31">
        <f t="shared" si="4"/>
        <v>1.4277830329084902</v>
      </c>
      <c r="J34" s="32">
        <f t="shared" si="5"/>
        <v>1.1748461137067754</v>
      </c>
      <c r="K34" s="31">
        <f t="shared" si="6"/>
        <v>0.17188378341520508</v>
      </c>
      <c r="L34" s="33">
        <f t="shared" si="7"/>
        <v>0.14630323189553043</v>
      </c>
    </row>
    <row r="35" spans="3:12" x14ac:dyDescent="0.25">
      <c r="C35" t="s">
        <v>10</v>
      </c>
      <c r="D35" s="31">
        <f t="shared" si="4"/>
        <v>1</v>
      </c>
      <c r="E35" s="31">
        <f t="shared" si="4"/>
        <v>0.99749911441383698</v>
      </c>
      <c r="F35" s="31">
        <f t="shared" si="4"/>
        <v>1.0220949258985206</v>
      </c>
      <c r="G35" s="31">
        <f t="shared" si="4"/>
        <v>1.0318099092316277</v>
      </c>
      <c r="H35" s="31">
        <f t="shared" si="4"/>
        <v>1.1612284582576426</v>
      </c>
      <c r="I35" s="31">
        <f t="shared" si="4"/>
        <v>1.2152516335801078</v>
      </c>
      <c r="J35" s="32">
        <f t="shared" si="5"/>
        <v>1.071314006896956</v>
      </c>
      <c r="K35" s="31">
        <f t="shared" si="6"/>
        <v>8.4970648400244167E-2</v>
      </c>
      <c r="L35" s="33">
        <f t="shared" si="7"/>
        <v>7.9314419351577695E-2</v>
      </c>
    </row>
  </sheetData>
  <sortState ref="B33:I41">
    <sortCondition ref="D33:D41"/>
  </sortState>
  <mergeCells count="2">
    <mergeCell ref="D3:I3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showGridLines="0" zoomScale="115" zoomScaleNormal="115" workbookViewId="0">
      <selection activeCell="D15" sqref="D15:I19"/>
    </sheetView>
  </sheetViews>
  <sheetFormatPr defaultRowHeight="15" x14ac:dyDescent="0.25"/>
  <cols>
    <col min="3" max="3" width="30.85546875" customWidth="1"/>
    <col min="4" max="9" width="9.140625" customWidth="1"/>
  </cols>
  <sheetData>
    <row r="2" spans="2:10" x14ac:dyDescent="0.25">
      <c r="C2" s="1" t="s">
        <v>87</v>
      </c>
    </row>
    <row r="3" spans="2:10" x14ac:dyDescent="0.25">
      <c r="C3" s="27" t="s">
        <v>0</v>
      </c>
      <c r="D3" s="27" t="s">
        <v>1</v>
      </c>
      <c r="E3" s="27"/>
      <c r="F3" s="27"/>
      <c r="G3" s="27"/>
      <c r="H3" s="27"/>
      <c r="I3" s="27"/>
    </row>
    <row r="4" spans="2:10" ht="24" x14ac:dyDescent="0.25">
      <c r="C4" s="27"/>
      <c r="D4" s="5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</row>
    <row r="5" spans="2:10" x14ac:dyDescent="0.25">
      <c r="B5" t="s">
        <v>10</v>
      </c>
      <c r="C5" s="3" t="str">
        <f t="shared" ref="C5:C13" si="0">VLOOKUP(B5,desc_modelos,2,FALSE)</f>
        <v>Ingênuo</v>
      </c>
      <c r="D5" s="7">
        <v>0.22222222222222199</v>
      </c>
      <c r="E5" s="7">
        <v>0.11111111111111099</v>
      </c>
      <c r="F5" s="7">
        <v>0.148148148148148</v>
      </c>
      <c r="G5" s="7">
        <v>0.148148148148148</v>
      </c>
      <c r="H5" s="7">
        <v>0.22222222222222199</v>
      </c>
      <c r="I5" s="7">
        <v>0.22222222222222199</v>
      </c>
      <c r="J5" s="29"/>
    </row>
    <row r="6" spans="2:10" x14ac:dyDescent="0.25">
      <c r="B6" t="s">
        <v>7</v>
      </c>
      <c r="C6" s="3" t="str">
        <f t="shared" si="0"/>
        <v>ARIMA</v>
      </c>
      <c r="D6" s="7">
        <v>0.18518518518518501</v>
      </c>
      <c r="E6" s="7">
        <v>0.18518518518518501</v>
      </c>
      <c r="F6" s="7">
        <v>0.148148148148148</v>
      </c>
      <c r="G6" s="7">
        <v>0.22222222222222199</v>
      </c>
      <c r="H6" s="7">
        <v>0.22222222222222199</v>
      </c>
      <c r="I6" s="7">
        <v>0.18518518518518501</v>
      </c>
      <c r="J6" s="29"/>
    </row>
    <row r="7" spans="2:10" x14ac:dyDescent="0.25">
      <c r="B7" t="s">
        <v>9</v>
      </c>
      <c r="C7" s="3" t="str">
        <f t="shared" si="0"/>
        <v>LSTVAR</v>
      </c>
      <c r="D7" s="7">
        <v>0.18518518518518501</v>
      </c>
      <c r="E7" s="7">
        <v>0.11111111111111099</v>
      </c>
      <c r="F7" s="7">
        <v>7.4074074074074098E-2</v>
      </c>
      <c r="G7" s="7">
        <v>3.7037037037037E-2</v>
      </c>
      <c r="H7" s="7">
        <v>0.11111111111111099</v>
      </c>
      <c r="I7" s="7">
        <v>0.148148148148148</v>
      </c>
      <c r="J7" s="29"/>
    </row>
    <row r="8" spans="2:10" x14ac:dyDescent="0.25">
      <c r="B8" t="s">
        <v>12</v>
      </c>
      <c r="C8" s="3" t="str">
        <f t="shared" si="0"/>
        <v>STAR</v>
      </c>
      <c r="D8" s="7">
        <v>0.148148148148148</v>
      </c>
      <c r="E8" s="7">
        <v>0.148148148148148</v>
      </c>
      <c r="F8" s="7">
        <v>7.4074074074074098E-2</v>
      </c>
      <c r="G8" s="7">
        <v>0.148148148148148</v>
      </c>
      <c r="H8" s="7">
        <v>0.11111111111111099</v>
      </c>
      <c r="I8" s="7">
        <v>7.4074074074074098E-2</v>
      </c>
      <c r="J8" s="29"/>
    </row>
    <row r="9" spans="2:10" x14ac:dyDescent="0.25">
      <c r="B9" t="s">
        <v>13</v>
      </c>
      <c r="C9" s="3" t="str">
        <f t="shared" si="0"/>
        <v>Combinação - Média</v>
      </c>
      <c r="D9" s="7">
        <v>0.11111111111111099</v>
      </c>
      <c r="E9" s="7">
        <v>0.148148148148148</v>
      </c>
      <c r="F9" s="7">
        <v>0.22222222222222199</v>
      </c>
      <c r="G9" s="7">
        <v>3.7037037037037E-2</v>
      </c>
      <c r="H9" s="7">
        <v>7.4074074074074098E-2</v>
      </c>
      <c r="I9" s="7">
        <v>0.11111111111111099</v>
      </c>
      <c r="J9" s="29"/>
    </row>
    <row r="10" spans="2:10" x14ac:dyDescent="0.25">
      <c r="B10" t="s">
        <v>11</v>
      </c>
      <c r="C10" s="3" t="str">
        <f t="shared" si="0"/>
        <v>Passeio Aleatório</v>
      </c>
      <c r="D10" s="9">
        <v>7.4074074074074098E-2</v>
      </c>
      <c r="E10" s="9">
        <v>0.11111111111111099</v>
      </c>
      <c r="F10" s="9">
        <v>3.7037037037037E-2</v>
      </c>
      <c r="G10" s="9">
        <v>3.7037037037037E-2</v>
      </c>
      <c r="H10" s="9">
        <v>0</v>
      </c>
      <c r="I10" s="9">
        <v>0</v>
      </c>
      <c r="J10" s="29"/>
    </row>
    <row r="11" spans="2:10" x14ac:dyDescent="0.25">
      <c r="B11" t="s">
        <v>15</v>
      </c>
      <c r="C11" s="3" t="str">
        <f t="shared" si="0"/>
        <v>VAR</v>
      </c>
      <c r="D11" s="9">
        <v>3.7037037037037E-2</v>
      </c>
      <c r="E11" s="9">
        <v>7.4074074074074098E-2</v>
      </c>
      <c r="F11" s="9">
        <v>0.11111111111111099</v>
      </c>
      <c r="G11" s="9">
        <v>0.148148148148148</v>
      </c>
      <c r="H11" s="9">
        <v>0.11111111111111099</v>
      </c>
      <c r="I11" s="9">
        <v>7.4074074074074098E-2</v>
      </c>
      <c r="J11" s="29"/>
    </row>
    <row r="12" spans="2:10" x14ac:dyDescent="0.25">
      <c r="B12" t="s">
        <v>8</v>
      </c>
      <c r="C12" s="3" t="str">
        <f t="shared" si="0"/>
        <v>Suavização Exponencial</v>
      </c>
      <c r="D12" s="7">
        <v>3.7037037037037E-2</v>
      </c>
      <c r="E12" s="7">
        <v>7.4074074074074098E-2</v>
      </c>
      <c r="F12" s="7">
        <v>0.11111111111111099</v>
      </c>
      <c r="G12" s="7">
        <v>0.148148148148148</v>
      </c>
      <c r="H12" s="7">
        <v>7.4074074074074098E-2</v>
      </c>
      <c r="I12" s="7">
        <v>0.148148148148148</v>
      </c>
      <c r="J12" s="29"/>
    </row>
    <row r="13" spans="2:10" x14ac:dyDescent="0.25">
      <c r="B13" t="s">
        <v>14</v>
      </c>
      <c r="C13" s="4" t="str">
        <f t="shared" si="0"/>
        <v>Combinação - Mediana</v>
      </c>
      <c r="D13" s="8">
        <v>0</v>
      </c>
      <c r="E13" s="8">
        <v>3.7037037037037E-2</v>
      </c>
      <c r="F13" s="8">
        <v>7.4074074074074098E-2</v>
      </c>
      <c r="G13" s="8">
        <v>7.4074074074074098E-2</v>
      </c>
      <c r="H13" s="8">
        <v>7.4074074074074098E-2</v>
      </c>
      <c r="I13" s="8">
        <v>3.7037037037037E-2</v>
      </c>
      <c r="J13" s="29"/>
    </row>
    <row r="15" spans="2:10" x14ac:dyDescent="0.25">
      <c r="D15" s="30" t="s">
        <v>117</v>
      </c>
      <c r="E15" s="30" t="s">
        <v>117</v>
      </c>
      <c r="F15" s="30" t="s">
        <v>117</v>
      </c>
      <c r="G15" s="30" t="s">
        <v>117</v>
      </c>
      <c r="H15" s="30" t="s">
        <v>117</v>
      </c>
      <c r="I15" s="30" t="s">
        <v>117</v>
      </c>
    </row>
    <row r="16" spans="2:10" x14ac:dyDescent="0.25">
      <c r="C16" t="s">
        <v>10</v>
      </c>
      <c r="D16" s="30">
        <f>_xlfn.RANK.EQ(D5,D$5:D$13,0)</f>
        <v>1</v>
      </c>
      <c r="E16" s="30">
        <f t="shared" ref="E16:I16" si="1">_xlfn.RANK.EQ(E5,E$5:E$13,0)</f>
        <v>4</v>
      </c>
      <c r="F16" s="30">
        <f t="shared" si="1"/>
        <v>2</v>
      </c>
      <c r="G16" s="30">
        <f t="shared" si="1"/>
        <v>2</v>
      </c>
      <c r="H16" s="30">
        <f t="shared" si="1"/>
        <v>1</v>
      </c>
      <c r="I16" s="30">
        <f t="shared" si="1"/>
        <v>1</v>
      </c>
    </row>
    <row r="17" spans="3:16" x14ac:dyDescent="0.25">
      <c r="C17" t="s">
        <v>7</v>
      </c>
      <c r="D17" s="30">
        <f t="shared" ref="D17:I24" si="2">_xlfn.RANK.EQ(D6,D$5:D$13,0)</f>
        <v>2</v>
      </c>
      <c r="E17" s="30">
        <f t="shared" si="2"/>
        <v>1</v>
      </c>
      <c r="F17" s="30">
        <f t="shared" si="2"/>
        <v>2</v>
      </c>
      <c r="G17" s="30">
        <f t="shared" si="2"/>
        <v>1</v>
      </c>
      <c r="H17" s="30">
        <f t="shared" si="2"/>
        <v>1</v>
      </c>
      <c r="I17" s="30">
        <f t="shared" si="2"/>
        <v>2</v>
      </c>
    </row>
    <row r="18" spans="3:16" x14ac:dyDescent="0.25">
      <c r="C18" t="s">
        <v>9</v>
      </c>
      <c r="D18" s="30">
        <f t="shared" si="2"/>
        <v>2</v>
      </c>
      <c r="E18" s="30">
        <f t="shared" si="2"/>
        <v>4</v>
      </c>
      <c r="F18" s="30">
        <f t="shared" si="2"/>
        <v>6</v>
      </c>
      <c r="G18" s="30">
        <f t="shared" si="2"/>
        <v>7</v>
      </c>
      <c r="H18" s="30">
        <f t="shared" si="2"/>
        <v>3</v>
      </c>
      <c r="I18" s="30">
        <f t="shared" si="2"/>
        <v>3</v>
      </c>
      <c r="K18" s="18"/>
      <c r="L18" s="18"/>
      <c r="M18" s="18"/>
      <c r="N18" s="18"/>
      <c r="O18" s="18"/>
      <c r="P18" s="18"/>
    </row>
    <row r="19" spans="3:16" x14ac:dyDescent="0.25">
      <c r="C19" t="s">
        <v>12</v>
      </c>
      <c r="D19" s="30">
        <f t="shared" si="2"/>
        <v>4</v>
      </c>
      <c r="E19" s="30">
        <f t="shared" si="2"/>
        <v>2</v>
      </c>
      <c r="F19" s="30">
        <f t="shared" si="2"/>
        <v>6</v>
      </c>
      <c r="G19" s="30">
        <f t="shared" si="2"/>
        <v>2</v>
      </c>
      <c r="H19" s="30">
        <f t="shared" si="2"/>
        <v>3</v>
      </c>
      <c r="I19" s="30">
        <f t="shared" si="2"/>
        <v>6</v>
      </c>
      <c r="K19" s="18"/>
      <c r="L19" s="18"/>
      <c r="M19" s="18"/>
      <c r="N19" s="18"/>
      <c r="O19" s="18"/>
      <c r="P19" s="18"/>
    </row>
    <row r="20" spans="3:16" x14ac:dyDescent="0.25">
      <c r="C20" t="s">
        <v>13</v>
      </c>
      <c r="D20" s="30">
        <f t="shared" si="2"/>
        <v>5</v>
      </c>
      <c r="E20" s="30">
        <f t="shared" si="2"/>
        <v>2</v>
      </c>
      <c r="F20" s="30">
        <f t="shared" si="2"/>
        <v>1</v>
      </c>
      <c r="G20" s="30">
        <f t="shared" si="2"/>
        <v>7</v>
      </c>
      <c r="H20" s="30">
        <f t="shared" si="2"/>
        <v>6</v>
      </c>
      <c r="I20" s="30">
        <f t="shared" si="2"/>
        <v>5</v>
      </c>
      <c r="K20" s="18"/>
      <c r="L20" s="18"/>
      <c r="M20" s="18"/>
      <c r="N20" s="18"/>
      <c r="O20" s="18"/>
      <c r="P20" s="18"/>
    </row>
    <row r="21" spans="3:16" x14ac:dyDescent="0.25">
      <c r="C21" t="s">
        <v>11</v>
      </c>
      <c r="D21" s="30">
        <f t="shared" si="2"/>
        <v>6</v>
      </c>
      <c r="E21" s="30">
        <f t="shared" si="2"/>
        <v>4</v>
      </c>
      <c r="F21" s="30">
        <f t="shared" si="2"/>
        <v>9</v>
      </c>
      <c r="G21" s="30">
        <f t="shared" si="2"/>
        <v>7</v>
      </c>
      <c r="H21" s="30">
        <f t="shared" si="2"/>
        <v>9</v>
      </c>
      <c r="I21" s="30">
        <f t="shared" si="2"/>
        <v>9</v>
      </c>
      <c r="K21" s="18"/>
      <c r="L21" s="18"/>
      <c r="M21" s="18"/>
      <c r="N21" s="18"/>
      <c r="O21" s="18"/>
      <c r="P21" s="18"/>
    </row>
    <row r="22" spans="3:16" x14ac:dyDescent="0.25">
      <c r="C22" t="s">
        <v>15</v>
      </c>
      <c r="D22" s="30">
        <f t="shared" si="2"/>
        <v>7</v>
      </c>
      <c r="E22" s="30">
        <f t="shared" si="2"/>
        <v>7</v>
      </c>
      <c r="F22" s="30">
        <f t="shared" si="2"/>
        <v>4</v>
      </c>
      <c r="G22" s="30">
        <f t="shared" si="2"/>
        <v>2</v>
      </c>
      <c r="H22" s="30">
        <f t="shared" si="2"/>
        <v>3</v>
      </c>
      <c r="I22" s="30">
        <f t="shared" si="2"/>
        <v>6</v>
      </c>
      <c r="K22" s="18"/>
      <c r="L22" s="18"/>
      <c r="M22" s="18"/>
      <c r="N22" s="18"/>
      <c r="O22" s="18"/>
      <c r="P22" s="18"/>
    </row>
    <row r="23" spans="3:16" x14ac:dyDescent="0.25">
      <c r="C23" t="s">
        <v>8</v>
      </c>
      <c r="D23" s="30">
        <f t="shared" si="2"/>
        <v>7</v>
      </c>
      <c r="E23" s="30">
        <f t="shared" si="2"/>
        <v>7</v>
      </c>
      <c r="F23" s="30">
        <f t="shared" si="2"/>
        <v>4</v>
      </c>
      <c r="G23" s="30">
        <f t="shared" si="2"/>
        <v>2</v>
      </c>
      <c r="H23" s="30">
        <f t="shared" si="2"/>
        <v>6</v>
      </c>
      <c r="I23" s="30">
        <f t="shared" si="2"/>
        <v>3</v>
      </c>
      <c r="K23" s="18"/>
      <c r="L23" s="18"/>
      <c r="M23" s="18"/>
      <c r="N23" s="18"/>
      <c r="O23" s="18"/>
      <c r="P23" s="18"/>
    </row>
    <row r="24" spans="3:16" x14ac:dyDescent="0.25">
      <c r="C24" t="s">
        <v>14</v>
      </c>
      <c r="D24" s="30">
        <f t="shared" si="2"/>
        <v>9</v>
      </c>
      <c r="E24" s="30">
        <f t="shared" si="2"/>
        <v>9</v>
      </c>
      <c r="F24" s="30">
        <f t="shared" si="2"/>
        <v>6</v>
      </c>
      <c r="G24" s="30">
        <f t="shared" si="2"/>
        <v>6</v>
      </c>
      <c r="H24" s="30">
        <f t="shared" si="2"/>
        <v>6</v>
      </c>
      <c r="I24" s="30">
        <f t="shared" si="2"/>
        <v>8</v>
      </c>
      <c r="K24" s="18"/>
      <c r="L24" s="18"/>
      <c r="M24" s="18"/>
      <c r="N24" s="18"/>
      <c r="O24" s="18"/>
      <c r="P24" s="18"/>
    </row>
    <row r="25" spans="3:16" x14ac:dyDescent="0.25">
      <c r="K25" s="18"/>
      <c r="L25" s="18"/>
      <c r="M25" s="18"/>
      <c r="N25" s="18"/>
      <c r="O25" s="18"/>
      <c r="P25" s="18"/>
    </row>
    <row r="26" spans="3:16" x14ac:dyDescent="0.25">
      <c r="K26" s="18"/>
      <c r="L26" s="18"/>
      <c r="M26" s="18"/>
      <c r="N26" s="18"/>
      <c r="O26" s="18"/>
      <c r="P26" s="18"/>
    </row>
    <row r="28" spans="3:16" x14ac:dyDescent="0.25">
      <c r="N28" s="19"/>
    </row>
    <row r="29" spans="3:16" x14ac:dyDescent="0.25">
      <c r="N29" s="18"/>
    </row>
  </sheetData>
  <sortState ref="B5:I13">
    <sortCondition descending="1" ref="D5:D13"/>
  </sortState>
  <mergeCells count="2">
    <mergeCell ref="C3:C4"/>
    <mergeCell ref="D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showGridLines="0" topLeftCell="C1" zoomScaleNormal="100" workbookViewId="0">
      <selection activeCell="T6" sqref="T6"/>
    </sheetView>
  </sheetViews>
  <sheetFormatPr defaultRowHeight="15" x14ac:dyDescent="0.25"/>
  <cols>
    <col min="4" max="4" width="36" customWidth="1"/>
    <col min="5" max="8" width="8.28515625" customWidth="1"/>
    <col min="9" max="9" width="2.85546875" customWidth="1"/>
    <col min="10" max="13" width="8.28515625" customWidth="1"/>
    <col min="14" max="14" width="2.85546875" customWidth="1"/>
    <col min="15" max="18" width="8.28515625" customWidth="1"/>
    <col min="19" max="19" width="12.42578125" bestFit="1" customWidth="1"/>
    <col min="20" max="22" width="14" bestFit="1" customWidth="1"/>
  </cols>
  <sheetData>
    <row r="2" spans="2:22" x14ac:dyDescent="0.25">
      <c r="D2" s="1" t="s">
        <v>121</v>
      </c>
    </row>
    <row r="3" spans="2:22" ht="11.25" customHeight="1" x14ac:dyDescent="0.25">
      <c r="D3" s="27" t="s">
        <v>128</v>
      </c>
      <c r="E3" s="43" t="s">
        <v>1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2:22" ht="11.25" customHeight="1" x14ac:dyDescent="0.25">
      <c r="D4" s="27"/>
      <c r="E4" s="44" t="s">
        <v>24</v>
      </c>
      <c r="F4" s="44"/>
      <c r="G4" s="44"/>
      <c r="H4" s="44"/>
      <c r="I4" s="45"/>
      <c r="J4" s="44" t="s">
        <v>25</v>
      </c>
      <c r="K4" s="44"/>
      <c r="L4" s="44"/>
      <c r="M4" s="44"/>
      <c r="N4" s="45"/>
      <c r="O4" s="46" t="s">
        <v>26</v>
      </c>
      <c r="P4" s="46"/>
      <c r="Q4" s="46"/>
      <c r="R4" s="46"/>
    </row>
    <row r="5" spans="2:22" ht="11.25" customHeight="1" x14ac:dyDescent="0.25">
      <c r="D5" s="27"/>
      <c r="E5" s="2" t="s">
        <v>123</v>
      </c>
      <c r="F5" s="2" t="s">
        <v>124</v>
      </c>
      <c r="G5" s="2" t="s">
        <v>54</v>
      </c>
      <c r="H5" s="2" t="s">
        <v>122</v>
      </c>
      <c r="I5" s="2"/>
      <c r="J5" s="2" t="s">
        <v>123</v>
      </c>
      <c r="K5" s="2" t="s">
        <v>124</v>
      </c>
      <c r="L5" s="2" t="s">
        <v>54</v>
      </c>
      <c r="M5" s="2" t="s">
        <v>122</v>
      </c>
      <c r="N5" s="2"/>
      <c r="O5" s="2" t="s">
        <v>123</v>
      </c>
      <c r="P5" s="2" t="s">
        <v>124</v>
      </c>
      <c r="Q5" s="2" t="s">
        <v>54</v>
      </c>
      <c r="R5" s="2" t="s">
        <v>122</v>
      </c>
      <c r="T5" s="47" t="s">
        <v>129</v>
      </c>
      <c r="U5" s="47" t="s">
        <v>130</v>
      </c>
      <c r="V5" s="47" t="s">
        <v>131</v>
      </c>
    </row>
    <row r="6" spans="2:22" ht="14.1" customHeight="1" x14ac:dyDescent="0.25">
      <c r="B6" t="s">
        <v>7</v>
      </c>
      <c r="C6" t="s">
        <v>27</v>
      </c>
      <c r="D6" s="34" t="str">
        <f t="shared" ref="D6:D32" si="0">CONCATENATE(VLOOKUP(C6,desc_estados,2,FALSE)," (",C6,")"," - ",VLOOKUP(B6,desc_modelos,2,FALSE))</f>
        <v>Acre (AC) - ARIMA</v>
      </c>
      <c r="E6" s="35">
        <v>3987783589</v>
      </c>
      <c r="F6" s="35">
        <v>3759704303.93785</v>
      </c>
      <c r="G6" s="35">
        <f>E6-F6</f>
        <v>228079285.06215</v>
      </c>
      <c r="H6" s="36">
        <f>G6/E6</f>
        <v>5.7194499142653954E-2</v>
      </c>
      <c r="I6" s="35"/>
      <c r="J6" s="35">
        <v>4231274721</v>
      </c>
      <c r="K6" s="35">
        <v>3910368071.49721</v>
      </c>
      <c r="L6" s="35">
        <f>J6-K6</f>
        <v>320906649.50278997</v>
      </c>
      <c r="M6" s="36">
        <f>L6/J6</f>
        <v>7.5841601092483155E-2</v>
      </c>
      <c r="N6" s="35"/>
      <c r="O6" s="35">
        <v>4267230697</v>
      </c>
      <c r="P6" s="35">
        <v>4072950067.4910798</v>
      </c>
      <c r="Q6" s="35">
        <f>O6-P6</f>
        <v>194280629.50892019</v>
      </c>
      <c r="R6" s="36">
        <f>Q6/O6</f>
        <v>4.5528503918362252E-2</v>
      </c>
      <c r="T6" s="18" t="b">
        <f>ABS(H6)&lt;1%</f>
        <v>0</v>
      </c>
      <c r="U6" s="18" t="b">
        <f>ABS(M6)&lt;1%</f>
        <v>0</v>
      </c>
      <c r="V6" s="18" t="b">
        <f>ABS(R6)&lt;1%</f>
        <v>0</v>
      </c>
    </row>
    <row r="7" spans="2:22" ht="14.1" customHeight="1" x14ac:dyDescent="0.25">
      <c r="B7" t="s">
        <v>10</v>
      </c>
      <c r="C7" t="s">
        <v>28</v>
      </c>
      <c r="D7" s="34" t="str">
        <f t="shared" si="0"/>
        <v>Alagoas (AL) - Ingênuo</v>
      </c>
      <c r="E7" s="35">
        <v>5703610531</v>
      </c>
      <c r="F7" s="35">
        <v>5453588773</v>
      </c>
      <c r="G7" s="35">
        <f t="shared" ref="G7:G32" si="1">E7-F7</f>
        <v>250021758</v>
      </c>
      <c r="H7" s="36">
        <f t="shared" ref="H7:H32" si="2">G7/E7</f>
        <v>4.3835699622387141E-2</v>
      </c>
      <c r="I7" s="35"/>
      <c r="J7" s="35">
        <v>5808701514</v>
      </c>
      <c r="K7" s="35">
        <v>5537807845</v>
      </c>
      <c r="L7" s="35">
        <f t="shared" ref="L7:L32" si="3">J7-K7</f>
        <v>270893669</v>
      </c>
      <c r="M7" s="36">
        <f t="shared" ref="M7:M32" si="4">L7/J7</f>
        <v>4.6635839067836117E-2</v>
      </c>
      <c r="N7" s="35"/>
      <c r="O7" s="35">
        <v>5969712768</v>
      </c>
      <c r="P7" s="35">
        <v>5622026917</v>
      </c>
      <c r="Q7" s="35">
        <f t="shared" ref="Q7:Q32" si="5">O7-P7</f>
        <v>347685851</v>
      </c>
      <c r="R7" s="36">
        <f t="shared" ref="R7:R32" si="6">Q7/O7</f>
        <v>5.824163816787508E-2</v>
      </c>
      <c r="T7" s="18" t="b">
        <f>ABS(H7)&lt;1%</f>
        <v>0</v>
      </c>
      <c r="U7" s="18" t="b">
        <f>ABS(M7)&lt;1%</f>
        <v>0</v>
      </c>
      <c r="V7" s="18" t="b">
        <f>ABS(R7)&lt;1%</f>
        <v>0</v>
      </c>
    </row>
    <row r="8" spans="2:22" ht="14.1" customHeight="1" x14ac:dyDescent="0.25">
      <c r="B8" t="s">
        <v>15</v>
      </c>
      <c r="C8" t="s">
        <v>29</v>
      </c>
      <c r="D8" s="34" t="str">
        <f t="shared" si="0"/>
        <v>Amazonas (AM) - VAR</v>
      </c>
      <c r="E8" s="35">
        <v>11078182793</v>
      </c>
      <c r="F8" s="35">
        <v>10203945534.4461</v>
      </c>
      <c r="G8" s="35">
        <f t="shared" si="1"/>
        <v>874237258.55389977</v>
      </c>
      <c r="H8" s="36">
        <f t="shared" si="2"/>
        <v>7.8915222368988736E-2</v>
      </c>
      <c r="I8" s="35"/>
      <c r="J8" s="35">
        <v>11129106801</v>
      </c>
      <c r="K8" s="35">
        <v>10641791882.8032</v>
      </c>
      <c r="L8" s="35">
        <f t="shared" si="3"/>
        <v>487314918.19680023</v>
      </c>
      <c r="M8" s="36">
        <f t="shared" si="4"/>
        <v>4.3787423996417468E-2</v>
      </c>
      <c r="N8" s="35"/>
      <c r="O8" s="35">
        <v>11039956265</v>
      </c>
      <c r="P8" s="35">
        <v>11124493947.041401</v>
      </c>
      <c r="Q8" s="35">
        <f t="shared" si="5"/>
        <v>-84537682.041400909</v>
      </c>
      <c r="R8" s="36">
        <f t="shared" si="6"/>
        <v>-7.6574290705671479E-3</v>
      </c>
      <c r="T8" s="18" t="b">
        <f>ABS(H8)&lt;1%</f>
        <v>0</v>
      </c>
      <c r="U8" s="18" t="b">
        <f>ABS(M8)&lt;1%</f>
        <v>0</v>
      </c>
      <c r="V8" s="18" t="b">
        <f>ABS(R8)&lt;1%</f>
        <v>1</v>
      </c>
    </row>
    <row r="9" spans="2:22" ht="14.1" customHeight="1" x14ac:dyDescent="0.25">
      <c r="B9" t="s">
        <v>12</v>
      </c>
      <c r="C9" t="s">
        <v>30</v>
      </c>
      <c r="D9" s="34" t="str">
        <f t="shared" si="0"/>
        <v>Amapá (AP) - STAR</v>
      </c>
      <c r="E9" s="35">
        <v>3667660686</v>
      </c>
      <c r="F9" s="35">
        <v>3245736849.6123099</v>
      </c>
      <c r="G9" s="35">
        <f t="shared" si="1"/>
        <v>421923836.38769007</v>
      </c>
      <c r="H9" s="36">
        <f t="shared" si="2"/>
        <v>0.11503895057638112</v>
      </c>
      <c r="I9" s="35"/>
      <c r="J9" s="35">
        <v>3974292342</v>
      </c>
      <c r="K9" s="35">
        <v>3418982057.18998</v>
      </c>
      <c r="L9" s="35">
        <f t="shared" si="3"/>
        <v>555310284.81001997</v>
      </c>
      <c r="M9" s="36">
        <f t="shared" si="4"/>
        <v>0.13972557552989895</v>
      </c>
      <c r="N9" s="35"/>
      <c r="O9" s="35">
        <v>4020130041</v>
      </c>
      <c r="P9" s="35">
        <v>3627188556.35221</v>
      </c>
      <c r="Q9" s="35">
        <f t="shared" si="5"/>
        <v>392941484.64778996</v>
      </c>
      <c r="R9" s="36">
        <f t="shared" si="6"/>
        <v>9.774347611652047E-2</v>
      </c>
      <c r="T9" s="18" t="b">
        <f>ABS(H9)&lt;1%</f>
        <v>0</v>
      </c>
      <c r="U9" s="18" t="b">
        <f>ABS(M9)&lt;1%</f>
        <v>0</v>
      </c>
      <c r="V9" s="18" t="b">
        <f>ABS(R9)&lt;1%</f>
        <v>0</v>
      </c>
    </row>
    <row r="10" spans="2:22" ht="14.1" customHeight="1" x14ac:dyDescent="0.25">
      <c r="B10" t="s">
        <v>15</v>
      </c>
      <c r="C10" t="s">
        <v>31</v>
      </c>
      <c r="D10" s="34" t="str">
        <f t="shared" si="0"/>
        <v>Bahia (BA) - VAR</v>
      </c>
      <c r="E10" s="37">
        <v>24353053904</v>
      </c>
      <c r="F10" s="37">
        <v>23190899520.770699</v>
      </c>
      <c r="G10" s="37">
        <f t="shared" si="1"/>
        <v>1162154383.2293015</v>
      </c>
      <c r="H10" s="38">
        <f t="shared" si="2"/>
        <v>4.772109435681153E-2</v>
      </c>
      <c r="I10" s="37"/>
      <c r="J10" s="37">
        <v>25909656415</v>
      </c>
      <c r="K10" s="37">
        <v>24033832288.322102</v>
      </c>
      <c r="L10" s="37">
        <f t="shared" si="3"/>
        <v>1875824126.6778984</v>
      </c>
      <c r="M10" s="38">
        <f t="shared" si="4"/>
        <v>7.2398649238432922E-2</v>
      </c>
      <c r="N10" s="37"/>
      <c r="O10" s="37">
        <v>25870525220</v>
      </c>
      <c r="P10" s="37">
        <v>25009682773.907398</v>
      </c>
      <c r="Q10" s="37">
        <f t="shared" si="5"/>
        <v>860842446.09260178</v>
      </c>
      <c r="R10" s="38">
        <f t="shared" si="6"/>
        <v>3.3275027807595545E-2</v>
      </c>
      <c r="T10" s="18" t="b">
        <f>ABS(H10)&lt;1%</f>
        <v>0</v>
      </c>
      <c r="U10" s="18" t="b">
        <f>ABS(M10)&lt;1%</f>
        <v>0</v>
      </c>
      <c r="V10" s="18" t="b">
        <f>ABS(R10)&lt;1%</f>
        <v>0</v>
      </c>
    </row>
    <row r="11" spans="2:22" ht="14.1" customHeight="1" x14ac:dyDescent="0.25">
      <c r="B11" t="s">
        <v>7</v>
      </c>
      <c r="C11" t="s">
        <v>32</v>
      </c>
      <c r="D11" s="34" t="str">
        <f t="shared" si="0"/>
        <v>Ceará (CE) - ARIMA</v>
      </c>
      <c r="E11" s="35">
        <v>13782967946</v>
      </c>
      <c r="F11" s="35">
        <v>13376878387.691401</v>
      </c>
      <c r="G11" s="35">
        <f t="shared" si="1"/>
        <v>406089558.30859947</v>
      </c>
      <c r="H11" s="36">
        <f t="shared" si="2"/>
        <v>2.9463143199607602E-2</v>
      </c>
      <c r="I11" s="35"/>
      <c r="J11" s="35">
        <v>14150077865</v>
      </c>
      <c r="K11" s="35">
        <v>13943722402.646601</v>
      </c>
      <c r="L11" s="35">
        <f t="shared" si="3"/>
        <v>206355462.35339928</v>
      </c>
      <c r="M11" s="36">
        <f t="shared" si="4"/>
        <v>1.4583344651679715E-2</v>
      </c>
      <c r="N11" s="35"/>
      <c r="O11" s="35">
        <v>14418477506</v>
      </c>
      <c r="P11" s="35">
        <v>14392087271.0415</v>
      </c>
      <c r="Q11" s="35">
        <f t="shared" si="5"/>
        <v>26390234.958499908</v>
      </c>
      <c r="R11" s="36">
        <f t="shared" si="6"/>
        <v>1.8303066289431786E-3</v>
      </c>
      <c r="T11" s="18" t="b">
        <f>ABS(H11)&lt;1%</f>
        <v>0</v>
      </c>
      <c r="U11" s="18" t="b">
        <f>ABS(M11)&lt;1%</f>
        <v>0</v>
      </c>
      <c r="V11" s="18" t="b">
        <f>ABS(R11)&lt;1%</f>
        <v>1</v>
      </c>
    </row>
    <row r="12" spans="2:22" ht="14.1" customHeight="1" x14ac:dyDescent="0.25">
      <c r="B12" t="s">
        <v>7</v>
      </c>
      <c r="C12" t="s">
        <v>33</v>
      </c>
      <c r="D12" s="34" t="str">
        <f t="shared" si="0"/>
        <v>Distrito Federal (DF) - ARIMA</v>
      </c>
      <c r="E12" s="35">
        <v>16324875462</v>
      </c>
      <c r="F12" s="35">
        <v>16179687672.7188</v>
      </c>
      <c r="G12" s="35">
        <f t="shared" si="1"/>
        <v>145187789.28120041</v>
      </c>
      <c r="H12" s="36">
        <f t="shared" si="2"/>
        <v>8.8936537138772816E-3</v>
      </c>
      <c r="I12" s="35"/>
      <c r="J12" s="35">
        <v>16802787775</v>
      </c>
      <c r="K12" s="35">
        <v>16781893075.1012</v>
      </c>
      <c r="L12" s="35">
        <f t="shared" si="3"/>
        <v>20894699.898799896</v>
      </c>
      <c r="M12" s="36">
        <f t="shared" si="4"/>
        <v>1.2435257874224919E-3</v>
      </c>
      <c r="N12" s="35"/>
      <c r="O12" s="35">
        <v>17504269623</v>
      </c>
      <c r="P12" s="35">
        <v>17322290079.7612</v>
      </c>
      <c r="Q12" s="35">
        <f t="shared" si="5"/>
        <v>181979543.23880005</v>
      </c>
      <c r="R12" s="36">
        <f t="shared" si="6"/>
        <v>1.0396294570307879E-2</v>
      </c>
      <c r="T12" s="18" t="b">
        <f>ABS(H12)&lt;1%</f>
        <v>1</v>
      </c>
      <c r="U12" s="18" t="b">
        <f>ABS(M12)&lt;1%</f>
        <v>1</v>
      </c>
      <c r="V12" s="18" t="b">
        <f>ABS(R12)&lt;1%</f>
        <v>0</v>
      </c>
    </row>
    <row r="13" spans="2:22" ht="14.1" customHeight="1" x14ac:dyDescent="0.25">
      <c r="B13" t="s">
        <v>10</v>
      </c>
      <c r="C13" t="s">
        <v>34</v>
      </c>
      <c r="D13" s="34" t="str">
        <f t="shared" si="0"/>
        <v>Espírito Santo (ES) - Ingênuo</v>
      </c>
      <c r="E13" s="35">
        <v>11113552703</v>
      </c>
      <c r="F13" s="35">
        <v>11068177345</v>
      </c>
      <c r="G13" s="35">
        <f t="shared" si="1"/>
        <v>45375358</v>
      </c>
      <c r="H13" s="36">
        <f t="shared" si="2"/>
        <v>4.0828850334917064E-3</v>
      </c>
      <c r="I13" s="35"/>
      <c r="J13" s="35">
        <v>11545498468</v>
      </c>
      <c r="K13" s="35">
        <v>11171124173</v>
      </c>
      <c r="L13" s="35">
        <f t="shared" si="3"/>
        <v>374374295</v>
      </c>
      <c r="M13" s="36">
        <f t="shared" si="4"/>
        <v>3.2425996680665793E-2</v>
      </c>
      <c r="N13" s="35"/>
      <c r="O13" s="35">
        <v>11798288649</v>
      </c>
      <c r="P13" s="35">
        <v>11274071001</v>
      </c>
      <c r="Q13" s="35">
        <f t="shared" si="5"/>
        <v>524217648</v>
      </c>
      <c r="R13" s="36">
        <f t="shared" si="6"/>
        <v>4.443166832033997E-2</v>
      </c>
      <c r="T13" s="18" t="b">
        <f>ABS(H13)&lt;1%</f>
        <v>1</v>
      </c>
      <c r="U13" s="18" t="b">
        <f>ABS(M13)&lt;1%</f>
        <v>0</v>
      </c>
      <c r="V13" s="18" t="b">
        <f>ABS(R13)&lt;1%</f>
        <v>0</v>
      </c>
    </row>
    <row r="14" spans="2:22" ht="14.1" customHeight="1" x14ac:dyDescent="0.25">
      <c r="B14" t="s">
        <v>8</v>
      </c>
      <c r="C14" t="s">
        <v>35</v>
      </c>
      <c r="D14" s="34" t="str">
        <f t="shared" si="0"/>
        <v>Goiás (GO) - Suavização Exponencial</v>
      </c>
      <c r="E14" s="35">
        <v>15694109579</v>
      </c>
      <c r="F14" s="35">
        <v>15120316887.5779</v>
      </c>
      <c r="G14" s="35">
        <f t="shared" si="1"/>
        <v>573792691.42210007</v>
      </c>
      <c r="H14" s="36">
        <f t="shared" si="2"/>
        <v>3.656102237172356E-2</v>
      </c>
      <c r="I14" s="35"/>
      <c r="J14" s="35">
        <v>16247984612</v>
      </c>
      <c r="K14" s="35">
        <v>15755327550.7027</v>
      </c>
      <c r="L14" s="35">
        <f t="shared" si="3"/>
        <v>492657061.29730034</v>
      </c>
      <c r="M14" s="36">
        <f t="shared" si="4"/>
        <v>3.0321118160922367E-2</v>
      </c>
      <c r="N14" s="35"/>
      <c r="O14" s="35">
        <v>16656492151</v>
      </c>
      <c r="P14" s="35">
        <v>16427847615.1525</v>
      </c>
      <c r="Q14" s="35">
        <f t="shared" si="5"/>
        <v>228644535.84749985</v>
      </c>
      <c r="R14" s="36">
        <f t="shared" si="6"/>
        <v>1.3727052117259443E-2</v>
      </c>
      <c r="T14" s="18" t="b">
        <f>ABS(H14)&lt;1%</f>
        <v>0</v>
      </c>
      <c r="U14" s="18" t="b">
        <f>ABS(M14)&lt;1%</f>
        <v>0</v>
      </c>
      <c r="V14" s="18" t="b">
        <f>ABS(R14)&lt;1%</f>
        <v>0</v>
      </c>
    </row>
    <row r="15" spans="2:22" ht="14.1" customHeight="1" x14ac:dyDescent="0.25">
      <c r="B15" t="s">
        <v>9</v>
      </c>
      <c r="C15" t="s">
        <v>36</v>
      </c>
      <c r="D15" s="34" t="str">
        <f t="shared" si="0"/>
        <v>Maranhão (MA) - LSTVAR</v>
      </c>
      <c r="E15" s="35">
        <v>9515573171</v>
      </c>
      <c r="F15" s="35">
        <v>9338450220.4051208</v>
      </c>
      <c r="G15" s="35">
        <f t="shared" si="1"/>
        <v>177122950.59487915</v>
      </c>
      <c r="H15" s="36">
        <f t="shared" si="2"/>
        <v>1.8614007523444345E-2</v>
      </c>
      <c r="I15" s="35"/>
      <c r="J15" s="35">
        <v>9964478380</v>
      </c>
      <c r="K15" s="35">
        <v>9665954899.6947403</v>
      </c>
      <c r="L15" s="35">
        <f t="shared" si="3"/>
        <v>298523480.3052597</v>
      </c>
      <c r="M15" s="36">
        <f t="shared" si="4"/>
        <v>2.9958766422177707E-2</v>
      </c>
      <c r="N15" s="35"/>
      <c r="O15" s="35">
        <v>10147462440</v>
      </c>
      <c r="P15" s="35">
        <v>10181284320.585699</v>
      </c>
      <c r="Q15" s="35">
        <f t="shared" si="5"/>
        <v>-33821880.585699081</v>
      </c>
      <c r="R15" s="36">
        <f t="shared" si="6"/>
        <v>-3.333038263081177E-3</v>
      </c>
      <c r="T15" s="18" t="b">
        <f>ABS(H15)&lt;1%</f>
        <v>0</v>
      </c>
      <c r="U15" s="18" t="b">
        <f>ABS(M15)&lt;1%</f>
        <v>0</v>
      </c>
      <c r="V15" s="18" t="b">
        <f>ABS(R15)&lt;1%</f>
        <v>1</v>
      </c>
    </row>
    <row r="16" spans="2:22" ht="14.1" customHeight="1" x14ac:dyDescent="0.25">
      <c r="B16" t="s">
        <v>10</v>
      </c>
      <c r="C16" t="s">
        <v>37</v>
      </c>
      <c r="D16" s="34" t="str">
        <f t="shared" si="0"/>
        <v>Minas Gerais (MG) - Ingênuo</v>
      </c>
      <c r="E16" s="35">
        <v>44817070386</v>
      </c>
      <c r="F16" s="35">
        <v>45598606442</v>
      </c>
      <c r="G16" s="35">
        <f t="shared" si="1"/>
        <v>-781536056</v>
      </c>
      <c r="H16" s="36">
        <f t="shared" si="2"/>
        <v>-1.743835661877928E-2</v>
      </c>
      <c r="I16" s="35"/>
      <c r="J16" s="35">
        <v>46167216680</v>
      </c>
      <c r="K16" s="35">
        <v>46924122170</v>
      </c>
      <c r="L16" s="35">
        <f t="shared" si="3"/>
        <v>-756905490</v>
      </c>
      <c r="M16" s="36">
        <f t="shared" si="4"/>
        <v>-1.6394869442668773E-2</v>
      </c>
      <c r="N16" s="35"/>
      <c r="O16" s="35">
        <v>47644235435</v>
      </c>
      <c r="P16" s="35">
        <v>48249637898</v>
      </c>
      <c r="Q16" s="35">
        <f t="shared" si="5"/>
        <v>-605402463</v>
      </c>
      <c r="R16" s="36">
        <f t="shared" si="6"/>
        <v>-1.270673057238871E-2</v>
      </c>
      <c r="T16" s="18" t="b">
        <f>ABS(H16)&lt;1%</f>
        <v>0</v>
      </c>
      <c r="U16" s="18" t="b">
        <f>ABS(M16)&lt;1%</f>
        <v>0</v>
      </c>
      <c r="V16" s="18" t="b">
        <f>ABS(R16)&lt;1%</f>
        <v>0</v>
      </c>
    </row>
    <row r="17" spans="2:22" ht="14.1" customHeight="1" x14ac:dyDescent="0.25">
      <c r="B17" t="s">
        <v>7</v>
      </c>
      <c r="C17" t="s">
        <v>38</v>
      </c>
      <c r="D17" s="34" t="str">
        <f t="shared" si="0"/>
        <v>Mato Grosso do Sul (MS) - ARIMA</v>
      </c>
      <c r="E17" s="35">
        <v>7458205423</v>
      </c>
      <c r="F17" s="35">
        <v>7514644214.5561705</v>
      </c>
      <c r="G17" s="35">
        <f t="shared" si="1"/>
        <v>-56438791.556170464</v>
      </c>
      <c r="H17" s="36">
        <f t="shared" si="2"/>
        <v>-7.5673420555193611E-3</v>
      </c>
      <c r="I17" s="35"/>
      <c r="J17" s="35">
        <v>7672817712</v>
      </c>
      <c r="K17" s="35">
        <v>7753034730.3893404</v>
      </c>
      <c r="L17" s="35">
        <f t="shared" si="3"/>
        <v>-80217018.389340401</v>
      </c>
      <c r="M17" s="36">
        <f t="shared" si="4"/>
        <v>-1.0454701440891003E-2</v>
      </c>
      <c r="N17" s="35"/>
      <c r="O17" s="35">
        <v>8095589257</v>
      </c>
      <c r="P17" s="35">
        <v>8059518799.6814299</v>
      </c>
      <c r="Q17" s="35">
        <f t="shared" si="5"/>
        <v>36070457.318570137</v>
      </c>
      <c r="R17" s="36">
        <f t="shared" si="6"/>
        <v>4.4555690973799283E-3</v>
      </c>
      <c r="T17" s="18" t="b">
        <f>ABS(H17)&lt;1%</f>
        <v>1</v>
      </c>
      <c r="U17" s="18" t="b">
        <f>ABS(M17)&lt;1%</f>
        <v>0</v>
      </c>
      <c r="V17" s="18" t="b">
        <f>ABS(R17)&lt;1%</f>
        <v>1</v>
      </c>
    </row>
    <row r="18" spans="2:22" ht="14.1" customHeight="1" x14ac:dyDescent="0.25">
      <c r="B18" t="s">
        <v>10</v>
      </c>
      <c r="C18" t="s">
        <v>39</v>
      </c>
      <c r="D18" s="34" t="str">
        <f t="shared" si="0"/>
        <v>Mato Grosso (MT) - Ingênuo</v>
      </c>
      <c r="E18" s="35">
        <v>10348320959</v>
      </c>
      <c r="F18" s="35">
        <v>10302270827</v>
      </c>
      <c r="G18" s="35">
        <f t="shared" si="1"/>
        <v>46050132</v>
      </c>
      <c r="H18" s="36">
        <f t="shared" si="2"/>
        <v>4.4500100240851062E-3</v>
      </c>
      <c r="I18" s="35"/>
      <c r="J18" s="35">
        <v>10615089796</v>
      </c>
      <c r="K18" s="35">
        <v>10645628839</v>
      </c>
      <c r="L18" s="35">
        <f t="shared" si="3"/>
        <v>-30539043</v>
      </c>
      <c r="M18" s="36">
        <f t="shared" si="4"/>
        <v>-2.8769462705353454E-3</v>
      </c>
      <c r="N18" s="35"/>
      <c r="O18" s="35">
        <v>10927731310</v>
      </c>
      <c r="P18" s="35">
        <v>10988986851</v>
      </c>
      <c r="Q18" s="35">
        <f t="shared" si="5"/>
        <v>-61255541</v>
      </c>
      <c r="R18" s="36">
        <f t="shared" si="6"/>
        <v>-5.6055130989489891E-3</v>
      </c>
      <c r="T18" s="18" t="b">
        <f>ABS(H18)&lt;1%</f>
        <v>1</v>
      </c>
      <c r="U18" s="18" t="b">
        <f>ABS(M18)&lt;1%</f>
        <v>1</v>
      </c>
      <c r="V18" s="18" t="b">
        <f>ABS(R18)&lt;1%</f>
        <v>1</v>
      </c>
    </row>
    <row r="19" spans="2:22" ht="14.1" customHeight="1" x14ac:dyDescent="0.25">
      <c r="B19" t="s">
        <v>13</v>
      </c>
      <c r="C19" t="s">
        <v>40</v>
      </c>
      <c r="D19" s="34" t="str">
        <f t="shared" si="0"/>
        <v>Pará (PA) - Combinação - Média</v>
      </c>
      <c r="E19" s="35">
        <v>13909776547</v>
      </c>
      <c r="F19" s="35">
        <v>13894499682.102501</v>
      </c>
      <c r="G19" s="35">
        <f t="shared" si="1"/>
        <v>15276864.897499084</v>
      </c>
      <c r="H19" s="36">
        <f t="shared" si="2"/>
        <v>1.0982825529856504E-3</v>
      </c>
      <c r="I19" s="35"/>
      <c r="J19" s="35">
        <v>14666623767</v>
      </c>
      <c r="K19" s="35">
        <v>14398528965.3241</v>
      </c>
      <c r="L19" s="35">
        <f t="shared" si="3"/>
        <v>268094801.67589951</v>
      </c>
      <c r="M19" s="36">
        <f t="shared" si="4"/>
        <v>1.8279244489731481E-2</v>
      </c>
      <c r="N19" s="35"/>
      <c r="O19" s="35">
        <v>15092463545</v>
      </c>
      <c r="P19" s="35">
        <v>15056769900.1957</v>
      </c>
      <c r="Q19" s="35">
        <f t="shared" si="5"/>
        <v>35693644.804300308</v>
      </c>
      <c r="R19" s="36">
        <f t="shared" si="6"/>
        <v>2.3649979142156218E-3</v>
      </c>
      <c r="T19" s="18" t="b">
        <f>ABS(H19)&lt;1%</f>
        <v>1</v>
      </c>
      <c r="U19" s="18" t="b">
        <f>ABS(M19)&lt;1%</f>
        <v>0</v>
      </c>
      <c r="V19" s="18" t="b">
        <f>ABS(R19)&lt;1%</f>
        <v>1</v>
      </c>
    </row>
    <row r="20" spans="2:22" ht="14.1" customHeight="1" x14ac:dyDescent="0.25">
      <c r="B20" t="s">
        <v>9</v>
      </c>
      <c r="C20" t="s">
        <v>41</v>
      </c>
      <c r="D20" s="34" t="str">
        <f t="shared" si="0"/>
        <v>Paraíba (PB) - LSTVAR</v>
      </c>
      <c r="E20" s="35">
        <v>7321042887</v>
      </c>
      <c r="F20" s="35">
        <v>6962858515.8741598</v>
      </c>
      <c r="G20" s="35">
        <f t="shared" si="1"/>
        <v>358184371.12584019</v>
      </c>
      <c r="H20" s="36">
        <f t="shared" si="2"/>
        <v>4.892532070285633E-2</v>
      </c>
      <c r="I20" s="35"/>
      <c r="J20" s="35">
        <v>7429427646</v>
      </c>
      <c r="K20" s="35">
        <v>7159557919.1259403</v>
      </c>
      <c r="L20" s="35">
        <f t="shared" si="3"/>
        <v>269869726.87405968</v>
      </c>
      <c r="M20" s="36">
        <f t="shared" si="4"/>
        <v>3.632443032396411E-2</v>
      </c>
      <c r="N20" s="35"/>
      <c r="O20" s="35">
        <v>7399789000</v>
      </c>
      <c r="P20" s="35">
        <v>7411676313.5803604</v>
      </c>
      <c r="Q20" s="35">
        <f t="shared" si="5"/>
        <v>-11887313.580360413</v>
      </c>
      <c r="R20" s="36">
        <f t="shared" si="6"/>
        <v>-1.6064395323110447E-3</v>
      </c>
      <c r="T20" s="18" t="b">
        <f>ABS(H20)&lt;1%</f>
        <v>0</v>
      </c>
      <c r="U20" s="18" t="b">
        <f>ABS(M20)&lt;1%</f>
        <v>0</v>
      </c>
      <c r="V20" s="18" t="b">
        <f>ABS(R20)&lt;1%</f>
        <v>1</v>
      </c>
    </row>
    <row r="21" spans="2:22" ht="14.1" customHeight="1" x14ac:dyDescent="0.25">
      <c r="B21" t="s">
        <v>10</v>
      </c>
      <c r="C21" t="s">
        <v>42</v>
      </c>
      <c r="D21" s="34" t="str">
        <f t="shared" si="0"/>
        <v>Pernambuco (PE) - Ingênuo</v>
      </c>
      <c r="E21" s="35">
        <v>17620988974</v>
      </c>
      <c r="F21" s="35">
        <v>17472892832</v>
      </c>
      <c r="G21" s="35">
        <f t="shared" si="1"/>
        <v>148096142</v>
      </c>
      <c r="H21" s="36">
        <f t="shared" si="2"/>
        <v>8.4045306548070492E-3</v>
      </c>
      <c r="I21" s="35"/>
      <c r="J21" s="35">
        <v>18035561538</v>
      </c>
      <c r="K21" s="35">
        <v>17937380428</v>
      </c>
      <c r="L21" s="35">
        <f t="shared" si="3"/>
        <v>98181110</v>
      </c>
      <c r="M21" s="36">
        <f t="shared" si="4"/>
        <v>5.4437512130208676E-3</v>
      </c>
      <c r="N21" s="35"/>
      <c r="O21" s="35">
        <v>18475020081</v>
      </c>
      <c r="P21" s="35">
        <v>18401868024</v>
      </c>
      <c r="Q21" s="35">
        <f t="shared" si="5"/>
        <v>73152057</v>
      </c>
      <c r="R21" s="36">
        <f t="shared" si="6"/>
        <v>3.959511636754902E-3</v>
      </c>
      <c r="T21" s="18" t="b">
        <f>ABS(H21)&lt;1%</f>
        <v>1</v>
      </c>
      <c r="U21" s="18" t="b">
        <f>ABS(M21)&lt;1%</f>
        <v>1</v>
      </c>
      <c r="V21" s="18" t="b">
        <f>ABS(R21)&lt;1%</f>
        <v>1</v>
      </c>
    </row>
    <row r="22" spans="2:22" ht="14.1" customHeight="1" x14ac:dyDescent="0.25">
      <c r="B22" t="s">
        <v>8</v>
      </c>
      <c r="C22" t="s">
        <v>43</v>
      </c>
      <c r="D22" s="34" t="str">
        <f t="shared" si="0"/>
        <v>Piauí (PI) - Suavização Exponencial</v>
      </c>
      <c r="E22" s="35">
        <v>5988232342</v>
      </c>
      <c r="F22" s="35">
        <v>5525310747.0829296</v>
      </c>
      <c r="G22" s="35">
        <f t="shared" si="1"/>
        <v>462921594.91707039</v>
      </c>
      <c r="H22" s="36">
        <f t="shared" si="2"/>
        <v>7.7305216043514424E-2</v>
      </c>
      <c r="I22" s="35"/>
      <c r="J22" s="35">
        <v>6103599501</v>
      </c>
      <c r="K22" s="35">
        <v>5738810019.5382996</v>
      </c>
      <c r="L22" s="35">
        <f t="shared" si="3"/>
        <v>364789481.46170044</v>
      </c>
      <c r="M22" s="36">
        <f t="shared" si="4"/>
        <v>5.9766287319791243E-2</v>
      </c>
      <c r="N22" s="35"/>
      <c r="O22" s="35">
        <v>6201506915</v>
      </c>
      <c r="P22" s="35">
        <v>5992564058.7663097</v>
      </c>
      <c r="Q22" s="35">
        <f t="shared" si="5"/>
        <v>208942856.23369026</v>
      </c>
      <c r="R22" s="36">
        <f t="shared" si="6"/>
        <v>3.3692271749033477E-2</v>
      </c>
      <c r="T22" s="18" t="b">
        <f>ABS(H22)&lt;1%</f>
        <v>0</v>
      </c>
      <c r="U22" s="18" t="b">
        <f>ABS(M22)&lt;1%</f>
        <v>0</v>
      </c>
      <c r="V22" s="18" t="b">
        <f>ABS(R22)&lt;1%</f>
        <v>0</v>
      </c>
    </row>
    <row r="23" spans="2:22" ht="14.1" customHeight="1" x14ac:dyDescent="0.25">
      <c r="B23" t="s">
        <v>14</v>
      </c>
      <c r="C23" t="s">
        <v>44</v>
      </c>
      <c r="D23" s="34" t="str">
        <f t="shared" si="0"/>
        <v>Paraná (PR) - Combinação - Mediana</v>
      </c>
      <c r="E23" s="35">
        <v>26425191550</v>
      </c>
      <c r="F23" s="35">
        <v>25331666780.244301</v>
      </c>
      <c r="G23" s="35">
        <f t="shared" si="1"/>
        <v>1093524769.7556992</v>
      </c>
      <c r="H23" s="36">
        <f t="shared" si="2"/>
        <v>4.1381905129679153E-2</v>
      </c>
      <c r="I23" s="35"/>
      <c r="J23" s="35">
        <v>26970684144</v>
      </c>
      <c r="K23" s="35">
        <v>26260128305.6679</v>
      </c>
      <c r="L23" s="35">
        <f t="shared" si="3"/>
        <v>710555838.33209991</v>
      </c>
      <c r="M23" s="36">
        <f t="shared" si="4"/>
        <v>2.6345488106210048E-2</v>
      </c>
      <c r="N23" s="35"/>
      <c r="O23" s="35">
        <v>28336698865</v>
      </c>
      <c r="P23" s="35">
        <v>27263494359.515499</v>
      </c>
      <c r="Q23" s="35">
        <f t="shared" si="5"/>
        <v>1073204505.4845009</v>
      </c>
      <c r="R23" s="36">
        <f t="shared" si="6"/>
        <v>3.7873307353033514E-2</v>
      </c>
      <c r="T23" s="18" t="b">
        <f>ABS(H23)&lt;1%</f>
        <v>0</v>
      </c>
      <c r="U23" s="18" t="b">
        <f>ABS(M23)&lt;1%</f>
        <v>0</v>
      </c>
      <c r="V23" s="18" t="b">
        <f>ABS(R23)&lt;1%</f>
        <v>0</v>
      </c>
    </row>
    <row r="24" spans="2:22" ht="14.1" customHeight="1" x14ac:dyDescent="0.25">
      <c r="B24" t="s">
        <v>8</v>
      </c>
      <c r="C24" t="s">
        <v>45</v>
      </c>
      <c r="D24" s="34" t="str">
        <f t="shared" si="0"/>
        <v>Rio de Janeiro (RJ) - Suavização Exponencial</v>
      </c>
      <c r="E24" s="35">
        <v>47388341226</v>
      </c>
      <c r="F24" s="35">
        <v>44994776897.203201</v>
      </c>
      <c r="G24" s="35">
        <f t="shared" si="1"/>
        <v>2393564328.7967987</v>
      </c>
      <c r="H24" s="36">
        <f t="shared" si="2"/>
        <v>5.0509561357753328E-2</v>
      </c>
      <c r="I24" s="35"/>
      <c r="J24" s="35">
        <v>47896309609</v>
      </c>
      <c r="K24" s="35">
        <v>45837245001.614899</v>
      </c>
      <c r="L24" s="35">
        <f t="shared" si="3"/>
        <v>2059064607.3851013</v>
      </c>
      <c r="M24" s="36">
        <f t="shared" si="4"/>
        <v>4.2990047128770664E-2</v>
      </c>
      <c r="N24" s="35"/>
      <c r="O24" s="35">
        <v>46045517774</v>
      </c>
      <c r="P24" s="35">
        <v>46692451411.647797</v>
      </c>
      <c r="Q24" s="35">
        <f t="shared" si="5"/>
        <v>-646933637.64779663</v>
      </c>
      <c r="R24" s="36">
        <f t="shared" si="6"/>
        <v>-1.4049872146580428E-2</v>
      </c>
      <c r="T24" s="18" t="b">
        <f>ABS(H24)&lt;1%</f>
        <v>0</v>
      </c>
      <c r="U24" s="18" t="b">
        <f>ABS(M24)&lt;1%</f>
        <v>0</v>
      </c>
      <c r="V24" s="18" t="b">
        <f>ABS(R24)&lt;1%</f>
        <v>0</v>
      </c>
    </row>
    <row r="25" spans="2:22" ht="14.1" customHeight="1" x14ac:dyDescent="0.25">
      <c r="B25" t="s">
        <v>10</v>
      </c>
      <c r="C25" t="s">
        <v>46</v>
      </c>
      <c r="D25" s="34" t="str">
        <f t="shared" si="0"/>
        <v>Rio Grande do Norte (RN) - Ingênuo</v>
      </c>
      <c r="E25" s="35">
        <v>7390910156</v>
      </c>
      <c r="F25" s="35">
        <v>7532728092</v>
      </c>
      <c r="G25" s="35">
        <f t="shared" si="1"/>
        <v>-141817936</v>
      </c>
      <c r="H25" s="36">
        <f t="shared" si="2"/>
        <v>-1.9188155857214832E-2</v>
      </c>
      <c r="I25" s="35"/>
      <c r="J25" s="35">
        <v>7384502065</v>
      </c>
      <c r="K25" s="35">
        <v>7750012388</v>
      </c>
      <c r="L25" s="35">
        <f t="shared" si="3"/>
        <v>-365510323</v>
      </c>
      <c r="M25" s="36">
        <f t="shared" si="4"/>
        <v>-4.9496949121646698E-2</v>
      </c>
      <c r="N25" s="35"/>
      <c r="O25" s="35">
        <v>7386145244</v>
      </c>
      <c r="P25" s="35">
        <v>7967296684</v>
      </c>
      <c r="Q25" s="35">
        <f t="shared" si="5"/>
        <v>-581151440</v>
      </c>
      <c r="R25" s="36">
        <f t="shared" si="6"/>
        <v>-7.8681290551670072E-2</v>
      </c>
      <c r="T25" s="18" t="b">
        <f>ABS(H25)&lt;1%</f>
        <v>0</v>
      </c>
      <c r="U25" s="18" t="b">
        <f>ABS(M25)&lt;1%</f>
        <v>0</v>
      </c>
      <c r="V25" s="18" t="b">
        <f>ABS(R25)&lt;1%</f>
        <v>0</v>
      </c>
    </row>
    <row r="26" spans="2:22" ht="14.1" customHeight="1" x14ac:dyDescent="0.25">
      <c r="B26" t="s">
        <v>13</v>
      </c>
      <c r="C26" t="s">
        <v>47</v>
      </c>
      <c r="D26" s="34" t="str">
        <f t="shared" si="0"/>
        <v>Rondônia (RO) - Combinação - Média</v>
      </c>
      <c r="E26" s="35">
        <v>5120655142</v>
      </c>
      <c r="F26" s="35">
        <v>4939858023.2033596</v>
      </c>
      <c r="G26" s="35">
        <f t="shared" si="1"/>
        <v>180797118.7966404</v>
      </c>
      <c r="H26" s="36">
        <f t="shared" si="2"/>
        <v>3.5307419418606961E-2</v>
      </c>
      <c r="I26" s="35"/>
      <c r="J26" s="35">
        <v>5340289571</v>
      </c>
      <c r="K26" s="35">
        <v>5047323148.8153801</v>
      </c>
      <c r="L26" s="35">
        <f t="shared" si="3"/>
        <v>292966422.1846199</v>
      </c>
      <c r="M26" s="36">
        <f t="shared" si="4"/>
        <v>5.4859651015096593E-2</v>
      </c>
      <c r="N26" s="35"/>
      <c r="O26" s="35">
        <v>5489267088</v>
      </c>
      <c r="P26" s="35">
        <v>5161130028.70784</v>
      </c>
      <c r="Q26" s="35">
        <f t="shared" si="5"/>
        <v>328137059.29216003</v>
      </c>
      <c r="R26" s="36">
        <f t="shared" si="6"/>
        <v>5.9777936477074557E-2</v>
      </c>
      <c r="T26" s="18" t="b">
        <f>ABS(H26)&lt;1%</f>
        <v>0</v>
      </c>
      <c r="U26" s="18" t="b">
        <f>ABS(M26)&lt;1%</f>
        <v>0</v>
      </c>
      <c r="V26" s="18" t="b">
        <f>ABS(R26)&lt;1%</f>
        <v>0</v>
      </c>
    </row>
    <row r="27" spans="2:22" ht="14.1" customHeight="1" x14ac:dyDescent="0.25">
      <c r="B27" t="s">
        <v>8</v>
      </c>
      <c r="C27" t="s">
        <v>48</v>
      </c>
      <c r="D27" s="34" t="str">
        <f t="shared" si="0"/>
        <v>Roraima (RR) - Suavização Exponencial</v>
      </c>
      <c r="E27" s="35">
        <v>2534466105</v>
      </c>
      <c r="F27" s="35">
        <v>2467823945.7203202</v>
      </c>
      <c r="G27" s="35">
        <f t="shared" si="1"/>
        <v>66642159.279679775</v>
      </c>
      <c r="H27" s="36">
        <f t="shared" si="2"/>
        <v>2.6294358069420612E-2</v>
      </c>
      <c r="I27" s="35"/>
      <c r="J27" s="35">
        <v>2725806697</v>
      </c>
      <c r="K27" s="35">
        <v>2528086533.7193899</v>
      </c>
      <c r="L27" s="35">
        <f t="shared" si="3"/>
        <v>197720163.28061008</v>
      </c>
      <c r="M27" s="36">
        <f t="shared" si="4"/>
        <v>7.2536384732717563E-2</v>
      </c>
      <c r="N27" s="35"/>
      <c r="O27" s="35">
        <v>2785293739</v>
      </c>
      <c r="P27" s="35">
        <v>2593925210.9258399</v>
      </c>
      <c r="Q27" s="35">
        <f t="shared" si="5"/>
        <v>191368528.0741601</v>
      </c>
      <c r="R27" s="36">
        <f t="shared" si="6"/>
        <v>6.8706767043847539E-2</v>
      </c>
      <c r="T27" s="18" t="b">
        <f>ABS(H27)&lt;1%</f>
        <v>0</v>
      </c>
      <c r="U27" s="18" t="b">
        <f>ABS(M27)&lt;1%</f>
        <v>0</v>
      </c>
      <c r="V27" s="18" t="b">
        <f>ABS(R27)&lt;1%</f>
        <v>0</v>
      </c>
    </row>
    <row r="28" spans="2:22" ht="14.1" customHeight="1" x14ac:dyDescent="0.25">
      <c r="B28" t="s">
        <v>8</v>
      </c>
      <c r="C28" t="s">
        <v>49</v>
      </c>
      <c r="D28" s="34" t="str">
        <f t="shared" si="0"/>
        <v>Rio Grande do Sul (RS) - Suavização Exponencial</v>
      </c>
      <c r="E28" s="35">
        <v>27348107203</v>
      </c>
      <c r="F28" s="35">
        <v>27283947401.045399</v>
      </c>
      <c r="G28" s="35">
        <f t="shared" si="1"/>
        <v>64159801.954601288</v>
      </c>
      <c r="H28" s="36">
        <f t="shared" si="2"/>
        <v>2.3460417746045386E-3</v>
      </c>
      <c r="I28" s="35"/>
      <c r="J28" s="35">
        <v>27691637546</v>
      </c>
      <c r="K28" s="35">
        <v>28071730703.6106</v>
      </c>
      <c r="L28" s="35">
        <f t="shared" si="3"/>
        <v>-380093157.61059952</v>
      </c>
      <c r="M28" s="36">
        <f t="shared" si="4"/>
        <v>-1.3725918410538463E-2</v>
      </c>
      <c r="N28" s="35"/>
      <c r="O28" s="35">
        <v>28633465816</v>
      </c>
      <c r="P28" s="35">
        <v>28931012052.7038</v>
      </c>
      <c r="Q28" s="35">
        <f t="shared" si="5"/>
        <v>-297546236.7038002</v>
      </c>
      <c r="R28" s="36">
        <f t="shared" si="6"/>
        <v>-1.039155506412833E-2</v>
      </c>
      <c r="T28" s="18" t="b">
        <f>ABS(H28)&lt;1%</f>
        <v>1</v>
      </c>
      <c r="U28" s="18" t="b">
        <f>ABS(M28)&lt;1%</f>
        <v>0</v>
      </c>
      <c r="V28" s="18" t="b">
        <f>ABS(R28)&lt;1%</f>
        <v>0</v>
      </c>
    </row>
    <row r="29" spans="2:22" ht="14.1" customHeight="1" x14ac:dyDescent="0.25">
      <c r="B29" t="s">
        <v>7</v>
      </c>
      <c r="C29" t="s">
        <v>50</v>
      </c>
      <c r="D29" s="34" t="str">
        <f t="shared" si="0"/>
        <v>Santa Catarina (SC) - ARIMA</v>
      </c>
      <c r="E29" s="35">
        <v>16725862749</v>
      </c>
      <c r="F29" s="35">
        <v>16513415255.556999</v>
      </c>
      <c r="G29" s="35">
        <f t="shared" si="1"/>
        <v>212447493.44300079</v>
      </c>
      <c r="H29" s="36">
        <f t="shared" si="2"/>
        <v>1.270173602588617E-2</v>
      </c>
      <c r="I29" s="35"/>
      <c r="J29" s="35">
        <v>17351319941</v>
      </c>
      <c r="K29" s="35">
        <v>17139652206.7111</v>
      </c>
      <c r="L29" s="35">
        <f t="shared" si="3"/>
        <v>211667734.28890038</v>
      </c>
      <c r="M29" s="36">
        <f t="shared" si="4"/>
        <v>1.2198941349052287E-2</v>
      </c>
      <c r="N29" s="35"/>
      <c r="O29" s="35">
        <v>17835511027</v>
      </c>
      <c r="P29" s="35">
        <v>17825507732.4412</v>
      </c>
      <c r="Q29" s="35">
        <f t="shared" si="5"/>
        <v>10003294.558799744</v>
      </c>
      <c r="R29" s="36">
        <f t="shared" si="6"/>
        <v>5.6086391601880192E-4</v>
      </c>
      <c r="T29" s="18" t="b">
        <f>ABS(H29)&lt;1%</f>
        <v>0</v>
      </c>
      <c r="U29" s="18" t="b">
        <f>ABS(M29)&lt;1%</f>
        <v>0</v>
      </c>
      <c r="V29" s="18" t="b">
        <f>ABS(R29)&lt;1%</f>
        <v>1</v>
      </c>
    </row>
    <row r="30" spans="2:22" ht="14.1" customHeight="1" x14ac:dyDescent="0.25">
      <c r="B30" t="s">
        <v>9</v>
      </c>
      <c r="C30" t="s">
        <v>51</v>
      </c>
      <c r="D30" s="34" t="str">
        <f t="shared" si="0"/>
        <v>Sergipe (SE) - LSTVAR</v>
      </c>
      <c r="E30" s="35">
        <v>5721686641.04</v>
      </c>
      <c r="F30" s="35">
        <v>5522548617.0195904</v>
      </c>
      <c r="G30" s="35">
        <f t="shared" si="1"/>
        <v>199138024.02040958</v>
      </c>
      <c r="H30" s="36">
        <f t="shared" si="2"/>
        <v>3.4804077278900641E-2</v>
      </c>
      <c r="I30" s="35"/>
      <c r="J30" s="35">
        <v>5839875500.3100004</v>
      </c>
      <c r="K30" s="35">
        <v>5682012920.9349804</v>
      </c>
      <c r="L30" s="35">
        <f t="shared" si="3"/>
        <v>157862579.37502003</v>
      </c>
      <c r="M30" s="36">
        <f t="shared" si="4"/>
        <v>2.703183986827119E-2</v>
      </c>
      <c r="N30" s="35"/>
      <c r="O30" s="35">
        <v>5982485349.9399996</v>
      </c>
      <c r="P30" s="35">
        <v>5865972920.5351496</v>
      </c>
      <c r="Q30" s="35">
        <f t="shared" si="5"/>
        <v>116512429.40485001</v>
      </c>
      <c r="R30" s="36">
        <f t="shared" si="6"/>
        <v>1.9475589590205775E-2</v>
      </c>
      <c r="T30" s="18" t="b">
        <f>ABS(H30)&lt;1%</f>
        <v>0</v>
      </c>
      <c r="U30" s="18" t="b">
        <f>ABS(M30)&lt;1%</f>
        <v>0</v>
      </c>
      <c r="V30" s="18" t="b">
        <f>ABS(R30)&lt;1%</f>
        <v>0</v>
      </c>
    </row>
    <row r="31" spans="2:22" ht="14.1" customHeight="1" x14ac:dyDescent="0.25">
      <c r="B31" t="s">
        <v>9</v>
      </c>
      <c r="C31" t="s">
        <v>52</v>
      </c>
      <c r="D31" s="34" t="str">
        <f t="shared" si="0"/>
        <v>São Paulo (SP) - LSTVAR</v>
      </c>
      <c r="E31" s="39">
        <v>133955717000</v>
      </c>
      <c r="F31" s="39">
        <v>128714669513.994</v>
      </c>
      <c r="G31" s="39">
        <f t="shared" si="1"/>
        <v>5241047486.0059967</v>
      </c>
      <c r="H31" s="36">
        <f t="shared" si="2"/>
        <v>3.9125224390430431E-2</v>
      </c>
      <c r="I31" s="39"/>
      <c r="J31" s="39">
        <v>134129209125</v>
      </c>
      <c r="K31" s="39">
        <v>132054158719.80499</v>
      </c>
      <c r="L31" s="39">
        <f t="shared" si="3"/>
        <v>2075050405.1950073</v>
      </c>
      <c r="M31" s="36">
        <f t="shared" si="4"/>
        <v>1.5470533366533092E-2</v>
      </c>
      <c r="N31" s="39"/>
      <c r="O31" s="39">
        <v>135630165923</v>
      </c>
      <c r="P31" s="39">
        <v>135299894813.172</v>
      </c>
      <c r="Q31" s="39">
        <f t="shared" si="5"/>
        <v>330271109.82800293</v>
      </c>
      <c r="R31" s="36">
        <f t="shared" si="6"/>
        <v>2.435085938149663E-3</v>
      </c>
      <c r="T31" s="18" t="b">
        <f>ABS(H31)&lt;1%</f>
        <v>0</v>
      </c>
      <c r="U31" s="18" t="b">
        <f>ABS(M31)&lt;1%</f>
        <v>0</v>
      </c>
      <c r="V31" s="18" t="b">
        <f>ABS(R31)&lt;1%</f>
        <v>1</v>
      </c>
    </row>
    <row r="32" spans="2:22" ht="14.1" customHeight="1" x14ac:dyDescent="0.25">
      <c r="B32" t="s">
        <v>12</v>
      </c>
      <c r="C32" t="s">
        <v>53</v>
      </c>
      <c r="D32" s="40" t="str">
        <f t="shared" si="0"/>
        <v>Tocantins (TO) - STAR</v>
      </c>
      <c r="E32" s="41">
        <v>5636108611</v>
      </c>
      <c r="F32" s="41">
        <v>5220007202.9133301</v>
      </c>
      <c r="G32" s="41">
        <f t="shared" si="1"/>
        <v>416101408.08666992</v>
      </c>
      <c r="H32" s="42">
        <f t="shared" si="2"/>
        <v>7.3827783814272907E-2</v>
      </c>
      <c r="I32" s="41"/>
      <c r="J32" s="41">
        <v>5915093679</v>
      </c>
      <c r="K32" s="41">
        <v>5496907355.64466</v>
      </c>
      <c r="L32" s="41">
        <f t="shared" si="3"/>
        <v>418186323.35534</v>
      </c>
      <c r="M32" s="42">
        <f t="shared" si="4"/>
        <v>7.0698174204747027E-2</v>
      </c>
      <c r="N32" s="41"/>
      <c r="O32" s="41">
        <v>6071450295</v>
      </c>
      <c r="P32" s="41">
        <v>5834734823.8003702</v>
      </c>
      <c r="Q32" s="41">
        <f t="shared" si="5"/>
        <v>236715471.19962978</v>
      </c>
      <c r="R32" s="42">
        <f t="shared" si="6"/>
        <v>3.8988291050421883E-2</v>
      </c>
      <c r="T32" s="18" t="b">
        <f>ABS(H32)&lt;1%</f>
        <v>0</v>
      </c>
      <c r="U32" s="18" t="b">
        <f>ABS(M32)&lt;1%</f>
        <v>0</v>
      </c>
      <c r="V32" s="18" t="b">
        <f>ABS(R32)&lt;1%</f>
        <v>0</v>
      </c>
    </row>
  </sheetData>
  <mergeCells count="5">
    <mergeCell ref="E3:R3"/>
    <mergeCell ref="E4:H4"/>
    <mergeCell ref="J4:M4"/>
    <mergeCell ref="D3:D5"/>
    <mergeCell ref="O4:R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4 O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showGridLines="0" workbookViewId="0">
      <selection activeCell="F22" sqref="F22:K22"/>
    </sheetView>
  </sheetViews>
  <sheetFormatPr defaultRowHeight="15" x14ac:dyDescent="0.25"/>
  <cols>
    <col min="5" max="5" width="15.28515625" customWidth="1"/>
  </cols>
  <sheetData>
    <row r="5" spans="4:11" x14ac:dyDescent="0.25">
      <c r="E5" s="1" t="s">
        <v>125</v>
      </c>
    </row>
    <row r="6" spans="4:11" x14ac:dyDescent="0.25">
      <c r="E6" s="27" t="s">
        <v>93</v>
      </c>
      <c r="F6" s="27" t="s">
        <v>1</v>
      </c>
      <c r="G6" s="27"/>
      <c r="H6" s="27"/>
      <c r="I6" s="27"/>
      <c r="J6" s="27"/>
      <c r="K6" s="27"/>
    </row>
    <row r="7" spans="4:11" ht="24" x14ac:dyDescent="0.25">
      <c r="E7" s="27"/>
      <c r="F7" s="5">
        <v>1</v>
      </c>
      <c r="G7" s="6" t="s">
        <v>2</v>
      </c>
      <c r="H7" s="6" t="s">
        <v>3</v>
      </c>
      <c r="I7" s="6" t="s">
        <v>4</v>
      </c>
      <c r="J7" s="6" t="s">
        <v>5</v>
      </c>
      <c r="K7" s="6" t="s">
        <v>6</v>
      </c>
    </row>
    <row r="8" spans="4:11" x14ac:dyDescent="0.25">
      <c r="D8" t="s">
        <v>97</v>
      </c>
      <c r="E8" s="23" t="str">
        <f>VLOOKUP(D8,desc_regiao,2,FALSE)</f>
        <v>Sul</v>
      </c>
      <c r="F8" s="7">
        <v>3.2732448187172997E-2</v>
      </c>
      <c r="G8" s="7">
        <v>3.8882013362412197E-2</v>
      </c>
      <c r="H8" s="7">
        <v>4.8929093303477701E-2</v>
      </c>
      <c r="I8" s="7">
        <v>5.33214803828998E-2</v>
      </c>
      <c r="J8" s="7">
        <v>5.2083102757569603E-2</v>
      </c>
      <c r="K8" s="7">
        <v>5.3820460315147298E-2</v>
      </c>
    </row>
    <row r="9" spans="4:11" x14ac:dyDescent="0.25">
      <c r="D9" t="s">
        <v>51</v>
      </c>
      <c r="E9" s="25" t="str">
        <f>VLOOKUP(D9,desc_regiao,2,FALSE)</f>
        <v>Sudeste</v>
      </c>
      <c r="F9" s="9">
        <v>6.7653202400810103E-2</v>
      </c>
      <c r="G9" s="9">
        <v>7.8595542402216806E-2</v>
      </c>
      <c r="H9" s="9">
        <v>8.6361217190752196E-2</v>
      </c>
      <c r="I9" s="9">
        <v>8.3674147559047299E-2</v>
      </c>
      <c r="J9" s="9">
        <v>8.4062222486862001E-2</v>
      </c>
      <c r="K9" s="9">
        <v>8.5175965828975297E-2</v>
      </c>
    </row>
    <row r="10" spans="4:11" x14ac:dyDescent="0.25">
      <c r="D10" t="s">
        <v>94</v>
      </c>
      <c r="E10" s="23" t="str">
        <f>VLOOKUP(D10,desc_regiao,2,FALSE)</f>
        <v>Centro-Oeste</v>
      </c>
      <c r="F10" s="7">
        <v>6.9920898159853695E-2</v>
      </c>
      <c r="G10" s="7">
        <v>5.8324854986272601E-2</v>
      </c>
      <c r="H10" s="7">
        <v>7.2497936423005296E-2</v>
      </c>
      <c r="I10" s="7">
        <v>7.87881858908972E-2</v>
      </c>
      <c r="J10" s="7">
        <v>7.6769792548221805E-2</v>
      </c>
      <c r="K10" s="7">
        <v>8.3058584120757298E-2</v>
      </c>
    </row>
    <row r="11" spans="4:11" x14ac:dyDescent="0.25">
      <c r="D11" t="s">
        <v>96</v>
      </c>
      <c r="E11" s="23" t="str">
        <f>VLOOKUP(D11,desc_regiao,2,FALSE)</f>
        <v>Nordeste</v>
      </c>
      <c r="F11" s="7">
        <v>9.2106112382634997E-2</v>
      </c>
      <c r="G11" s="7">
        <v>7.7361901739420799E-2</v>
      </c>
      <c r="H11" s="7">
        <v>8.8252652427936798E-2</v>
      </c>
      <c r="I11" s="7">
        <v>9.9820522338204598E-2</v>
      </c>
      <c r="J11" s="7">
        <v>0.105853765007502</v>
      </c>
      <c r="K11" s="7">
        <v>0.117943985997401</v>
      </c>
    </row>
    <row r="12" spans="4:11" x14ac:dyDescent="0.25">
      <c r="D12" t="s">
        <v>95</v>
      </c>
      <c r="E12" s="24" t="str">
        <f>VLOOKUP(D12,desc_regiao,2,FALSE)</f>
        <v>Norte</v>
      </c>
      <c r="F12" s="8">
        <v>9.3032725930317001E-2</v>
      </c>
      <c r="G12" s="8">
        <v>0.119762963454508</v>
      </c>
      <c r="H12" s="8">
        <v>0.127038314543262</v>
      </c>
      <c r="I12" s="8">
        <v>0.13887390498324201</v>
      </c>
      <c r="J12" s="8">
        <v>0.14292825884876301</v>
      </c>
      <c r="K12" s="8">
        <v>0.14472441178152001</v>
      </c>
    </row>
    <row r="15" spans="4:11" x14ac:dyDescent="0.25">
      <c r="F15" s="30" t="s">
        <v>117</v>
      </c>
      <c r="G15" s="30" t="s">
        <v>117</v>
      </c>
      <c r="H15" s="30" t="s">
        <v>117</v>
      </c>
      <c r="I15" s="30" t="s">
        <v>117</v>
      </c>
      <c r="J15" s="30" t="s">
        <v>117</v>
      </c>
      <c r="K15" s="30" t="s">
        <v>117</v>
      </c>
    </row>
    <row r="16" spans="4:11" x14ac:dyDescent="0.25">
      <c r="E16" t="s">
        <v>97</v>
      </c>
      <c r="F16" s="30">
        <f>_xlfn.RANK.EQ(F8,F$8:F$12,1)</f>
        <v>1</v>
      </c>
      <c r="G16" s="30">
        <f t="shared" ref="G16:K16" si="0">_xlfn.RANK.EQ(G8,G$8:G$12,1)</f>
        <v>1</v>
      </c>
      <c r="H16" s="30">
        <f t="shared" si="0"/>
        <v>1</v>
      </c>
      <c r="I16" s="30">
        <f t="shared" si="0"/>
        <v>1</v>
      </c>
      <c r="J16" s="30">
        <f t="shared" si="0"/>
        <v>1</v>
      </c>
      <c r="K16" s="30">
        <f t="shared" si="0"/>
        <v>1</v>
      </c>
    </row>
    <row r="17" spans="5:11" x14ac:dyDescent="0.25">
      <c r="E17" t="s">
        <v>51</v>
      </c>
      <c r="F17" s="30">
        <f t="shared" ref="F17:K20" si="1">_xlfn.RANK.EQ(F9,F$8:F$12,1)</f>
        <v>2</v>
      </c>
      <c r="G17" s="30">
        <f t="shared" si="1"/>
        <v>4</v>
      </c>
      <c r="H17" s="30">
        <f t="shared" si="1"/>
        <v>3</v>
      </c>
      <c r="I17" s="30">
        <f t="shared" si="1"/>
        <v>3</v>
      </c>
      <c r="J17" s="30">
        <f t="shared" si="1"/>
        <v>3</v>
      </c>
      <c r="K17" s="30">
        <f t="shared" si="1"/>
        <v>3</v>
      </c>
    </row>
    <row r="18" spans="5:11" x14ac:dyDescent="0.25">
      <c r="E18" t="s">
        <v>94</v>
      </c>
      <c r="F18" s="30">
        <f t="shared" si="1"/>
        <v>3</v>
      </c>
      <c r="G18" s="30">
        <f t="shared" si="1"/>
        <v>2</v>
      </c>
      <c r="H18" s="30">
        <f t="shared" si="1"/>
        <v>2</v>
      </c>
      <c r="I18" s="30">
        <f t="shared" si="1"/>
        <v>2</v>
      </c>
      <c r="J18" s="30">
        <f t="shared" si="1"/>
        <v>2</v>
      </c>
      <c r="K18" s="30">
        <f t="shared" si="1"/>
        <v>2</v>
      </c>
    </row>
    <row r="19" spans="5:11" x14ac:dyDescent="0.25">
      <c r="E19" t="s">
        <v>96</v>
      </c>
      <c r="F19" s="30">
        <f t="shared" si="1"/>
        <v>4</v>
      </c>
      <c r="G19" s="30">
        <f t="shared" si="1"/>
        <v>3</v>
      </c>
      <c r="H19" s="30">
        <f t="shared" si="1"/>
        <v>4</v>
      </c>
      <c r="I19" s="30">
        <f t="shared" si="1"/>
        <v>4</v>
      </c>
      <c r="J19" s="30">
        <f t="shared" si="1"/>
        <v>4</v>
      </c>
      <c r="K19" s="30">
        <f t="shared" si="1"/>
        <v>4</v>
      </c>
    </row>
    <row r="20" spans="5:11" x14ac:dyDescent="0.25">
      <c r="E20" t="s">
        <v>95</v>
      </c>
      <c r="F20" s="30">
        <f t="shared" si="1"/>
        <v>5</v>
      </c>
      <c r="G20" s="30">
        <f t="shared" si="1"/>
        <v>5</v>
      </c>
      <c r="H20" s="30">
        <f t="shared" si="1"/>
        <v>5</v>
      </c>
      <c r="I20" s="30">
        <f t="shared" si="1"/>
        <v>5</v>
      </c>
      <c r="J20" s="30">
        <f t="shared" si="1"/>
        <v>5</v>
      </c>
      <c r="K20" s="30">
        <f t="shared" si="1"/>
        <v>5</v>
      </c>
    </row>
    <row r="22" spans="5:11" x14ac:dyDescent="0.25">
      <c r="F22" s="31"/>
      <c r="G22" s="31"/>
      <c r="H22" s="31"/>
      <c r="I22" s="31"/>
      <c r="J22" s="31"/>
      <c r="K22" s="31"/>
    </row>
  </sheetData>
  <sortState ref="D8:K12">
    <sortCondition ref="F8:F12"/>
  </sortState>
  <mergeCells count="2">
    <mergeCell ref="E6:E7"/>
    <mergeCell ref="F6:K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9"/>
  <sheetViews>
    <sheetView showGridLines="0" workbookViewId="0">
      <selection activeCell="F15" sqref="F15"/>
    </sheetView>
  </sheetViews>
  <sheetFormatPr defaultRowHeight="15" x14ac:dyDescent="0.25"/>
  <cols>
    <col min="4" max="4" width="13.7109375" bestFit="1" customWidth="1"/>
    <col min="5" max="5" width="15.42578125" customWidth="1"/>
  </cols>
  <sheetData>
    <row r="5" spans="4:11" x14ac:dyDescent="0.25">
      <c r="E5" s="1" t="s">
        <v>126</v>
      </c>
    </row>
    <row r="6" spans="4:11" x14ac:dyDescent="0.25">
      <c r="E6" s="28" t="s">
        <v>99</v>
      </c>
      <c r="F6" s="27" t="s">
        <v>1</v>
      </c>
      <c r="G6" s="27"/>
      <c r="H6" s="27"/>
      <c r="I6" s="27"/>
      <c r="J6" s="27"/>
      <c r="K6" s="27"/>
    </row>
    <row r="7" spans="4:11" ht="24" x14ac:dyDescent="0.25">
      <c r="E7" s="27"/>
      <c r="F7" s="5">
        <v>1</v>
      </c>
      <c r="G7" s="6" t="s">
        <v>2</v>
      </c>
      <c r="H7" s="6" t="s">
        <v>3</v>
      </c>
      <c r="I7" s="6" t="s">
        <v>4</v>
      </c>
      <c r="J7" s="6" t="s">
        <v>5</v>
      </c>
      <c r="K7" s="6" t="s">
        <v>6</v>
      </c>
    </row>
    <row r="8" spans="4:11" x14ac:dyDescent="0.25">
      <c r="D8" t="s">
        <v>101</v>
      </c>
      <c r="E8" s="3" t="str">
        <f>VLOOKUP(D8,desc_categorias_modelos,2,FALSE)</f>
        <v>Combinação</v>
      </c>
      <c r="F8" s="7">
        <v>6.81131366800177E-2</v>
      </c>
      <c r="G8" s="7">
        <v>6.9978961943132106E-2</v>
      </c>
      <c r="H8" s="7">
        <v>7.81491737834525E-2</v>
      </c>
      <c r="I8" s="7">
        <v>8.5777393283574893E-2</v>
      </c>
      <c r="J8" s="7">
        <v>8.6879535343535194E-2</v>
      </c>
      <c r="K8" s="7">
        <v>9.1293555914802496E-2</v>
      </c>
    </row>
    <row r="9" spans="4:11" x14ac:dyDescent="0.25">
      <c r="D9" t="s">
        <v>102</v>
      </c>
      <c r="E9" s="3" t="str">
        <f>VLOOKUP(D9,desc_categorias_modelos,2,FALSE)</f>
        <v>Univariado</v>
      </c>
      <c r="F9" s="7">
        <v>7.1246180924717295E-2</v>
      </c>
      <c r="G9" s="7">
        <v>7.8212445656288598E-2</v>
      </c>
      <c r="H9" s="7">
        <v>8.8019105430766298E-2</v>
      </c>
      <c r="I9" s="7">
        <v>9.4570026388745801E-2</v>
      </c>
      <c r="J9" s="7">
        <v>9.6542849826555296E-2</v>
      </c>
      <c r="K9" s="7">
        <v>0.102713729018321</v>
      </c>
    </row>
    <row r="10" spans="4:11" x14ac:dyDescent="0.25">
      <c r="D10" t="s">
        <v>103</v>
      </c>
      <c r="E10" s="26" t="str">
        <f>VLOOKUP(D10,desc_categorias_modelos,2,FALSE)</f>
        <v>Multivariado</v>
      </c>
      <c r="F10" s="9">
        <v>8.1990405168357303E-2</v>
      </c>
      <c r="G10" s="9">
        <v>7.8257676407499394E-2</v>
      </c>
      <c r="H10" s="9">
        <v>8.9618803109240697E-2</v>
      </c>
      <c r="I10" s="9">
        <v>9.8424914122492602E-2</v>
      </c>
      <c r="J10" s="9">
        <v>0.101300529906513</v>
      </c>
      <c r="K10" s="9">
        <v>0.107997880706951</v>
      </c>
    </row>
    <row r="11" spans="4:11" x14ac:dyDescent="0.25">
      <c r="D11" t="s">
        <v>100</v>
      </c>
      <c r="E11" s="4" t="str">
        <f>VLOOKUP(D11,desc_categorias_modelos,2,FALSE)</f>
        <v>Benchmarking</v>
      </c>
      <c r="F11" s="8">
        <v>9.7806826724567003E-2</v>
      </c>
      <c r="G11" s="8">
        <v>0.100932274744525</v>
      </c>
      <c r="H11" s="8">
        <v>0.111164359631112</v>
      </c>
      <c r="I11" s="8">
        <v>0.120661954823316</v>
      </c>
      <c r="J11" s="8">
        <v>0.125798837580435</v>
      </c>
      <c r="K11" s="8">
        <v>0.131465692716034</v>
      </c>
    </row>
    <row r="12" spans="4:11" x14ac:dyDescent="0.25">
      <c r="E12" s="3"/>
      <c r="F12" s="9"/>
      <c r="G12" s="9"/>
      <c r="H12" s="9"/>
      <c r="I12" s="9"/>
      <c r="J12" s="9"/>
      <c r="K12" s="9"/>
    </row>
    <row r="13" spans="4:11" x14ac:dyDescent="0.25">
      <c r="E13" s="3"/>
      <c r="F13" s="7"/>
      <c r="G13" s="7"/>
      <c r="H13" s="7"/>
      <c r="I13" s="7"/>
      <c r="J13" s="7"/>
      <c r="K13" s="7"/>
    </row>
    <row r="14" spans="4:11" x14ac:dyDescent="0.25">
      <c r="F14" s="30" t="s">
        <v>117</v>
      </c>
      <c r="G14" s="30" t="s">
        <v>117</v>
      </c>
      <c r="H14" s="30" t="s">
        <v>117</v>
      </c>
      <c r="I14" s="30" t="s">
        <v>117</v>
      </c>
      <c r="J14" s="30" t="s">
        <v>117</v>
      </c>
      <c r="K14" s="30" t="s">
        <v>117</v>
      </c>
    </row>
    <row r="15" spans="4:11" x14ac:dyDescent="0.25">
      <c r="E15" s="3" t="s">
        <v>105</v>
      </c>
      <c r="F15" s="30">
        <f>_xlfn.RANK.EQ(F8,F$8:F$11,1)</f>
        <v>1</v>
      </c>
      <c r="G15" s="30">
        <f t="shared" ref="G15:K15" si="0">_xlfn.RANK.EQ(G8,G$8:G$11,1)</f>
        <v>1</v>
      </c>
      <c r="H15" s="30">
        <f t="shared" si="0"/>
        <v>1</v>
      </c>
      <c r="I15" s="30">
        <f t="shared" si="0"/>
        <v>1</v>
      </c>
      <c r="J15" s="30">
        <f t="shared" si="0"/>
        <v>1</v>
      </c>
      <c r="K15" s="30">
        <f t="shared" si="0"/>
        <v>1</v>
      </c>
    </row>
    <row r="16" spans="4:11" x14ac:dyDescent="0.25">
      <c r="E16" s="3" t="s">
        <v>106</v>
      </c>
      <c r="F16" s="30">
        <f t="shared" ref="F16:K18" si="1">_xlfn.RANK.EQ(F9,F$8:F$11,1)</f>
        <v>2</v>
      </c>
      <c r="G16" s="30">
        <f t="shared" si="1"/>
        <v>2</v>
      </c>
      <c r="H16" s="30">
        <f t="shared" si="1"/>
        <v>2</v>
      </c>
      <c r="I16" s="30">
        <f t="shared" si="1"/>
        <v>2</v>
      </c>
      <c r="J16" s="30">
        <f t="shared" si="1"/>
        <v>2</v>
      </c>
      <c r="K16" s="30">
        <f t="shared" si="1"/>
        <v>2</v>
      </c>
    </row>
    <row r="17" spans="5:11" x14ac:dyDescent="0.25">
      <c r="E17" s="26" t="s">
        <v>107</v>
      </c>
      <c r="F17" s="30">
        <f t="shared" si="1"/>
        <v>3</v>
      </c>
      <c r="G17" s="30">
        <f t="shared" si="1"/>
        <v>3</v>
      </c>
      <c r="H17" s="30">
        <f t="shared" si="1"/>
        <v>3</v>
      </c>
      <c r="I17" s="30">
        <f t="shared" si="1"/>
        <v>3</v>
      </c>
      <c r="J17" s="30">
        <f t="shared" si="1"/>
        <v>3</v>
      </c>
      <c r="K17" s="30">
        <f t="shared" si="1"/>
        <v>3</v>
      </c>
    </row>
    <row r="18" spans="5:11" x14ac:dyDescent="0.25">
      <c r="E18" s="26" t="s">
        <v>104</v>
      </c>
      <c r="F18" s="30">
        <f t="shared" si="1"/>
        <v>4</v>
      </c>
      <c r="G18" s="30">
        <f t="shared" si="1"/>
        <v>4</v>
      </c>
      <c r="H18" s="30">
        <f t="shared" si="1"/>
        <v>4</v>
      </c>
      <c r="I18" s="30">
        <f t="shared" si="1"/>
        <v>4</v>
      </c>
      <c r="J18" s="30">
        <f t="shared" si="1"/>
        <v>4</v>
      </c>
      <c r="K18" s="30">
        <f t="shared" si="1"/>
        <v>4</v>
      </c>
    </row>
    <row r="19" spans="5:11" x14ac:dyDescent="0.25">
      <c r="F19" s="30"/>
    </row>
  </sheetData>
  <sortState ref="D8:K11">
    <sortCondition ref="F8:F11"/>
  </sortState>
  <mergeCells count="2">
    <mergeCell ref="E6:E7"/>
    <mergeCell ref="F6:K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0"/>
  <sheetViews>
    <sheetView showGridLines="0" workbookViewId="0">
      <selection activeCell="G16" sqref="G16"/>
    </sheetView>
  </sheetViews>
  <sheetFormatPr defaultRowHeight="15" x14ac:dyDescent="0.25"/>
  <cols>
    <col min="5" max="5" width="19.85546875" customWidth="1"/>
    <col min="6" max="6" width="11.5703125" customWidth="1"/>
  </cols>
  <sheetData>
    <row r="5" spans="5:12" x14ac:dyDescent="0.25">
      <c r="E5" s="1" t="s">
        <v>127</v>
      </c>
      <c r="F5" s="1"/>
    </row>
    <row r="6" spans="5:12" x14ac:dyDescent="0.25">
      <c r="E6" s="27" t="s">
        <v>115</v>
      </c>
      <c r="F6" s="27" t="s">
        <v>114</v>
      </c>
      <c r="G6" s="27" t="s">
        <v>1</v>
      </c>
      <c r="H6" s="27"/>
      <c r="I6" s="27"/>
      <c r="J6" s="27"/>
      <c r="K6" s="27"/>
      <c r="L6" s="27"/>
    </row>
    <row r="7" spans="5:12" ht="24" x14ac:dyDescent="0.25">
      <c r="E7" s="27"/>
      <c r="F7" s="27"/>
      <c r="G7" s="5">
        <v>1</v>
      </c>
      <c r="H7" s="6" t="s">
        <v>2</v>
      </c>
      <c r="I7" s="6" t="s">
        <v>3</v>
      </c>
      <c r="J7" s="6" t="s">
        <v>4</v>
      </c>
      <c r="K7" s="6" t="s">
        <v>5</v>
      </c>
      <c r="L7" s="6" t="s">
        <v>6</v>
      </c>
    </row>
    <row r="8" spans="5:12" x14ac:dyDescent="0.25">
      <c r="E8" s="3" t="s">
        <v>109</v>
      </c>
      <c r="F8" s="7">
        <v>0.18518518518518517</v>
      </c>
      <c r="G8" s="7">
        <v>0.11380647237069</v>
      </c>
      <c r="H8" s="7">
        <v>0.134316968008827</v>
      </c>
      <c r="I8" s="7">
        <v>0.134311519728357</v>
      </c>
      <c r="J8" s="7">
        <v>0.15194061776522</v>
      </c>
      <c r="K8" s="7">
        <v>0.15336908521190101</v>
      </c>
      <c r="L8" s="7">
        <v>0.153756432247946</v>
      </c>
    </row>
    <row r="9" spans="5:12" x14ac:dyDescent="0.25">
      <c r="E9" s="3" t="s">
        <v>112</v>
      </c>
      <c r="F9" s="7">
        <v>0.1111111111111111</v>
      </c>
      <c r="G9" s="7">
        <v>9.3867839631729302E-2</v>
      </c>
      <c r="H9" s="7">
        <v>7.1688717906447902E-2</v>
      </c>
      <c r="I9" s="7">
        <v>7.7480428027121601E-2</v>
      </c>
      <c r="J9" s="7">
        <v>9.0217776204521705E-2</v>
      </c>
      <c r="K9" s="7">
        <v>9.0439701913568496E-2</v>
      </c>
      <c r="L9" s="7">
        <v>9.7964409065263602E-2</v>
      </c>
    </row>
    <row r="10" spans="5:12" x14ac:dyDescent="0.25">
      <c r="E10" s="3" t="s">
        <v>111</v>
      </c>
      <c r="F10" s="7">
        <v>0.18518518518518517</v>
      </c>
      <c r="G10" s="7">
        <v>6.3513902013911494E-2</v>
      </c>
      <c r="H10" s="7">
        <v>7.2546225522720401E-2</v>
      </c>
      <c r="I10" s="7">
        <v>8.8365736379664106E-2</v>
      </c>
      <c r="J10" s="7">
        <v>9.38285808908432E-2</v>
      </c>
      <c r="K10" s="7">
        <v>0.100056935982566</v>
      </c>
      <c r="L10" s="7">
        <v>0.11269519234127</v>
      </c>
    </row>
    <row r="11" spans="5:12" x14ac:dyDescent="0.25">
      <c r="E11" s="3" t="s">
        <v>110</v>
      </c>
      <c r="F11" s="7">
        <v>0.25925925925925924</v>
      </c>
      <c r="G11" s="7">
        <v>9.9808723814525796E-2</v>
      </c>
      <c r="H11" s="7">
        <v>8.5482287876150795E-2</v>
      </c>
      <c r="I11" s="7">
        <v>9.9615784833424995E-2</v>
      </c>
      <c r="J11" s="7">
        <v>0.105529081943188</v>
      </c>
      <c r="K11" s="7">
        <v>0.110393500466919</v>
      </c>
      <c r="L11" s="7">
        <v>0.117479250344641</v>
      </c>
    </row>
    <row r="12" spans="5:12" x14ac:dyDescent="0.25">
      <c r="E12" s="4" t="s">
        <v>113</v>
      </c>
      <c r="F12" s="8">
        <v>0.25925925925925924</v>
      </c>
      <c r="G12" s="8">
        <v>3.74016260343185E-2</v>
      </c>
      <c r="H12" s="8">
        <v>5.0166764709628602E-2</v>
      </c>
      <c r="I12" s="8">
        <v>6.0375415652040201E-2</v>
      </c>
      <c r="J12" s="8">
        <v>6.3158987911260303E-2</v>
      </c>
      <c r="K12" s="8">
        <v>6.3079335777204704E-2</v>
      </c>
      <c r="L12" s="8">
        <v>6.57800335196084E-2</v>
      </c>
    </row>
    <row r="13" spans="5:12" x14ac:dyDescent="0.25">
      <c r="E13" s="3"/>
      <c r="F13" s="3"/>
      <c r="G13" s="7"/>
      <c r="H13" s="7"/>
      <c r="I13" s="7"/>
      <c r="J13" s="7"/>
      <c r="K13" s="7"/>
      <c r="L13" s="7"/>
    </row>
    <row r="15" spans="5:12" x14ac:dyDescent="0.25">
      <c r="G15" s="30" t="s">
        <v>117</v>
      </c>
      <c r="H15" s="30" t="s">
        <v>117</v>
      </c>
      <c r="I15" s="30" t="s">
        <v>117</v>
      </c>
      <c r="J15" s="30" t="s">
        <v>117</v>
      </c>
      <c r="K15" s="30" t="s">
        <v>117</v>
      </c>
      <c r="L15" s="30" t="s">
        <v>117</v>
      </c>
    </row>
    <row r="16" spans="5:12" x14ac:dyDescent="0.25">
      <c r="F16" s="3" t="s">
        <v>109</v>
      </c>
      <c r="G16" s="30">
        <f>_xlfn.RANK.EQ(G8,G$8:G$12,1)</f>
        <v>5</v>
      </c>
      <c r="H16" s="30">
        <f t="shared" ref="H16:L16" si="0">_xlfn.RANK.EQ(H8,H$8:H$12,1)</f>
        <v>5</v>
      </c>
      <c r="I16" s="30">
        <f t="shared" si="0"/>
        <v>5</v>
      </c>
      <c r="J16" s="30">
        <f t="shared" si="0"/>
        <v>5</v>
      </c>
      <c r="K16" s="30">
        <f t="shared" si="0"/>
        <v>5</v>
      </c>
      <c r="L16" s="30">
        <f t="shared" si="0"/>
        <v>5</v>
      </c>
    </row>
    <row r="17" spans="6:12" x14ac:dyDescent="0.25">
      <c r="F17" s="3" t="s">
        <v>112</v>
      </c>
      <c r="G17" s="30">
        <f t="shared" ref="G17:L20" si="1">_xlfn.RANK.EQ(G9,G$8:G$12,1)</f>
        <v>3</v>
      </c>
      <c r="H17" s="30">
        <f t="shared" si="1"/>
        <v>2</v>
      </c>
      <c r="I17" s="30">
        <f t="shared" si="1"/>
        <v>2</v>
      </c>
      <c r="J17" s="30">
        <f t="shared" si="1"/>
        <v>2</v>
      </c>
      <c r="K17" s="30">
        <f t="shared" si="1"/>
        <v>2</v>
      </c>
      <c r="L17" s="30">
        <f t="shared" si="1"/>
        <v>2</v>
      </c>
    </row>
    <row r="18" spans="6:12" x14ac:dyDescent="0.25">
      <c r="F18" s="3" t="s">
        <v>111</v>
      </c>
      <c r="G18" s="30">
        <f t="shared" si="1"/>
        <v>2</v>
      </c>
      <c r="H18" s="30">
        <f t="shared" si="1"/>
        <v>3</v>
      </c>
      <c r="I18" s="30">
        <f t="shared" si="1"/>
        <v>3</v>
      </c>
      <c r="J18" s="30">
        <f t="shared" si="1"/>
        <v>3</v>
      </c>
      <c r="K18" s="30">
        <f t="shared" si="1"/>
        <v>3</v>
      </c>
      <c r="L18" s="30">
        <f t="shared" si="1"/>
        <v>3</v>
      </c>
    </row>
    <row r="19" spans="6:12" x14ac:dyDescent="0.25">
      <c r="F19" s="3" t="s">
        <v>110</v>
      </c>
      <c r="G19" s="30">
        <f t="shared" si="1"/>
        <v>4</v>
      </c>
      <c r="H19" s="30">
        <f t="shared" si="1"/>
        <v>4</v>
      </c>
      <c r="I19" s="30">
        <f>_xlfn.RANK.EQ(I11,I$8:I$12,1)</f>
        <v>4</v>
      </c>
      <c r="J19" s="30">
        <f t="shared" si="1"/>
        <v>4</v>
      </c>
      <c r="K19" s="30">
        <f t="shared" si="1"/>
        <v>4</v>
      </c>
      <c r="L19" s="30">
        <f t="shared" si="1"/>
        <v>4</v>
      </c>
    </row>
    <row r="20" spans="6:12" x14ac:dyDescent="0.25">
      <c r="F20" s="3" t="s">
        <v>113</v>
      </c>
      <c r="G20" s="30">
        <f t="shared" si="1"/>
        <v>1</v>
      </c>
      <c r="H20" s="30">
        <f t="shared" si="1"/>
        <v>1</v>
      </c>
      <c r="I20" s="30">
        <f t="shared" si="1"/>
        <v>1</v>
      </c>
      <c r="J20" s="30">
        <f t="shared" si="1"/>
        <v>1</v>
      </c>
      <c r="K20" s="30">
        <f t="shared" si="1"/>
        <v>1</v>
      </c>
      <c r="L20" s="30">
        <f t="shared" si="1"/>
        <v>1</v>
      </c>
    </row>
  </sheetData>
  <mergeCells count="3">
    <mergeCell ref="E6:E7"/>
    <mergeCell ref="G6:L6"/>
    <mergeCell ref="F6:F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desc</vt:lpstr>
      <vt:lpstr>tbl1</vt:lpstr>
      <vt:lpstr>tbl2</vt:lpstr>
      <vt:lpstr>tbl3</vt:lpstr>
      <vt:lpstr>tbl4</vt:lpstr>
      <vt:lpstr>tbl5</vt:lpstr>
      <vt:lpstr>tbl6</vt:lpstr>
      <vt:lpstr>desc_categorias_modelos</vt:lpstr>
      <vt:lpstr>desc_estados</vt:lpstr>
      <vt:lpstr>desc_modelos</vt:lpstr>
      <vt:lpstr>desc_regiao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2015-10-20T19:38:14Z</dcterms:created>
  <dcterms:modified xsi:type="dcterms:W3CDTF">2015-10-22T21:42:11Z</dcterms:modified>
</cp:coreProperties>
</file>