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m\Documents\internship\project\"/>
    </mc:Choice>
  </mc:AlternateContent>
  <xr:revisionPtr revIDLastSave="0" documentId="13_ncr:1_{61EC8C72-4420-4307-B52B-2B778AA1044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Technical Question" sheetId="1" r:id="rId1"/>
    <sheet name="Data" sheetId="2" r:id="rId2"/>
    <sheet name="Premiums" sheetId="3" r:id="rId3"/>
    <sheet name="Incurred" sheetId="4" r:id="rId4"/>
    <sheet name="Paid" sheetId="5" r:id="rId5"/>
    <sheet name="Results" sheetId="6" r:id="rId6"/>
    <sheet name="Tables for report" sheetId="7" r:id="rId7"/>
  </sheets>
  <definedNames>
    <definedName name="_xlnm._FilterDatabase" localSheetId="1" hidden="1">Data!$A$1:$E$171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L7" i="3"/>
  <c r="K7" i="3"/>
  <c r="X19" i="7"/>
  <c r="X18" i="7"/>
  <c r="X17" i="7"/>
  <c r="X16" i="7"/>
  <c r="X15" i="7"/>
  <c r="X8" i="7"/>
  <c r="G8" i="7"/>
  <c r="F8" i="7"/>
  <c r="H8" i="7" s="1"/>
  <c r="X7" i="7"/>
  <c r="H7" i="7"/>
  <c r="G7" i="7"/>
  <c r="F7" i="7"/>
  <c r="X6" i="7"/>
  <c r="G6" i="7"/>
  <c r="F6" i="7"/>
  <c r="H6" i="7" s="1"/>
  <c r="X5" i="7"/>
  <c r="G5" i="7"/>
  <c r="H5" i="7" s="1"/>
  <c r="F5" i="7"/>
  <c r="X4" i="7"/>
  <c r="G4" i="7"/>
  <c r="F4" i="7"/>
  <c r="F9" i="7" s="1"/>
  <c r="K27" i="6"/>
  <c r="L27" i="6" s="1"/>
  <c r="D27" i="6"/>
  <c r="J21" i="6"/>
  <c r="F21" i="6"/>
  <c r="C21" i="6"/>
  <c r="B21" i="6" s="1"/>
  <c r="A90" i="5"/>
  <c r="E84" i="5"/>
  <c r="D84" i="5"/>
  <c r="C80" i="5"/>
  <c r="E14" i="6" s="1"/>
  <c r="C79" i="5"/>
  <c r="C78" i="5"/>
  <c r="C77" i="5"/>
  <c r="C76" i="5"/>
  <c r="E10" i="6" s="1"/>
  <c r="B73" i="5"/>
  <c r="B72" i="5"/>
  <c r="V67" i="5"/>
  <c r="C65" i="5"/>
  <c r="B65" i="5"/>
  <c r="D64" i="5"/>
  <c r="C64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53" i="5"/>
  <c r="V90" i="4"/>
  <c r="U90" i="4"/>
  <c r="T90" i="4"/>
  <c r="S90" i="4"/>
  <c r="R90" i="4"/>
  <c r="D84" i="4"/>
  <c r="O80" i="4"/>
  <c r="L80" i="4"/>
  <c r="E80" i="4"/>
  <c r="C80" i="4"/>
  <c r="F14" i="6" s="1"/>
  <c r="P79" i="4"/>
  <c r="O79" i="4"/>
  <c r="L79" i="4"/>
  <c r="E79" i="4"/>
  <c r="C79" i="4"/>
  <c r="O78" i="4"/>
  <c r="L78" i="4"/>
  <c r="E78" i="4"/>
  <c r="C78" i="4"/>
  <c r="O77" i="4"/>
  <c r="L77" i="4"/>
  <c r="E77" i="4"/>
  <c r="C77" i="4"/>
  <c r="F11" i="6" s="1"/>
  <c r="P76" i="4"/>
  <c r="S76" i="4" s="1"/>
  <c r="O76" i="4"/>
  <c r="L76" i="4"/>
  <c r="E76" i="4"/>
  <c r="C76" i="4"/>
  <c r="F10" i="6" s="1"/>
  <c r="Q71" i="4"/>
  <c r="U70" i="4"/>
  <c r="T70" i="4"/>
  <c r="T71" i="4" s="1"/>
  <c r="S70" i="4"/>
  <c r="S71" i="4" s="1"/>
  <c r="R70" i="4"/>
  <c r="R71" i="4" s="1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67" i="4"/>
  <c r="C65" i="4"/>
  <c r="B65" i="4"/>
  <c r="C64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53" i="4"/>
  <c r="V91" i="3"/>
  <c r="U91" i="3"/>
  <c r="T91" i="3"/>
  <c r="S91" i="3"/>
  <c r="R91" i="3"/>
  <c r="Q91" i="3"/>
  <c r="P91" i="3"/>
  <c r="O91" i="3"/>
  <c r="N91" i="3"/>
  <c r="D85" i="3"/>
  <c r="F81" i="3"/>
  <c r="C81" i="3"/>
  <c r="B14" i="6" s="1"/>
  <c r="F80" i="3"/>
  <c r="C80" i="3"/>
  <c r="B13" i="6" s="1"/>
  <c r="F79" i="3"/>
  <c r="C79" i="3"/>
  <c r="B12" i="6" s="1"/>
  <c r="F78" i="3"/>
  <c r="C78" i="3"/>
  <c r="B11" i="6" s="1"/>
  <c r="F77" i="3"/>
  <c r="C77" i="3"/>
  <c r="B10" i="6" s="1"/>
  <c r="S72" i="3"/>
  <c r="R72" i="3"/>
  <c r="Q72" i="3"/>
  <c r="U71" i="3"/>
  <c r="T71" i="3"/>
  <c r="T72" i="3" s="1"/>
  <c r="S71" i="3"/>
  <c r="R71" i="3"/>
  <c r="Q71" i="3"/>
  <c r="P71" i="3"/>
  <c r="P72" i="3" s="1"/>
  <c r="O71" i="3"/>
  <c r="O72" i="3" s="1"/>
  <c r="N71" i="3"/>
  <c r="N72" i="3" s="1"/>
  <c r="M71" i="3"/>
  <c r="M72" i="3" s="1"/>
  <c r="L71" i="3"/>
  <c r="K71" i="3"/>
  <c r="J71" i="3"/>
  <c r="I71" i="3"/>
  <c r="H71" i="3"/>
  <c r="G71" i="3"/>
  <c r="F71" i="3"/>
  <c r="E71" i="3"/>
  <c r="D71" i="3"/>
  <c r="C71" i="3"/>
  <c r="B71" i="3"/>
  <c r="C67" i="3"/>
  <c r="C65" i="3"/>
  <c r="B65" i="3"/>
  <c r="C64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53" i="3"/>
  <c r="L171" i="2"/>
  <c r="K171" i="2"/>
  <c r="J171" i="2"/>
  <c r="H171" i="2"/>
  <c r="G171" i="2"/>
  <c r="I171" i="2" s="1"/>
  <c r="E171" i="2"/>
  <c r="L170" i="2"/>
  <c r="K170" i="2"/>
  <c r="J170" i="2"/>
  <c r="H170" i="2"/>
  <c r="G170" i="2"/>
  <c r="I170" i="2" s="1"/>
  <c r="L169" i="2"/>
  <c r="K169" i="2"/>
  <c r="J169" i="2"/>
  <c r="H169" i="2"/>
  <c r="G169" i="2"/>
  <c r="I169" i="2" s="1"/>
  <c r="L168" i="2"/>
  <c r="K168" i="2"/>
  <c r="J168" i="2"/>
  <c r="H168" i="2"/>
  <c r="G168" i="2"/>
  <c r="I168" i="2" s="1"/>
  <c r="L167" i="2"/>
  <c r="K167" i="2"/>
  <c r="J167" i="2"/>
  <c r="I167" i="2"/>
  <c r="H167" i="2"/>
  <c r="G167" i="2"/>
  <c r="L166" i="2"/>
  <c r="K166" i="2"/>
  <c r="J166" i="2"/>
  <c r="H166" i="2"/>
  <c r="G166" i="2"/>
  <c r="I166" i="2" s="1"/>
  <c r="L165" i="2"/>
  <c r="K165" i="2"/>
  <c r="J165" i="2"/>
  <c r="H165" i="2"/>
  <c r="G165" i="2"/>
  <c r="I165" i="2" s="1"/>
  <c r="L164" i="2"/>
  <c r="K164" i="2"/>
  <c r="J164" i="2"/>
  <c r="H164" i="2"/>
  <c r="G164" i="2"/>
  <c r="I164" i="2" s="1"/>
  <c r="L163" i="2"/>
  <c r="K163" i="2"/>
  <c r="J163" i="2"/>
  <c r="I163" i="2"/>
  <c r="H163" i="2"/>
  <c r="G163" i="2"/>
  <c r="L162" i="2"/>
  <c r="K162" i="2"/>
  <c r="J162" i="2"/>
  <c r="H162" i="2"/>
  <c r="G162" i="2"/>
  <c r="I162" i="2" s="1"/>
  <c r="L161" i="2"/>
  <c r="K161" i="2"/>
  <c r="J161" i="2"/>
  <c r="H161" i="2"/>
  <c r="G161" i="2"/>
  <c r="I161" i="2" s="1"/>
  <c r="L160" i="2"/>
  <c r="K160" i="2"/>
  <c r="J160" i="2"/>
  <c r="H160" i="2"/>
  <c r="G160" i="2"/>
  <c r="I160" i="2" s="1"/>
  <c r="L159" i="2"/>
  <c r="K159" i="2"/>
  <c r="J159" i="2"/>
  <c r="I159" i="2"/>
  <c r="H159" i="2"/>
  <c r="G159" i="2"/>
  <c r="L158" i="2"/>
  <c r="K158" i="2"/>
  <c r="J158" i="2"/>
  <c r="H158" i="2"/>
  <c r="G158" i="2"/>
  <c r="I158" i="2" s="1"/>
  <c r="L157" i="2"/>
  <c r="K157" i="2"/>
  <c r="J157" i="2"/>
  <c r="H157" i="2"/>
  <c r="G157" i="2"/>
  <c r="I157" i="2" s="1"/>
  <c r="L156" i="2"/>
  <c r="K156" i="2"/>
  <c r="J156" i="2"/>
  <c r="H156" i="2"/>
  <c r="G156" i="2"/>
  <c r="I156" i="2" s="1"/>
  <c r="L155" i="2"/>
  <c r="K155" i="2"/>
  <c r="J155" i="2"/>
  <c r="I155" i="2"/>
  <c r="H155" i="2"/>
  <c r="G155" i="2"/>
  <c r="L154" i="2"/>
  <c r="K154" i="2"/>
  <c r="J154" i="2"/>
  <c r="H154" i="2"/>
  <c r="G154" i="2"/>
  <c r="I154" i="2" s="1"/>
  <c r="L153" i="2"/>
  <c r="K153" i="2"/>
  <c r="J153" i="2"/>
  <c r="H153" i="2"/>
  <c r="G153" i="2"/>
  <c r="I153" i="2" s="1"/>
  <c r="L152" i="2"/>
  <c r="K152" i="2"/>
  <c r="J152" i="2"/>
  <c r="H152" i="2"/>
  <c r="G152" i="2"/>
  <c r="I152" i="2" s="1"/>
  <c r="L151" i="2"/>
  <c r="K151" i="2"/>
  <c r="J151" i="2"/>
  <c r="I151" i="2"/>
  <c r="H151" i="2"/>
  <c r="G151" i="2"/>
  <c r="L150" i="2"/>
  <c r="K150" i="2"/>
  <c r="J150" i="2"/>
  <c r="H150" i="2"/>
  <c r="G150" i="2"/>
  <c r="I150" i="2" s="1"/>
  <c r="L149" i="2"/>
  <c r="K149" i="2"/>
  <c r="J149" i="2"/>
  <c r="J174" i="2" s="1"/>
  <c r="H149" i="2"/>
  <c r="G149" i="2"/>
  <c r="I149" i="2" s="1"/>
  <c r="L148" i="2"/>
  <c r="K148" i="2"/>
  <c r="H148" i="2"/>
  <c r="G148" i="2"/>
  <c r="I148" i="2" s="1"/>
  <c r="L147" i="2"/>
  <c r="K147" i="2"/>
  <c r="J147" i="2"/>
  <c r="J175" i="2" s="1"/>
  <c r="I147" i="2"/>
  <c r="H147" i="2"/>
  <c r="G147" i="2"/>
  <c r="L146" i="2"/>
  <c r="K146" i="2"/>
  <c r="J146" i="2"/>
  <c r="H146" i="2"/>
  <c r="G146" i="2"/>
  <c r="I146" i="2" s="1"/>
  <c r="L145" i="2"/>
  <c r="K145" i="2"/>
  <c r="J145" i="2"/>
  <c r="H145" i="2"/>
  <c r="G145" i="2"/>
  <c r="I145" i="2" s="1"/>
  <c r="L144" i="2"/>
  <c r="K144" i="2"/>
  <c r="J144" i="2"/>
  <c r="H144" i="2"/>
  <c r="G144" i="2"/>
  <c r="I144" i="2" s="1"/>
  <c r="L143" i="2"/>
  <c r="K143" i="2"/>
  <c r="J143" i="2"/>
  <c r="I143" i="2"/>
  <c r="H143" i="2"/>
  <c r="G143" i="2"/>
  <c r="L142" i="2"/>
  <c r="K142" i="2"/>
  <c r="J142" i="2"/>
  <c r="H142" i="2"/>
  <c r="G142" i="2"/>
  <c r="I142" i="2" s="1"/>
  <c r="L141" i="2"/>
  <c r="K141" i="2"/>
  <c r="J141" i="2"/>
  <c r="H141" i="2"/>
  <c r="G141" i="2"/>
  <c r="I141" i="2" s="1"/>
  <c r="L140" i="2"/>
  <c r="K140" i="2"/>
  <c r="J140" i="2"/>
  <c r="H140" i="2"/>
  <c r="G140" i="2"/>
  <c r="I140" i="2" s="1"/>
  <c r="L139" i="2"/>
  <c r="K139" i="2"/>
  <c r="J139" i="2"/>
  <c r="I139" i="2"/>
  <c r="H139" i="2"/>
  <c r="G139" i="2"/>
  <c r="L138" i="2"/>
  <c r="K138" i="2"/>
  <c r="J138" i="2"/>
  <c r="H138" i="2"/>
  <c r="G138" i="2"/>
  <c r="I138" i="2" s="1"/>
  <c r="L137" i="2"/>
  <c r="K137" i="2"/>
  <c r="J137" i="2"/>
  <c r="H137" i="2"/>
  <c r="G137" i="2"/>
  <c r="I137" i="2" s="1"/>
  <c r="L136" i="2"/>
  <c r="K136" i="2"/>
  <c r="J136" i="2"/>
  <c r="H136" i="2"/>
  <c r="G136" i="2"/>
  <c r="I136" i="2" s="1"/>
  <c r="L135" i="2"/>
  <c r="K135" i="2"/>
  <c r="J135" i="2"/>
  <c r="I135" i="2"/>
  <c r="H135" i="2"/>
  <c r="G135" i="2"/>
  <c r="L134" i="2"/>
  <c r="K134" i="2"/>
  <c r="J134" i="2"/>
  <c r="H134" i="2"/>
  <c r="G134" i="2"/>
  <c r="I134" i="2" s="1"/>
  <c r="L133" i="2"/>
  <c r="K133" i="2"/>
  <c r="J133" i="2"/>
  <c r="H133" i="2"/>
  <c r="G133" i="2"/>
  <c r="I133" i="2" s="1"/>
  <c r="L132" i="2"/>
  <c r="K132" i="2"/>
  <c r="J132" i="2"/>
  <c r="H132" i="2"/>
  <c r="G132" i="2"/>
  <c r="I132" i="2" s="1"/>
  <c r="L131" i="2"/>
  <c r="K131" i="2"/>
  <c r="J131" i="2"/>
  <c r="I131" i="2"/>
  <c r="H131" i="2"/>
  <c r="G131" i="2"/>
  <c r="L130" i="2"/>
  <c r="K130" i="2"/>
  <c r="J130" i="2"/>
  <c r="H130" i="2"/>
  <c r="G130" i="2"/>
  <c r="I130" i="2" s="1"/>
  <c r="L129" i="2"/>
  <c r="K129" i="2"/>
  <c r="J129" i="2"/>
  <c r="H129" i="2"/>
  <c r="G129" i="2"/>
  <c r="I129" i="2" s="1"/>
  <c r="L128" i="2"/>
  <c r="K128" i="2"/>
  <c r="J128" i="2"/>
  <c r="H128" i="2"/>
  <c r="G128" i="2"/>
  <c r="I128" i="2" s="1"/>
  <c r="L127" i="2"/>
  <c r="K127" i="2"/>
  <c r="J127" i="2"/>
  <c r="I127" i="2"/>
  <c r="H127" i="2"/>
  <c r="G127" i="2"/>
  <c r="L126" i="2"/>
  <c r="K126" i="2"/>
  <c r="J126" i="2"/>
  <c r="H126" i="2"/>
  <c r="G126" i="2"/>
  <c r="I126" i="2" s="1"/>
  <c r="L125" i="2"/>
  <c r="K125" i="2"/>
  <c r="J125" i="2"/>
  <c r="H125" i="2"/>
  <c r="G125" i="2"/>
  <c r="I125" i="2" s="1"/>
  <c r="L124" i="2"/>
  <c r="K124" i="2"/>
  <c r="J124" i="2"/>
  <c r="H124" i="2"/>
  <c r="G124" i="2"/>
  <c r="I124" i="2" s="1"/>
  <c r="L123" i="2"/>
  <c r="K123" i="2"/>
  <c r="J123" i="2"/>
  <c r="I123" i="2"/>
  <c r="H123" i="2"/>
  <c r="G123" i="2"/>
  <c r="L122" i="2"/>
  <c r="K122" i="2"/>
  <c r="J122" i="2"/>
  <c r="H122" i="2"/>
  <c r="G122" i="2"/>
  <c r="I122" i="2" s="1"/>
  <c r="L121" i="2"/>
  <c r="K121" i="2"/>
  <c r="J121" i="2"/>
  <c r="H121" i="2"/>
  <c r="G121" i="2"/>
  <c r="I121" i="2" s="1"/>
  <c r="L120" i="2"/>
  <c r="K120" i="2"/>
  <c r="J120" i="2"/>
  <c r="H120" i="2"/>
  <c r="G120" i="2"/>
  <c r="I120" i="2" s="1"/>
  <c r="L119" i="2"/>
  <c r="K119" i="2"/>
  <c r="J119" i="2"/>
  <c r="I119" i="2"/>
  <c r="H119" i="2"/>
  <c r="G119" i="2"/>
  <c r="L118" i="2"/>
  <c r="K118" i="2"/>
  <c r="J118" i="2"/>
  <c r="H118" i="2"/>
  <c r="G118" i="2"/>
  <c r="I118" i="2" s="1"/>
  <c r="L117" i="2"/>
  <c r="K117" i="2"/>
  <c r="J117" i="2"/>
  <c r="I117" i="2"/>
  <c r="H117" i="2"/>
  <c r="G117" i="2"/>
  <c r="L116" i="2"/>
  <c r="K116" i="2"/>
  <c r="J116" i="2"/>
  <c r="H116" i="2"/>
  <c r="G116" i="2"/>
  <c r="I116" i="2" s="1"/>
  <c r="L115" i="2"/>
  <c r="K115" i="2"/>
  <c r="J115" i="2"/>
  <c r="I115" i="2"/>
  <c r="H115" i="2"/>
  <c r="G115" i="2"/>
  <c r="L114" i="2"/>
  <c r="K114" i="2"/>
  <c r="J114" i="2"/>
  <c r="H114" i="2"/>
  <c r="G114" i="2"/>
  <c r="I114" i="2" s="1"/>
  <c r="L113" i="2"/>
  <c r="K113" i="2"/>
  <c r="J113" i="2"/>
  <c r="H113" i="2"/>
  <c r="I113" i="2" s="1"/>
  <c r="G113" i="2"/>
  <c r="L112" i="2"/>
  <c r="K112" i="2"/>
  <c r="J112" i="2"/>
  <c r="H112" i="2"/>
  <c r="G112" i="2"/>
  <c r="I112" i="2" s="1"/>
  <c r="L111" i="2"/>
  <c r="K111" i="2"/>
  <c r="J111" i="2"/>
  <c r="I111" i="2"/>
  <c r="H111" i="2"/>
  <c r="G111" i="2"/>
  <c r="L110" i="2"/>
  <c r="K110" i="2"/>
  <c r="J110" i="2"/>
  <c r="I110" i="2"/>
  <c r="H110" i="2"/>
  <c r="G110" i="2"/>
  <c r="L109" i="2"/>
  <c r="K109" i="2"/>
  <c r="J109" i="2"/>
  <c r="H109" i="2"/>
  <c r="G109" i="2"/>
  <c r="I109" i="2" s="1"/>
  <c r="L108" i="2"/>
  <c r="K108" i="2"/>
  <c r="J108" i="2"/>
  <c r="H108" i="2"/>
  <c r="G108" i="2"/>
  <c r="I108" i="2" s="1"/>
  <c r="L107" i="2"/>
  <c r="K107" i="2"/>
  <c r="J107" i="2"/>
  <c r="I107" i="2"/>
  <c r="H107" i="2"/>
  <c r="G107" i="2"/>
  <c r="L106" i="2"/>
  <c r="K106" i="2"/>
  <c r="J106" i="2"/>
  <c r="I106" i="2"/>
  <c r="H106" i="2"/>
  <c r="G106" i="2"/>
  <c r="L105" i="2"/>
  <c r="K105" i="2"/>
  <c r="J105" i="2"/>
  <c r="H105" i="2"/>
  <c r="G105" i="2"/>
  <c r="I105" i="2" s="1"/>
  <c r="L104" i="2"/>
  <c r="K104" i="2"/>
  <c r="J104" i="2"/>
  <c r="H104" i="2"/>
  <c r="G104" i="2"/>
  <c r="I104" i="2" s="1"/>
  <c r="L103" i="2"/>
  <c r="K103" i="2"/>
  <c r="J103" i="2"/>
  <c r="I103" i="2"/>
  <c r="H103" i="2"/>
  <c r="G103" i="2"/>
  <c r="L102" i="2"/>
  <c r="K102" i="2"/>
  <c r="J102" i="2"/>
  <c r="H102" i="2"/>
  <c r="G102" i="2"/>
  <c r="I102" i="2" s="1"/>
  <c r="L101" i="2"/>
  <c r="K101" i="2"/>
  <c r="J101" i="2"/>
  <c r="I101" i="2"/>
  <c r="H101" i="2"/>
  <c r="G101" i="2"/>
  <c r="L100" i="2"/>
  <c r="K100" i="2"/>
  <c r="J100" i="2"/>
  <c r="H100" i="2"/>
  <c r="G100" i="2"/>
  <c r="I100" i="2" s="1"/>
  <c r="L99" i="2"/>
  <c r="K99" i="2"/>
  <c r="J99" i="2"/>
  <c r="I99" i="2"/>
  <c r="H99" i="2"/>
  <c r="G99" i="2"/>
  <c r="L98" i="2"/>
  <c r="K98" i="2"/>
  <c r="J98" i="2"/>
  <c r="H98" i="2"/>
  <c r="G98" i="2"/>
  <c r="I98" i="2" s="1"/>
  <c r="L97" i="2"/>
  <c r="K97" i="2"/>
  <c r="J97" i="2"/>
  <c r="I97" i="2"/>
  <c r="H97" i="2"/>
  <c r="G97" i="2"/>
  <c r="L96" i="2"/>
  <c r="K96" i="2"/>
  <c r="J96" i="2"/>
  <c r="H96" i="2"/>
  <c r="G96" i="2"/>
  <c r="I96" i="2" s="1"/>
  <c r="L95" i="2"/>
  <c r="K95" i="2"/>
  <c r="J95" i="2"/>
  <c r="I95" i="2"/>
  <c r="H95" i="2"/>
  <c r="G95" i="2"/>
  <c r="L94" i="2"/>
  <c r="K94" i="2"/>
  <c r="J94" i="2"/>
  <c r="H94" i="2"/>
  <c r="G94" i="2"/>
  <c r="I94" i="2" s="1"/>
  <c r="L93" i="2"/>
  <c r="K93" i="2"/>
  <c r="J93" i="2"/>
  <c r="I93" i="2"/>
  <c r="H93" i="2"/>
  <c r="G93" i="2"/>
  <c r="L92" i="2"/>
  <c r="L174" i="2" s="1"/>
  <c r="K92" i="2"/>
  <c r="J92" i="2"/>
  <c r="H92" i="2"/>
  <c r="G92" i="2"/>
  <c r="I92" i="2" s="1"/>
  <c r="K91" i="2"/>
  <c r="J91" i="2"/>
  <c r="I91" i="2"/>
  <c r="H91" i="2"/>
  <c r="G91" i="2"/>
  <c r="L90" i="2"/>
  <c r="K90" i="2"/>
  <c r="J90" i="2"/>
  <c r="H90" i="2"/>
  <c r="G90" i="2"/>
  <c r="I90" i="2" s="1"/>
  <c r="L89" i="2"/>
  <c r="K89" i="2"/>
  <c r="J89" i="2"/>
  <c r="I89" i="2"/>
  <c r="H89" i="2"/>
  <c r="G89" i="2"/>
  <c r="L88" i="2"/>
  <c r="K88" i="2"/>
  <c r="J88" i="2"/>
  <c r="H88" i="2"/>
  <c r="G88" i="2"/>
  <c r="I88" i="2" s="1"/>
  <c r="L87" i="2"/>
  <c r="K87" i="2"/>
  <c r="J87" i="2"/>
  <c r="I87" i="2"/>
  <c r="H87" i="2"/>
  <c r="G87" i="2"/>
  <c r="L86" i="2"/>
  <c r="K86" i="2"/>
  <c r="J86" i="2"/>
  <c r="H86" i="2"/>
  <c r="G86" i="2"/>
  <c r="I86" i="2" s="1"/>
  <c r="L85" i="2"/>
  <c r="K85" i="2"/>
  <c r="J85" i="2"/>
  <c r="I85" i="2"/>
  <c r="H85" i="2"/>
  <c r="G85" i="2"/>
  <c r="L84" i="2"/>
  <c r="K84" i="2"/>
  <c r="J84" i="2"/>
  <c r="H84" i="2"/>
  <c r="G84" i="2"/>
  <c r="I84" i="2" s="1"/>
  <c r="L83" i="2"/>
  <c r="K83" i="2"/>
  <c r="J83" i="2"/>
  <c r="I83" i="2"/>
  <c r="H83" i="2"/>
  <c r="G83" i="2"/>
  <c r="L82" i="2"/>
  <c r="K82" i="2"/>
  <c r="J82" i="2"/>
  <c r="H82" i="2"/>
  <c r="G82" i="2"/>
  <c r="I82" i="2" s="1"/>
  <c r="L81" i="2"/>
  <c r="K81" i="2"/>
  <c r="J81" i="2"/>
  <c r="I81" i="2"/>
  <c r="H81" i="2"/>
  <c r="G81" i="2"/>
  <c r="L80" i="2"/>
  <c r="K80" i="2"/>
  <c r="J80" i="2"/>
  <c r="H80" i="2"/>
  <c r="G80" i="2"/>
  <c r="I80" i="2" s="1"/>
  <c r="L79" i="2"/>
  <c r="K79" i="2"/>
  <c r="J79" i="2"/>
  <c r="I79" i="2"/>
  <c r="H79" i="2"/>
  <c r="G79" i="2"/>
  <c r="L78" i="2"/>
  <c r="K78" i="2"/>
  <c r="J78" i="2"/>
  <c r="H78" i="2"/>
  <c r="G78" i="2"/>
  <c r="I78" i="2" s="1"/>
  <c r="L77" i="2"/>
  <c r="K77" i="2"/>
  <c r="J77" i="2"/>
  <c r="I77" i="2"/>
  <c r="H77" i="2"/>
  <c r="G77" i="2"/>
  <c r="L76" i="2"/>
  <c r="K76" i="2"/>
  <c r="J76" i="2"/>
  <c r="H76" i="2"/>
  <c r="G76" i="2"/>
  <c r="I76" i="2" s="1"/>
  <c r="L75" i="2"/>
  <c r="K75" i="2"/>
  <c r="J75" i="2"/>
  <c r="I75" i="2"/>
  <c r="H75" i="2"/>
  <c r="G75" i="2"/>
  <c r="L74" i="2"/>
  <c r="K74" i="2"/>
  <c r="J74" i="2"/>
  <c r="H74" i="2"/>
  <c r="G74" i="2"/>
  <c r="I74" i="2" s="1"/>
  <c r="L73" i="2"/>
  <c r="K73" i="2"/>
  <c r="J73" i="2"/>
  <c r="I73" i="2"/>
  <c r="H73" i="2"/>
  <c r="G73" i="2"/>
  <c r="L72" i="2"/>
  <c r="K72" i="2"/>
  <c r="J72" i="2"/>
  <c r="H72" i="2"/>
  <c r="G72" i="2"/>
  <c r="I72" i="2" s="1"/>
  <c r="L71" i="2"/>
  <c r="K71" i="2"/>
  <c r="J71" i="2"/>
  <c r="I71" i="2"/>
  <c r="H71" i="2"/>
  <c r="G71" i="2"/>
  <c r="L70" i="2"/>
  <c r="K70" i="2"/>
  <c r="J70" i="2"/>
  <c r="H70" i="2"/>
  <c r="G70" i="2"/>
  <c r="I70" i="2" s="1"/>
  <c r="L69" i="2"/>
  <c r="K69" i="2"/>
  <c r="J69" i="2"/>
  <c r="I69" i="2"/>
  <c r="H69" i="2"/>
  <c r="G69" i="2"/>
  <c r="L68" i="2"/>
  <c r="K68" i="2"/>
  <c r="J68" i="2"/>
  <c r="H68" i="2"/>
  <c r="G68" i="2"/>
  <c r="I68" i="2" s="1"/>
  <c r="L67" i="2"/>
  <c r="K67" i="2"/>
  <c r="J67" i="2"/>
  <c r="I67" i="2"/>
  <c r="H67" i="2"/>
  <c r="G67" i="2"/>
  <c r="L66" i="2"/>
  <c r="K66" i="2"/>
  <c r="J66" i="2"/>
  <c r="H66" i="2"/>
  <c r="G66" i="2"/>
  <c r="I66" i="2" s="1"/>
  <c r="L65" i="2"/>
  <c r="K65" i="2"/>
  <c r="J65" i="2"/>
  <c r="I65" i="2"/>
  <c r="H65" i="2"/>
  <c r="G65" i="2"/>
  <c r="L64" i="2"/>
  <c r="K64" i="2"/>
  <c r="J64" i="2"/>
  <c r="H64" i="2"/>
  <c r="G64" i="2"/>
  <c r="I64" i="2" s="1"/>
  <c r="L63" i="2"/>
  <c r="K63" i="2"/>
  <c r="J63" i="2"/>
  <c r="I63" i="2"/>
  <c r="H63" i="2"/>
  <c r="G63" i="2"/>
  <c r="L62" i="2"/>
  <c r="K62" i="2"/>
  <c r="J62" i="2"/>
  <c r="H62" i="2"/>
  <c r="G62" i="2"/>
  <c r="I62" i="2" s="1"/>
  <c r="L61" i="2"/>
  <c r="K61" i="2"/>
  <c r="J61" i="2"/>
  <c r="I61" i="2"/>
  <c r="H61" i="2"/>
  <c r="G61" i="2"/>
  <c r="L60" i="2"/>
  <c r="K60" i="2"/>
  <c r="J60" i="2"/>
  <c r="H60" i="2"/>
  <c r="G60" i="2"/>
  <c r="I60" i="2" s="1"/>
  <c r="L59" i="2"/>
  <c r="K59" i="2"/>
  <c r="J59" i="2"/>
  <c r="I59" i="2"/>
  <c r="H59" i="2"/>
  <c r="G59" i="2"/>
  <c r="L58" i="2"/>
  <c r="K58" i="2"/>
  <c r="J58" i="2"/>
  <c r="H58" i="2"/>
  <c r="G58" i="2"/>
  <c r="I58" i="2" s="1"/>
  <c r="L57" i="2"/>
  <c r="K57" i="2"/>
  <c r="J57" i="2"/>
  <c r="I57" i="2"/>
  <c r="H57" i="2"/>
  <c r="G57" i="2"/>
  <c r="L56" i="2"/>
  <c r="K56" i="2"/>
  <c r="J56" i="2"/>
  <c r="H56" i="2"/>
  <c r="G56" i="2"/>
  <c r="I56" i="2" s="1"/>
  <c r="L55" i="2"/>
  <c r="K55" i="2"/>
  <c r="J55" i="2"/>
  <c r="I55" i="2"/>
  <c r="H55" i="2"/>
  <c r="G55" i="2"/>
  <c r="L54" i="2"/>
  <c r="K54" i="2"/>
  <c r="J54" i="2"/>
  <c r="H54" i="2"/>
  <c r="G54" i="2"/>
  <c r="I54" i="2" s="1"/>
  <c r="L53" i="2"/>
  <c r="K53" i="2"/>
  <c r="J53" i="2"/>
  <c r="I53" i="2"/>
  <c r="H53" i="2"/>
  <c r="G53" i="2"/>
  <c r="L52" i="2"/>
  <c r="K52" i="2"/>
  <c r="J52" i="2"/>
  <c r="H52" i="2"/>
  <c r="G52" i="2"/>
  <c r="I52" i="2" s="1"/>
  <c r="L51" i="2"/>
  <c r="K51" i="2"/>
  <c r="J51" i="2"/>
  <c r="I51" i="2"/>
  <c r="H51" i="2"/>
  <c r="G51" i="2"/>
  <c r="L50" i="2"/>
  <c r="K50" i="2"/>
  <c r="J50" i="2"/>
  <c r="H50" i="2"/>
  <c r="G50" i="2"/>
  <c r="I50" i="2" s="1"/>
  <c r="L49" i="2"/>
  <c r="K49" i="2"/>
  <c r="J49" i="2"/>
  <c r="I49" i="2"/>
  <c r="H49" i="2"/>
  <c r="G49" i="2"/>
  <c r="L48" i="2"/>
  <c r="K48" i="2"/>
  <c r="J48" i="2"/>
  <c r="H48" i="2"/>
  <c r="G48" i="2"/>
  <c r="I48" i="2" s="1"/>
  <c r="L47" i="2"/>
  <c r="K47" i="2"/>
  <c r="J47" i="2"/>
  <c r="I47" i="2"/>
  <c r="H47" i="2"/>
  <c r="G47" i="2"/>
  <c r="L46" i="2"/>
  <c r="K46" i="2"/>
  <c r="J46" i="2"/>
  <c r="H46" i="2"/>
  <c r="G46" i="2"/>
  <c r="I46" i="2" s="1"/>
  <c r="L45" i="2"/>
  <c r="K45" i="2"/>
  <c r="J45" i="2"/>
  <c r="I45" i="2"/>
  <c r="H45" i="2"/>
  <c r="G45" i="2"/>
  <c r="L44" i="2"/>
  <c r="K44" i="2"/>
  <c r="J44" i="2"/>
  <c r="H44" i="2"/>
  <c r="G44" i="2"/>
  <c r="I44" i="2" s="1"/>
  <c r="L43" i="2"/>
  <c r="K43" i="2"/>
  <c r="J43" i="2"/>
  <c r="I43" i="2"/>
  <c r="H43" i="2"/>
  <c r="G43" i="2"/>
  <c r="L42" i="2"/>
  <c r="K42" i="2"/>
  <c r="J42" i="2"/>
  <c r="H42" i="2"/>
  <c r="G42" i="2"/>
  <c r="I42" i="2" s="1"/>
  <c r="L41" i="2"/>
  <c r="K41" i="2"/>
  <c r="J41" i="2"/>
  <c r="I41" i="2"/>
  <c r="H41" i="2"/>
  <c r="G41" i="2"/>
  <c r="L40" i="2"/>
  <c r="K40" i="2"/>
  <c r="J40" i="2"/>
  <c r="H40" i="2"/>
  <c r="G40" i="2"/>
  <c r="I40" i="2" s="1"/>
  <c r="L39" i="2"/>
  <c r="K39" i="2"/>
  <c r="J39" i="2"/>
  <c r="I39" i="2"/>
  <c r="H39" i="2"/>
  <c r="G39" i="2"/>
  <c r="L38" i="2"/>
  <c r="K38" i="2"/>
  <c r="J38" i="2"/>
  <c r="H38" i="2"/>
  <c r="G38" i="2"/>
  <c r="I38" i="2" s="1"/>
  <c r="L37" i="2"/>
  <c r="K37" i="2"/>
  <c r="J37" i="2"/>
  <c r="I37" i="2"/>
  <c r="H37" i="2"/>
  <c r="G37" i="2"/>
  <c r="L36" i="2"/>
  <c r="K36" i="2"/>
  <c r="J36" i="2"/>
  <c r="H36" i="2"/>
  <c r="G36" i="2"/>
  <c r="I36" i="2" s="1"/>
  <c r="L35" i="2"/>
  <c r="K35" i="2"/>
  <c r="J35" i="2"/>
  <c r="I35" i="2"/>
  <c r="H35" i="2"/>
  <c r="G35" i="2"/>
  <c r="L34" i="2"/>
  <c r="K34" i="2"/>
  <c r="J34" i="2"/>
  <c r="H34" i="2"/>
  <c r="G34" i="2"/>
  <c r="I34" i="2" s="1"/>
  <c r="L33" i="2"/>
  <c r="K33" i="2"/>
  <c r="J33" i="2"/>
  <c r="I33" i="2"/>
  <c r="H33" i="2"/>
  <c r="G33" i="2"/>
  <c r="L32" i="2"/>
  <c r="K32" i="2"/>
  <c r="J32" i="2"/>
  <c r="H32" i="2"/>
  <c r="G32" i="2"/>
  <c r="I32" i="2" s="1"/>
  <c r="L31" i="2"/>
  <c r="K31" i="2"/>
  <c r="J31" i="2"/>
  <c r="I31" i="2"/>
  <c r="H31" i="2"/>
  <c r="G31" i="2"/>
  <c r="L30" i="2"/>
  <c r="K30" i="2"/>
  <c r="J30" i="2"/>
  <c r="H30" i="2"/>
  <c r="G30" i="2"/>
  <c r="I30" i="2" s="1"/>
  <c r="L29" i="2"/>
  <c r="K29" i="2"/>
  <c r="J29" i="2"/>
  <c r="I29" i="2"/>
  <c r="H29" i="2"/>
  <c r="G29" i="2"/>
  <c r="L28" i="2"/>
  <c r="K28" i="2"/>
  <c r="J28" i="2"/>
  <c r="H28" i="2"/>
  <c r="G28" i="2"/>
  <c r="I28" i="2" s="1"/>
  <c r="L27" i="2"/>
  <c r="K27" i="2"/>
  <c r="J27" i="2"/>
  <c r="I27" i="2"/>
  <c r="H27" i="2"/>
  <c r="G27" i="2"/>
  <c r="L26" i="2"/>
  <c r="K26" i="2"/>
  <c r="J26" i="2"/>
  <c r="H26" i="2"/>
  <c r="G26" i="2"/>
  <c r="I26" i="2" s="1"/>
  <c r="L25" i="2"/>
  <c r="K25" i="2"/>
  <c r="J25" i="2"/>
  <c r="I25" i="2"/>
  <c r="H25" i="2"/>
  <c r="G25" i="2"/>
  <c r="L24" i="2"/>
  <c r="K24" i="2"/>
  <c r="J24" i="2"/>
  <c r="H24" i="2"/>
  <c r="G24" i="2"/>
  <c r="I24" i="2" s="1"/>
  <c r="L23" i="2"/>
  <c r="K23" i="2"/>
  <c r="J23" i="2"/>
  <c r="I23" i="2"/>
  <c r="H23" i="2"/>
  <c r="G23" i="2"/>
  <c r="L22" i="2"/>
  <c r="K22" i="2"/>
  <c r="J22" i="2"/>
  <c r="H22" i="2"/>
  <c r="G22" i="2"/>
  <c r="I22" i="2" s="1"/>
  <c r="L21" i="2"/>
  <c r="K21" i="2"/>
  <c r="J21" i="2"/>
  <c r="I21" i="2"/>
  <c r="H21" i="2"/>
  <c r="G21" i="2"/>
  <c r="L20" i="2"/>
  <c r="K20" i="2"/>
  <c r="J20" i="2"/>
  <c r="H20" i="2"/>
  <c r="G20" i="2"/>
  <c r="I20" i="2" s="1"/>
  <c r="L19" i="2"/>
  <c r="K19" i="2"/>
  <c r="J19" i="2"/>
  <c r="I19" i="2"/>
  <c r="H19" i="2"/>
  <c r="G19" i="2"/>
  <c r="L18" i="2"/>
  <c r="K18" i="2"/>
  <c r="J18" i="2"/>
  <c r="H18" i="2"/>
  <c r="G18" i="2"/>
  <c r="I18" i="2" s="1"/>
  <c r="L17" i="2"/>
  <c r="K17" i="2"/>
  <c r="J17" i="2"/>
  <c r="I17" i="2"/>
  <c r="H17" i="2"/>
  <c r="G17" i="2"/>
  <c r="L16" i="2"/>
  <c r="K16" i="2"/>
  <c r="J16" i="2"/>
  <c r="H16" i="2"/>
  <c r="G16" i="2"/>
  <c r="I16" i="2" s="1"/>
  <c r="L15" i="2"/>
  <c r="K15" i="2"/>
  <c r="J15" i="2"/>
  <c r="I15" i="2"/>
  <c r="H15" i="2"/>
  <c r="G15" i="2"/>
  <c r="L14" i="2"/>
  <c r="K14" i="2"/>
  <c r="J14" i="2"/>
  <c r="H14" i="2"/>
  <c r="G14" i="2"/>
  <c r="I14" i="2" s="1"/>
  <c r="L13" i="2"/>
  <c r="K13" i="2"/>
  <c r="J13" i="2"/>
  <c r="I13" i="2"/>
  <c r="H13" i="2"/>
  <c r="G13" i="2"/>
  <c r="L12" i="2"/>
  <c r="K12" i="2"/>
  <c r="J12" i="2"/>
  <c r="H12" i="2"/>
  <c r="G12" i="2"/>
  <c r="I12" i="2" s="1"/>
  <c r="L11" i="2"/>
  <c r="K11" i="2"/>
  <c r="J11" i="2"/>
  <c r="I11" i="2"/>
  <c r="H11" i="2"/>
  <c r="G11" i="2"/>
  <c r="L10" i="2"/>
  <c r="K10" i="2"/>
  <c r="J10" i="2"/>
  <c r="H10" i="2"/>
  <c r="G10" i="2"/>
  <c r="I10" i="2" s="1"/>
  <c r="L9" i="2"/>
  <c r="K9" i="2"/>
  <c r="J9" i="2"/>
  <c r="I9" i="2"/>
  <c r="H9" i="2"/>
  <c r="G9" i="2"/>
  <c r="L8" i="2"/>
  <c r="K8" i="2"/>
  <c r="J8" i="2"/>
  <c r="H8" i="2"/>
  <c r="G8" i="2"/>
  <c r="I8" i="2" s="1"/>
  <c r="L7" i="2"/>
  <c r="K7" i="2"/>
  <c r="J7" i="2"/>
  <c r="I7" i="2"/>
  <c r="H7" i="2"/>
  <c r="G7" i="2"/>
  <c r="L6" i="2"/>
  <c r="K6" i="2"/>
  <c r="J6" i="2"/>
  <c r="H6" i="2"/>
  <c r="G6" i="2"/>
  <c r="I6" i="2" s="1"/>
  <c r="L5" i="2"/>
  <c r="K5" i="2"/>
  <c r="J5" i="2"/>
  <c r="I5" i="2"/>
  <c r="H5" i="2"/>
  <c r="G5" i="2"/>
  <c r="L4" i="2"/>
  <c r="K4" i="2"/>
  <c r="J4" i="2"/>
  <c r="H4" i="2"/>
  <c r="G4" i="2"/>
  <c r="I4" i="2" s="1"/>
  <c r="L3" i="2"/>
  <c r="K3" i="2"/>
  <c r="J3" i="2"/>
  <c r="I3" i="2"/>
  <c r="H3" i="2"/>
  <c r="G3" i="2"/>
  <c r="L2" i="2"/>
  <c r="K2" i="2"/>
  <c r="J2" i="2"/>
  <c r="H2" i="2"/>
  <c r="G2" i="2"/>
  <c r="I2" i="2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D31" i="1"/>
  <c r="C31" i="1"/>
  <c r="O21" i="1"/>
  <c r="N21" i="1"/>
  <c r="P21" i="1" s="1"/>
  <c r="O20" i="1"/>
  <c r="N20" i="1"/>
  <c r="P20" i="1" s="1"/>
  <c r="N19" i="1"/>
  <c r="N18" i="1"/>
  <c r="N17" i="1"/>
  <c r="J176" i="2" l="1"/>
  <c r="J177" i="2" s="1"/>
  <c r="J148" i="2"/>
  <c r="L175" i="2"/>
  <c r="P80" i="4"/>
  <c r="C66" i="5"/>
  <c r="C68" i="5" s="1"/>
  <c r="C67" i="5"/>
  <c r="D67" i="5"/>
  <c r="D65" i="5"/>
  <c r="D66" i="5" s="1"/>
  <c r="D68" i="5" s="1"/>
  <c r="E64" i="5"/>
  <c r="P77" i="4"/>
  <c r="E85" i="3"/>
  <c r="E84" i="4"/>
  <c r="C66" i="3"/>
  <c r="C68" i="3" s="1"/>
  <c r="C66" i="4"/>
  <c r="C68" i="4" s="1"/>
  <c r="B32" i="6"/>
  <c r="B16" i="6"/>
  <c r="F32" i="6"/>
  <c r="D64" i="3"/>
  <c r="D64" i="4"/>
  <c r="P78" i="4"/>
  <c r="F12" i="6"/>
  <c r="F16" i="6" s="1"/>
  <c r="E11" i="6"/>
  <c r="E12" i="6"/>
  <c r="E13" i="6"/>
  <c r="H21" i="6"/>
  <c r="F13" i="6"/>
  <c r="F84" i="5"/>
  <c r="H4" i="7"/>
  <c r="G9" i="7"/>
  <c r="H9" i="7" s="1"/>
  <c r="G84" i="5" l="1"/>
  <c r="B43" i="6"/>
  <c r="F43" i="6"/>
  <c r="D65" i="4"/>
  <c r="D67" i="4" s="1"/>
  <c r="Q80" i="4"/>
  <c r="J25" i="6" s="1"/>
  <c r="F25" i="6" s="1"/>
  <c r="E64" i="4"/>
  <c r="F85" i="3"/>
  <c r="L176" i="2"/>
  <c r="L177" i="2" s="1"/>
  <c r="L91" i="2"/>
  <c r="E65" i="5"/>
  <c r="E67" i="5" s="1"/>
  <c r="F64" i="5"/>
  <c r="D65" i="3"/>
  <c r="D67" i="3" s="1"/>
  <c r="H81" i="3"/>
  <c r="C25" i="6" s="1"/>
  <c r="B25" i="6" s="1"/>
  <c r="B36" i="6" s="1"/>
  <c r="B47" i="6" s="1"/>
  <c r="E64" i="3"/>
  <c r="F84" i="4"/>
  <c r="H25" i="6" l="1"/>
  <c r="F36" i="6"/>
  <c r="F47" i="6" s="1"/>
  <c r="G84" i="4"/>
  <c r="G85" i="3"/>
  <c r="F67" i="5"/>
  <c r="D66" i="4"/>
  <c r="D68" i="4" s="1"/>
  <c r="D66" i="3"/>
  <c r="D68" i="3" s="1"/>
  <c r="H84" i="5"/>
  <c r="E66" i="3"/>
  <c r="E68" i="3" s="1"/>
  <c r="E65" i="3"/>
  <c r="E67" i="3" s="1"/>
  <c r="F64" i="3"/>
  <c r="E65" i="4"/>
  <c r="E67" i="4" s="1"/>
  <c r="F64" i="4"/>
  <c r="R80" i="4"/>
  <c r="S80" i="4" s="1"/>
  <c r="F65" i="5"/>
  <c r="F66" i="5"/>
  <c r="F68" i="5" s="1"/>
  <c r="G64" i="5"/>
  <c r="E66" i="5"/>
  <c r="E68" i="5" s="1"/>
  <c r="H84" i="4" l="1"/>
  <c r="H64" i="5"/>
  <c r="G66" i="5"/>
  <c r="G65" i="5"/>
  <c r="G67" i="5" s="1"/>
  <c r="F65" i="4"/>
  <c r="F67" i="4" s="1"/>
  <c r="G64" i="4"/>
  <c r="F65" i="3"/>
  <c r="F67" i="3" s="1"/>
  <c r="G64" i="3"/>
  <c r="F66" i="3"/>
  <c r="F68" i="3" s="1"/>
  <c r="I84" i="5"/>
  <c r="H85" i="3"/>
  <c r="E66" i="4"/>
  <c r="E68" i="4" s="1"/>
  <c r="I84" i="4" l="1"/>
  <c r="I85" i="3"/>
  <c r="J84" i="5"/>
  <c r="G68" i="5"/>
  <c r="G65" i="3"/>
  <c r="G67" i="3" s="1"/>
  <c r="H64" i="3"/>
  <c r="I64" i="5"/>
  <c r="H65" i="5"/>
  <c r="H67" i="5" s="1"/>
  <c r="F66" i="4"/>
  <c r="F68" i="4" s="1"/>
  <c r="G65" i="4"/>
  <c r="G67" i="4" s="1"/>
  <c r="H64" i="4"/>
  <c r="G66" i="4"/>
  <c r="G68" i="4" s="1"/>
  <c r="H65" i="3" l="1"/>
  <c r="H67" i="3" s="1"/>
  <c r="I64" i="3"/>
  <c r="H66" i="3"/>
  <c r="H68" i="3" s="1"/>
  <c r="H66" i="5"/>
  <c r="H68" i="5" s="1"/>
  <c r="J64" i="5"/>
  <c r="I65" i="5"/>
  <c r="I67" i="5" s="1"/>
  <c r="J84" i="4"/>
  <c r="K84" i="5"/>
  <c r="H65" i="4"/>
  <c r="H67" i="4" s="1"/>
  <c r="I64" i="4"/>
  <c r="R79" i="4"/>
  <c r="S79" i="4" s="1"/>
  <c r="G66" i="3"/>
  <c r="G68" i="3" s="1"/>
  <c r="J85" i="3"/>
  <c r="J64" i="3" l="1"/>
  <c r="I65" i="3"/>
  <c r="I67" i="3" s="1"/>
  <c r="H80" i="3"/>
  <c r="C24" i="6" s="1"/>
  <c r="B24" i="6" s="1"/>
  <c r="B35" i="6" s="1"/>
  <c r="B46" i="6" s="1"/>
  <c r="L84" i="5"/>
  <c r="I66" i="5"/>
  <c r="I68" i="5" s="1"/>
  <c r="J65" i="5"/>
  <c r="J66" i="5" s="1"/>
  <c r="K64" i="5"/>
  <c r="H66" i="4"/>
  <c r="H68" i="4" s="1"/>
  <c r="K85" i="3"/>
  <c r="J64" i="4"/>
  <c r="I66" i="4"/>
  <c r="I68" i="4" s="1"/>
  <c r="I65" i="4"/>
  <c r="I67" i="4" s="1"/>
  <c r="Q79" i="4"/>
  <c r="J24" i="6" s="1"/>
  <c r="F24" i="6" s="1"/>
  <c r="K84" i="4"/>
  <c r="M84" i="5" l="1"/>
  <c r="K67" i="5"/>
  <c r="J67" i="5"/>
  <c r="J68" i="5" s="1"/>
  <c r="H24" i="6"/>
  <c r="F35" i="6"/>
  <c r="F46" i="6" s="1"/>
  <c r="L85" i="3"/>
  <c r="I66" i="3"/>
  <c r="I68" i="3" s="1"/>
  <c r="L84" i="4"/>
  <c r="K64" i="3"/>
  <c r="J65" i="3"/>
  <c r="J66" i="3" s="1"/>
  <c r="J68" i="3" s="1"/>
  <c r="K64" i="4"/>
  <c r="J65" i="4"/>
  <c r="J67" i="4" s="1"/>
  <c r="J67" i="3"/>
  <c r="K66" i="5"/>
  <c r="K68" i="5" s="1"/>
  <c r="K65" i="5"/>
  <c r="L64" i="5"/>
  <c r="J66" i="4" l="1"/>
  <c r="J68" i="4" s="1"/>
  <c r="L64" i="4"/>
  <c r="K65" i="4"/>
  <c r="N84" i="5"/>
  <c r="M85" i="3"/>
  <c r="L65" i="5"/>
  <c r="L67" i="5" s="1"/>
  <c r="M64" i="5"/>
  <c r="L66" i="5"/>
  <c r="L68" i="5" s="1"/>
  <c r="L64" i="3"/>
  <c r="K66" i="3"/>
  <c r="K68" i="3" s="1"/>
  <c r="K65" i="3"/>
  <c r="K67" i="3" s="1"/>
  <c r="M84" i="4"/>
  <c r="L65" i="3" l="1"/>
  <c r="L66" i="3" s="1"/>
  <c r="M64" i="3"/>
  <c r="K66" i="4"/>
  <c r="M65" i="5"/>
  <c r="M67" i="5" s="1"/>
  <c r="N64" i="5"/>
  <c r="M66" i="5"/>
  <c r="N85" i="3"/>
  <c r="N84" i="4"/>
  <c r="L65" i="4"/>
  <c r="L67" i="4" s="1"/>
  <c r="M64" i="4"/>
  <c r="O84" i="5"/>
  <c r="K67" i="4"/>
  <c r="K68" i="4" l="1"/>
  <c r="M65" i="3"/>
  <c r="M66" i="3" s="1"/>
  <c r="M68" i="3" s="1"/>
  <c r="N64" i="3"/>
  <c r="M68" i="5"/>
  <c r="M66" i="4"/>
  <c r="M68" i="4" s="1"/>
  <c r="M65" i="4"/>
  <c r="M67" i="4" s="1"/>
  <c r="N64" i="4"/>
  <c r="N65" i="5"/>
  <c r="N66" i="5"/>
  <c r="O64" i="5"/>
  <c r="M67" i="3"/>
  <c r="P84" i="5"/>
  <c r="O84" i="4"/>
  <c r="L67" i="3"/>
  <c r="L68" i="3" s="1"/>
  <c r="O85" i="3"/>
  <c r="N67" i="5"/>
  <c r="L66" i="4"/>
  <c r="L68" i="4" s="1"/>
  <c r="L70" i="3" l="1"/>
  <c r="K70" i="3"/>
  <c r="C70" i="3"/>
  <c r="I70" i="3"/>
  <c r="H70" i="3"/>
  <c r="G70" i="3"/>
  <c r="E70" i="3"/>
  <c r="D70" i="3"/>
  <c r="F70" i="3"/>
  <c r="J70" i="3"/>
  <c r="P84" i="4"/>
  <c r="N68" i="5"/>
  <c r="P64" i="5"/>
  <c r="O65" i="5"/>
  <c r="N65" i="3"/>
  <c r="N67" i="3" s="1"/>
  <c r="O64" i="3"/>
  <c r="N66" i="3"/>
  <c r="N68" i="3" s="1"/>
  <c r="P85" i="3"/>
  <c r="N65" i="4"/>
  <c r="N67" i="4" s="1"/>
  <c r="O64" i="4"/>
  <c r="N66" i="4"/>
  <c r="N68" i="4" s="1"/>
  <c r="Q84" i="5"/>
  <c r="Q84" i="4" l="1"/>
  <c r="O65" i="4"/>
  <c r="O67" i="4" s="1"/>
  <c r="P64" i="4"/>
  <c r="O66" i="5"/>
  <c r="O68" i="5" s="1"/>
  <c r="J91" i="3"/>
  <c r="I72" i="3"/>
  <c r="D80" i="3"/>
  <c r="Q64" i="5"/>
  <c r="P65" i="5"/>
  <c r="P67" i="5" s="1"/>
  <c r="K91" i="3"/>
  <c r="J72" i="3"/>
  <c r="C72" i="3"/>
  <c r="B70" i="3"/>
  <c r="D91" i="3"/>
  <c r="Q85" i="3"/>
  <c r="O67" i="5"/>
  <c r="L72" i="3"/>
  <c r="M91" i="3"/>
  <c r="O65" i="3"/>
  <c r="O67" i="3" s="1"/>
  <c r="P64" i="3"/>
  <c r="D72" i="3"/>
  <c r="E91" i="3"/>
  <c r="E72" i="3"/>
  <c r="F91" i="3"/>
  <c r="D81" i="3"/>
  <c r="H72" i="3"/>
  <c r="I91" i="3"/>
  <c r="F72" i="3"/>
  <c r="G91" i="3"/>
  <c r="K72" i="3"/>
  <c r="L91" i="3"/>
  <c r="R84" i="5"/>
  <c r="G72" i="3"/>
  <c r="H91" i="3"/>
  <c r="R64" i="5" l="1"/>
  <c r="Q65" i="5"/>
  <c r="Q66" i="5" s="1"/>
  <c r="P65" i="4"/>
  <c r="P66" i="4" s="1"/>
  <c r="Q64" i="4"/>
  <c r="C13" i="6"/>
  <c r="C35" i="6" s="1"/>
  <c r="C46" i="6" s="1"/>
  <c r="E80" i="3"/>
  <c r="R84" i="4"/>
  <c r="S84" i="5"/>
  <c r="C91" i="3"/>
  <c r="B72" i="3"/>
  <c r="R85" i="3"/>
  <c r="P66" i="5"/>
  <c r="P68" i="5" s="1"/>
  <c r="O66" i="3"/>
  <c r="O68" i="3" s="1"/>
  <c r="C14" i="6"/>
  <c r="C36" i="6" s="1"/>
  <c r="C47" i="6" s="1"/>
  <c r="E81" i="3"/>
  <c r="P65" i="3"/>
  <c r="P67" i="3" s="1"/>
  <c r="Q64" i="3"/>
  <c r="P66" i="3"/>
  <c r="P68" i="3" s="1"/>
  <c r="O66" i="4"/>
  <c r="O68" i="4" s="1"/>
  <c r="R64" i="4" l="1"/>
  <c r="Q65" i="4"/>
  <c r="Q67" i="4" s="1"/>
  <c r="Q67" i="5"/>
  <c r="Q68" i="5" s="1"/>
  <c r="F80" i="4"/>
  <c r="H80" i="4" s="1"/>
  <c r="D14" i="6"/>
  <c r="A90" i="3"/>
  <c r="G81" i="3"/>
  <c r="B74" i="3"/>
  <c r="B73" i="3"/>
  <c r="F79" i="4"/>
  <c r="H79" i="4" s="1"/>
  <c r="D13" i="6"/>
  <c r="A89" i="3"/>
  <c r="G80" i="3"/>
  <c r="S85" i="3"/>
  <c r="S84" i="4"/>
  <c r="R64" i="3"/>
  <c r="Q65" i="3"/>
  <c r="Q67" i="3" s="1"/>
  <c r="P67" i="4"/>
  <c r="P68" i="4" s="1"/>
  <c r="T84" i="5"/>
  <c r="R65" i="5"/>
  <c r="S64" i="5"/>
  <c r="S65" i="5" l="1"/>
  <c r="S67" i="5" s="1"/>
  <c r="T64" i="5"/>
  <c r="Q66" i="3"/>
  <c r="Q68" i="3" s="1"/>
  <c r="T84" i="4"/>
  <c r="R67" i="5"/>
  <c r="C90" i="3"/>
  <c r="D90" i="3"/>
  <c r="E90" i="3"/>
  <c r="F90" i="3"/>
  <c r="S64" i="3"/>
  <c r="R65" i="3"/>
  <c r="R66" i="3" s="1"/>
  <c r="R68" i="3" s="1"/>
  <c r="B8" i="7"/>
  <c r="J8" i="7" s="1"/>
  <c r="D36" i="6"/>
  <c r="D47" i="6" s="1"/>
  <c r="R67" i="3"/>
  <c r="C89" i="3"/>
  <c r="D89" i="3"/>
  <c r="E89" i="3"/>
  <c r="F89" i="3"/>
  <c r="G89" i="3"/>
  <c r="H89" i="3"/>
  <c r="I89" i="3"/>
  <c r="J89" i="3"/>
  <c r="R66" i="5"/>
  <c r="T85" i="3"/>
  <c r="B7" i="7"/>
  <c r="J7" i="7" s="1"/>
  <c r="D35" i="6"/>
  <c r="D46" i="6" s="1"/>
  <c r="U84" i="5"/>
  <c r="Q66" i="4"/>
  <c r="Q68" i="4" s="1"/>
  <c r="S64" i="4"/>
  <c r="R65" i="4"/>
  <c r="R67" i="4" s="1"/>
  <c r="S66" i="5" l="1"/>
  <c r="S68" i="5" s="1"/>
  <c r="U84" i="4"/>
  <c r="R66" i="4"/>
  <c r="R68" i="4" s="1"/>
  <c r="T64" i="3"/>
  <c r="S65" i="3"/>
  <c r="S67" i="3" s="1"/>
  <c r="V84" i="5"/>
  <c r="U85" i="3"/>
  <c r="T64" i="4"/>
  <c r="S65" i="4"/>
  <c r="S67" i="4" s="1"/>
  <c r="R68" i="5"/>
  <c r="T65" i="5"/>
  <c r="T67" i="5" s="1"/>
  <c r="U64" i="5"/>
  <c r="V85" i="3" l="1"/>
  <c r="V84" i="4"/>
  <c r="S66" i="4"/>
  <c r="S68" i="4" s="1"/>
  <c r="S66" i="3"/>
  <c r="S68" i="3" s="1"/>
  <c r="T66" i="5"/>
  <c r="T68" i="5" s="1"/>
  <c r="T65" i="4"/>
  <c r="T67" i="4" s="1"/>
  <c r="U64" i="4"/>
  <c r="T65" i="3"/>
  <c r="T67" i="3" s="1"/>
  <c r="U64" i="3"/>
  <c r="U65" i="5"/>
  <c r="U67" i="5" s="1"/>
  <c r="U66" i="5"/>
  <c r="T66" i="3" l="1"/>
  <c r="T68" i="3" s="1"/>
  <c r="U65" i="4"/>
  <c r="U66" i="4" s="1"/>
  <c r="U68" i="4" s="1"/>
  <c r="R77" i="4"/>
  <c r="S77" i="4" s="1"/>
  <c r="Q77" i="4"/>
  <c r="J22" i="6" s="1"/>
  <c r="F22" i="6" s="1"/>
  <c r="D77" i="4"/>
  <c r="Q78" i="4"/>
  <c r="J23" i="6" s="1"/>
  <c r="F23" i="6" s="1"/>
  <c r="D76" i="4"/>
  <c r="R78" i="4"/>
  <c r="S78" i="4" s="1"/>
  <c r="U67" i="4"/>
  <c r="T66" i="4"/>
  <c r="T68" i="4" s="1"/>
  <c r="U65" i="3"/>
  <c r="U67" i="3" s="1"/>
  <c r="D77" i="3"/>
  <c r="H79" i="3"/>
  <c r="C23" i="6" s="1"/>
  <c r="B23" i="6" s="1"/>
  <c r="B34" i="6" s="1"/>
  <c r="B45" i="6" s="1"/>
  <c r="D78" i="3"/>
  <c r="D79" i="3"/>
  <c r="H78" i="3"/>
  <c r="C22" i="6" s="1"/>
  <c r="B22" i="6" s="1"/>
  <c r="U68" i="5"/>
  <c r="E69" i="4" l="1"/>
  <c r="D69" i="4"/>
  <c r="I69" i="4"/>
  <c r="C69" i="4"/>
  <c r="G69" i="4"/>
  <c r="F69" i="4"/>
  <c r="H69" i="4"/>
  <c r="L69" i="4"/>
  <c r="J69" i="4"/>
  <c r="M69" i="4"/>
  <c r="N69" i="4"/>
  <c r="K69" i="4"/>
  <c r="O69" i="4"/>
  <c r="P69" i="4"/>
  <c r="S69" i="3"/>
  <c r="H23" i="6"/>
  <c r="F34" i="6"/>
  <c r="F45" i="6" s="1"/>
  <c r="U66" i="3"/>
  <c r="U68" i="3" s="1"/>
  <c r="J11" i="6"/>
  <c r="J33" i="6" s="1"/>
  <c r="J44" i="6" s="1"/>
  <c r="G77" i="4"/>
  <c r="J77" i="4" s="1"/>
  <c r="B33" i="6"/>
  <c r="B27" i="6"/>
  <c r="B39" i="6" s="1"/>
  <c r="C12" i="6"/>
  <c r="C34" i="6" s="1"/>
  <c r="C45" i="6" s="1"/>
  <c r="E79" i="3"/>
  <c r="H22" i="6"/>
  <c r="F27" i="6"/>
  <c r="F39" i="6" s="1"/>
  <c r="F33" i="6"/>
  <c r="C11" i="6"/>
  <c r="C33" i="6" s="1"/>
  <c r="C44" i="6" s="1"/>
  <c r="E78" i="3"/>
  <c r="C10" i="6"/>
  <c r="C32" i="6" s="1"/>
  <c r="C43" i="6" s="1"/>
  <c r="E77" i="3"/>
  <c r="J10" i="6"/>
  <c r="J32" i="6" s="1"/>
  <c r="J43" i="6" s="1"/>
  <c r="G76" i="4"/>
  <c r="J76" i="4" s="1"/>
  <c r="T69" i="3"/>
  <c r="I90" i="4" l="1"/>
  <c r="H71" i="4"/>
  <c r="C71" i="4"/>
  <c r="B69" i="4"/>
  <c r="D90" i="4"/>
  <c r="K11" i="6"/>
  <c r="E77" i="5"/>
  <c r="K77" i="4"/>
  <c r="A86" i="4"/>
  <c r="M77" i="4"/>
  <c r="N77" i="4" s="1"/>
  <c r="N71" i="4"/>
  <c r="O90" i="4"/>
  <c r="M90" i="4"/>
  <c r="L71" i="4"/>
  <c r="F44" i="6"/>
  <c r="F38" i="6"/>
  <c r="F49" i="6" s="1"/>
  <c r="Q90" i="4"/>
  <c r="P71" i="4"/>
  <c r="D79" i="4"/>
  <c r="K76" i="4"/>
  <c r="E76" i="5"/>
  <c r="K10" i="6"/>
  <c r="V66" i="5"/>
  <c r="V68" i="5" s="1"/>
  <c r="A85" i="4"/>
  <c r="M76" i="4"/>
  <c r="N76" i="4" s="1"/>
  <c r="H90" i="4"/>
  <c r="G71" i="4"/>
  <c r="H27" i="6"/>
  <c r="L90" i="4"/>
  <c r="K71" i="4"/>
  <c r="D10" i="6"/>
  <c r="A86" i="3"/>
  <c r="G77" i="3"/>
  <c r="F76" i="4"/>
  <c r="F78" i="4"/>
  <c r="D12" i="6"/>
  <c r="G79" i="3"/>
  <c r="A88" i="3"/>
  <c r="H69" i="3"/>
  <c r="I69" i="3"/>
  <c r="U69" i="3"/>
  <c r="E69" i="3"/>
  <c r="G69" i="3"/>
  <c r="J69" i="3"/>
  <c r="D69" i="3"/>
  <c r="F69" i="3"/>
  <c r="C69" i="3"/>
  <c r="B69" i="3" s="1"/>
  <c r="K69" i="3"/>
  <c r="L69" i="3"/>
  <c r="R69" i="3"/>
  <c r="Q69" i="3"/>
  <c r="P69" i="3"/>
  <c r="M69" i="3"/>
  <c r="N69" i="3"/>
  <c r="O69" i="3"/>
  <c r="M71" i="4"/>
  <c r="N90" i="4"/>
  <c r="D78" i="4"/>
  <c r="E90" i="4"/>
  <c r="D71" i="4"/>
  <c r="B44" i="6"/>
  <c r="B38" i="6"/>
  <c r="B49" i="6" s="1"/>
  <c r="F71" i="4"/>
  <c r="G90" i="4"/>
  <c r="P90" i="4"/>
  <c r="O71" i="4"/>
  <c r="J90" i="4"/>
  <c r="I71" i="4"/>
  <c r="D11" i="6"/>
  <c r="F77" i="4"/>
  <c r="A87" i="3"/>
  <c r="G78" i="3"/>
  <c r="K90" i="4"/>
  <c r="J71" i="4"/>
  <c r="E71" i="4"/>
  <c r="F90" i="4"/>
  <c r="D80" i="4"/>
  <c r="D16" i="6" l="1"/>
  <c r="D39" i="6" s="1"/>
  <c r="B4" i="7"/>
  <c r="D32" i="6"/>
  <c r="F69" i="5"/>
  <c r="G90" i="5" s="1"/>
  <c r="D69" i="5"/>
  <c r="E90" i="5" s="1"/>
  <c r="G69" i="5"/>
  <c r="H90" i="5" s="1"/>
  <c r="E69" i="5"/>
  <c r="V69" i="5"/>
  <c r="J69" i="5"/>
  <c r="K90" i="5" s="1"/>
  <c r="C69" i="5"/>
  <c r="I69" i="5"/>
  <c r="K69" i="5"/>
  <c r="L90" i="5" s="1"/>
  <c r="H69" i="5"/>
  <c r="I90" i="5" s="1"/>
  <c r="L69" i="5"/>
  <c r="M90" i="5" s="1"/>
  <c r="N69" i="5"/>
  <c r="O90" i="5" s="1"/>
  <c r="O69" i="5"/>
  <c r="P90" i="5" s="1"/>
  <c r="M69" i="5"/>
  <c r="P69" i="5"/>
  <c r="Q90" i="5" s="1"/>
  <c r="T69" i="5"/>
  <c r="U90" i="5" s="1"/>
  <c r="U69" i="5"/>
  <c r="R69" i="5"/>
  <c r="S90" i="5" s="1"/>
  <c r="Q69" i="5"/>
  <c r="S69" i="5"/>
  <c r="T90" i="5" s="1"/>
  <c r="A86" i="5"/>
  <c r="F77" i="5"/>
  <c r="K32" i="6"/>
  <c r="L10" i="6"/>
  <c r="L32" i="6" s="1"/>
  <c r="L43" i="6" s="1"/>
  <c r="C4" i="7"/>
  <c r="H10" i="6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71" i="4"/>
  <c r="C90" i="4"/>
  <c r="D85" i="4"/>
  <c r="C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D88" i="3"/>
  <c r="C88" i="3"/>
  <c r="E88" i="3"/>
  <c r="F88" i="3"/>
  <c r="G88" i="3"/>
  <c r="H88" i="3"/>
  <c r="I88" i="3"/>
  <c r="J88" i="3"/>
  <c r="K88" i="3"/>
  <c r="L88" i="3"/>
  <c r="M88" i="3"/>
  <c r="N88" i="3"/>
  <c r="J14" i="6"/>
  <c r="J36" i="6" s="1"/>
  <c r="J47" i="6" s="1"/>
  <c r="G80" i="4"/>
  <c r="I80" i="4" s="1"/>
  <c r="J80" i="4" s="1"/>
  <c r="A85" i="5"/>
  <c r="F76" i="5"/>
  <c r="J13" i="6"/>
  <c r="J35" i="6" s="1"/>
  <c r="J46" i="6" s="1"/>
  <c r="G79" i="4"/>
  <c r="I79" i="4" s="1"/>
  <c r="J79" i="4" s="1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L11" i="6"/>
  <c r="L33" i="6" s="1"/>
  <c r="L44" i="6" s="1"/>
  <c r="K33" i="6"/>
  <c r="K44" i="6" s="1"/>
  <c r="C5" i="7"/>
  <c r="H11" i="6"/>
  <c r="H33" i="6" s="1"/>
  <c r="H44" i="6" s="1"/>
  <c r="B5" i="7"/>
  <c r="J5" i="7" s="1"/>
  <c r="D33" i="6"/>
  <c r="D44" i="6" s="1"/>
  <c r="B6" i="7"/>
  <c r="J6" i="7" s="1"/>
  <c r="D34" i="6"/>
  <c r="D45" i="6" s="1"/>
  <c r="J12" i="6"/>
  <c r="J34" i="6" s="1"/>
  <c r="J45" i="6" s="1"/>
  <c r="G78" i="4"/>
  <c r="J78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K14" i="6" l="1"/>
  <c r="M80" i="4"/>
  <c r="N80" i="4" s="1"/>
  <c r="E80" i="5"/>
  <c r="K80" i="4"/>
  <c r="A89" i="4"/>
  <c r="K13" i="6"/>
  <c r="E79" i="5"/>
  <c r="A88" i="4"/>
  <c r="K79" i="4"/>
  <c r="M79" i="4"/>
  <c r="N79" i="4" s="1"/>
  <c r="F90" i="5"/>
  <c r="D80" i="5"/>
  <c r="C85" i="5"/>
  <c r="E85" i="5"/>
  <c r="D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E78" i="5"/>
  <c r="A87" i="4"/>
  <c r="K12" i="6"/>
  <c r="M78" i="4"/>
  <c r="N78" i="4" s="1"/>
  <c r="K78" i="4"/>
  <c r="H32" i="6"/>
  <c r="R90" i="5"/>
  <c r="D77" i="5"/>
  <c r="D5" i="7"/>
  <c r="L5" i="7" s="1"/>
  <c r="K5" i="7"/>
  <c r="K4" i="7"/>
  <c r="D4" i="7"/>
  <c r="L4" i="7" s="1"/>
  <c r="C86" i="5"/>
  <c r="E86" i="5"/>
  <c r="D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V90" i="5"/>
  <c r="D76" i="5"/>
  <c r="G76" i="5" s="1"/>
  <c r="B72" i="4"/>
  <c r="B73" i="4"/>
  <c r="K43" i="6"/>
  <c r="J90" i="5"/>
  <c r="D79" i="5"/>
  <c r="D38" i="6"/>
  <c r="D49" i="6" s="1"/>
  <c r="D43" i="6"/>
  <c r="B69" i="5"/>
  <c r="C90" i="5" s="1"/>
  <c r="D90" i="5"/>
  <c r="J4" i="7"/>
  <c r="B9" i="7"/>
  <c r="J9" i="7" s="1"/>
  <c r="G77" i="5"/>
  <c r="N90" i="5"/>
  <c r="D78" i="5"/>
  <c r="D88" i="4" l="1"/>
  <c r="C88" i="4"/>
  <c r="E88" i="4"/>
  <c r="F88" i="4"/>
  <c r="G88" i="4"/>
  <c r="H88" i="4"/>
  <c r="I88" i="4"/>
  <c r="J88" i="4"/>
  <c r="C89" i="4"/>
  <c r="D89" i="4"/>
  <c r="E89" i="4"/>
  <c r="F89" i="4"/>
  <c r="L12" i="6"/>
  <c r="L34" i="6" s="1"/>
  <c r="L45" i="6" s="1"/>
  <c r="C6" i="7"/>
  <c r="K34" i="6"/>
  <c r="H12" i="6"/>
  <c r="K16" i="6"/>
  <c r="A89" i="5"/>
  <c r="F80" i="5"/>
  <c r="G80" i="5" s="1"/>
  <c r="C7" i="7"/>
  <c r="L13" i="6"/>
  <c r="L35" i="6" s="1"/>
  <c r="L46" i="6" s="1"/>
  <c r="K35" i="6"/>
  <c r="K46" i="6" s="1"/>
  <c r="H13" i="6"/>
  <c r="H35" i="6" s="1"/>
  <c r="H46" i="6" s="1"/>
  <c r="C87" i="4"/>
  <c r="D87" i="4"/>
  <c r="E87" i="4"/>
  <c r="F87" i="4"/>
  <c r="G87" i="4"/>
  <c r="H87" i="4"/>
  <c r="I87" i="4"/>
  <c r="J87" i="4"/>
  <c r="K87" i="4"/>
  <c r="L87" i="4"/>
  <c r="M87" i="4"/>
  <c r="N87" i="4"/>
  <c r="H43" i="6"/>
  <c r="A88" i="5"/>
  <c r="F79" i="5"/>
  <c r="G79" i="5" s="1"/>
  <c r="A87" i="5"/>
  <c r="F78" i="5"/>
  <c r="G78" i="5" s="1"/>
  <c r="H14" i="6"/>
  <c r="H36" i="6" s="1"/>
  <c r="H47" i="6" s="1"/>
  <c r="K36" i="6"/>
  <c r="K47" i="6" s="1"/>
  <c r="C8" i="7"/>
  <c r="L14" i="6"/>
  <c r="L36" i="6" s="1"/>
  <c r="L47" i="6" s="1"/>
  <c r="H34" i="6" l="1"/>
  <c r="H16" i="6"/>
  <c r="H39" i="6" s="1"/>
  <c r="C88" i="5"/>
  <c r="E88" i="5"/>
  <c r="D88" i="5"/>
  <c r="F88" i="5"/>
  <c r="G88" i="5"/>
  <c r="H88" i="5"/>
  <c r="I88" i="5"/>
  <c r="J88" i="5"/>
  <c r="K8" i="7"/>
  <c r="D8" i="7"/>
  <c r="L8" i="7" s="1"/>
  <c r="K45" i="6"/>
  <c r="K38" i="6"/>
  <c r="K49" i="6" s="1"/>
  <c r="D6" i="7"/>
  <c r="L6" i="7" s="1"/>
  <c r="K6" i="7"/>
  <c r="C9" i="7"/>
  <c r="D89" i="5"/>
  <c r="C89" i="5"/>
  <c r="E89" i="5"/>
  <c r="F89" i="5"/>
  <c r="E87" i="5"/>
  <c r="D87" i="5"/>
  <c r="C87" i="5"/>
  <c r="F87" i="5"/>
  <c r="G87" i="5"/>
  <c r="H87" i="5"/>
  <c r="I87" i="5"/>
  <c r="J87" i="5"/>
  <c r="K87" i="5"/>
  <c r="L87" i="5"/>
  <c r="M87" i="5"/>
  <c r="N87" i="5"/>
  <c r="K7" i="7"/>
  <c r="D7" i="7"/>
  <c r="L7" i="7" s="1"/>
  <c r="L16" i="6"/>
  <c r="K39" i="6"/>
  <c r="L38" i="6" l="1"/>
  <c r="L49" i="6" s="1"/>
  <c r="L39" i="6"/>
  <c r="D9" i="7"/>
  <c r="L9" i="7" s="1"/>
  <c r="K9" i="7"/>
  <c r="H45" i="6"/>
  <c r="H38" i="6"/>
  <c r="H49" i="6" s="1"/>
</calcChain>
</file>

<file path=xl/sharedStrings.xml><?xml version="1.0" encoding="utf-8"?>
<sst xmlns="http://schemas.openxmlformats.org/spreadsheetml/2006/main" count="269" uniqueCount="120">
  <si>
    <t>Technical Question</t>
  </si>
  <si>
    <t>You have just taken over the reserving for Class XXX.</t>
  </si>
  <si>
    <t>Your Manager has asked you to project the premiums and claims ultimate for 2017q4 and present the results to Senior Actuarial Managers and  Class Underwriters.</t>
  </si>
  <si>
    <t>In the meeting, you will need to explain how the ultimates were projected and drivers of any movements to your ultimates since 2017q3.</t>
  </si>
  <si>
    <t>The reserving results of 2017q3 can be found in table below.</t>
  </si>
  <si>
    <t>Reserving Analysis for Cost Centre - XXX</t>
  </si>
  <si>
    <t>Platform</t>
  </si>
  <si>
    <t>Cost Center</t>
  </si>
  <si>
    <t>XXX</t>
  </si>
  <si>
    <t>Current Review</t>
  </si>
  <si>
    <t>Last Review</t>
  </si>
  <si>
    <t>2017q3 ($USD)</t>
  </si>
  <si>
    <t>Methods used</t>
  </si>
  <si>
    <t>Underwriting YoA</t>
  </si>
  <si>
    <t>Gross Premiums Received</t>
  </si>
  <si>
    <t>% Premiums Developed</t>
  </si>
  <si>
    <t>Gross Premiums Ultimate</t>
  </si>
  <si>
    <t>Gross Paid Claims</t>
  </si>
  <si>
    <t>Gross Incurred Claims</t>
  </si>
  <si>
    <t>Adjustments / IBNER</t>
  </si>
  <si>
    <t>Gross Base IBNR</t>
  </si>
  <si>
    <t>BF Prior / Intitial LR</t>
  </si>
  <si>
    <t>% Claims Developed</t>
  </si>
  <si>
    <t>Gross Claims Ultimate</t>
  </si>
  <si>
    <t>Gross Loss Ratio</t>
  </si>
  <si>
    <t>CL</t>
  </si>
  <si>
    <t>IELR</t>
  </si>
  <si>
    <t>BF</t>
  </si>
  <si>
    <t>Total</t>
  </si>
  <si>
    <t>Note:</t>
  </si>
  <si>
    <t>All premiums and claims are converted to USD at a constant rates of exchange</t>
  </si>
  <si>
    <t>Premiums are gross of any commissions and reinsurance</t>
  </si>
  <si>
    <t>Development Triangles by Development Month</t>
  </si>
  <si>
    <t>Premiums</t>
  </si>
  <si>
    <t>Incurred Claims</t>
  </si>
  <si>
    <t>Processing Month</t>
  </si>
  <si>
    <t>Process year</t>
  </si>
  <si>
    <t>Process month</t>
  </si>
  <si>
    <t>Development period</t>
  </si>
  <si>
    <t>Premiums received - censored</t>
  </si>
  <si>
    <t>Paid claims - censored</t>
  </si>
  <si>
    <t>Incurred claims - censored</t>
  </si>
  <si>
    <t>Geometric mean factor</t>
  </si>
  <si>
    <t>Check</t>
  </si>
  <si>
    <t>Gross premium received</t>
  </si>
  <si>
    <t>Grand Total</t>
  </si>
  <si>
    <t>Gross premiums received - censored</t>
  </si>
  <si>
    <t>Gross premiums received</t>
  </si>
  <si>
    <t>Premiums check table</t>
  </si>
  <si>
    <t>Check cell count for pivot</t>
  </si>
  <si>
    <t>Premiums developed sum</t>
  </si>
  <si>
    <t>Number of data points</t>
  </si>
  <si>
    <t>Numerator</t>
  </si>
  <si>
    <t>Denominator</t>
  </si>
  <si>
    <t>Development factor</t>
  </si>
  <si>
    <t>Development percentages</t>
  </si>
  <si>
    <t>Q3 dev percentages</t>
  </si>
  <si>
    <t>Differeneces</t>
  </si>
  <si>
    <t>Maximum difference</t>
  </si>
  <si>
    <t>Minimum difference</t>
  </si>
  <si>
    <t>No more development pick</t>
  </si>
  <si>
    <t>Latest development period</t>
  </si>
  <si>
    <t>Premiums received</t>
  </si>
  <si>
    <t>% premiums developed</t>
  </si>
  <si>
    <t>Ultimate premiums</t>
  </si>
  <si>
    <t>Q3 ult prem</t>
  </si>
  <si>
    <t>Difference</t>
  </si>
  <si>
    <t>Expected q4 position on q3 pattern</t>
  </si>
  <si>
    <t>Notes</t>
  </si>
  <si>
    <t>Big jump in premiumm in last quarter.</t>
  </si>
  <si>
    <t>Ultimate premium</t>
  </si>
  <si>
    <t>YoA</t>
  </si>
  <si>
    <t>Selected pattern</t>
  </si>
  <si>
    <t>Gross incurred claims</t>
  </si>
  <si>
    <t>Gross incurred claims - censored</t>
  </si>
  <si>
    <t>Count table</t>
  </si>
  <si>
    <t>Incurred claims sum</t>
  </si>
  <si>
    <t>Latest incurred claims</t>
  </si>
  <si>
    <t>% incurred developed - from pattern</t>
  </si>
  <si>
    <t>CL ultimate</t>
  </si>
  <si>
    <t>Prior ultimate</t>
  </si>
  <si>
    <t>BF ultimate</t>
  </si>
  <si>
    <t>Incurred ultimate</t>
  </si>
  <si>
    <t>ULR</t>
  </si>
  <si>
    <t>Q3 ult incurred</t>
  </si>
  <si>
    <t>% movement in ultimate</t>
  </si>
  <si>
    <t>q3 incurred</t>
  </si>
  <si>
    <t>Movement of incurred</t>
  </si>
  <si>
    <t>Expected movement</t>
  </si>
  <si>
    <t>A vs E</t>
  </si>
  <si>
    <t>Negligible movement</t>
  </si>
  <si>
    <t>There was an expected small release in tail.  Have removed from pattern as not enough data and fixed tail at m48.</t>
  </si>
  <si>
    <t>Experience in line with expectation (despite premium increase)</t>
  </si>
  <si>
    <t>Bad experience continued, given partial weight and more weight than in q3 (due to extra development)</t>
  </si>
  <si>
    <t>Good experience given partial weight.  A-priori method used at q3 giving no weight to good experience, hence big movement in ultimate.</t>
  </si>
  <si>
    <t>chosen ultimate</t>
  </si>
  <si>
    <t>Ultimate incurred</t>
  </si>
  <si>
    <t>Gross paid claims</t>
  </si>
  <si>
    <t>Gross paid claims - censored</t>
  </si>
  <si>
    <t>Paid claims sum</t>
  </si>
  <si>
    <t>Tail</t>
  </si>
  <si>
    <t>Latest paid claims</t>
  </si>
  <si>
    <t>% paid developed - from pattern</t>
  </si>
  <si>
    <t>Incurred ultimate selected</t>
  </si>
  <si>
    <t>% of ultimate paid</t>
  </si>
  <si>
    <t>Difference of % developed</t>
  </si>
  <si>
    <t>Big difference caused from active q4 having more incurring more claims than expected and not being reflected in paid data yet.</t>
  </si>
  <si>
    <t>Paid amounts look in line with incurred</t>
  </si>
  <si>
    <t>Results</t>
  </si>
  <si>
    <t>2017q4 ($USD)</t>
  </si>
  <si>
    <t>% Claims Developed (expected)</t>
  </si>
  <si>
    <t>2017q4 ($USD) [projected from q3 results]</t>
  </si>
  <si>
    <t>2017q4 - 2017q4[q3] ($USD)</t>
  </si>
  <si>
    <t>2017q4 - 2017q3 ($USD)</t>
  </si>
  <si>
    <t>Q4 results</t>
  </si>
  <si>
    <t>Q3 results</t>
  </si>
  <si>
    <t>Movements (Q3 to Q4)</t>
  </si>
  <si>
    <t>Gross ultimate premiums</t>
  </si>
  <si>
    <t>Gross ultimate claims</t>
  </si>
  <si>
    <t>% Claims Developed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</si>
</sst>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0.0,,"/>
    <numFmt numFmtId="167" formatCode="0.0,,"/>
  </numFmts>
  <fonts count="37">
    <font>
      <sz val="11"/>
      <color rgb="FF000000"/>
      <name val="Calibri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0070C0"/>
      <name val="Arial"/>
    </font>
    <font>
      <b/>
      <sz val="9"/>
      <color rgb="FF0070C0"/>
      <name val="Arial"/>
    </font>
    <font>
      <sz val="9"/>
      <name val="Arial"/>
    </font>
    <font>
      <sz val="9"/>
      <color rgb="FFFF0000"/>
      <name val="Arial"/>
    </font>
    <font>
      <b/>
      <sz val="9"/>
      <name val="Arial"/>
    </font>
    <font>
      <sz val="11"/>
      <name val="Calibri"/>
    </font>
    <font>
      <b/>
      <sz val="10"/>
      <color rgb="FF000000"/>
      <name val="Arial"/>
    </font>
    <font>
      <b/>
      <sz val="9"/>
      <color rgb="FF7F7F7F"/>
      <name val="Arial"/>
    </font>
    <font>
      <sz val="9"/>
      <color rgb="FF7F7F7F"/>
      <name val="Arial"/>
    </font>
    <font>
      <sz val="9"/>
      <color rgb="FF000000"/>
      <name val="Arial"/>
    </font>
    <font>
      <b/>
      <u/>
      <sz val="10"/>
      <color rgb="FF000000"/>
      <name val="Arial"/>
    </font>
    <font>
      <b/>
      <u/>
      <sz val="9"/>
      <color rgb="FF000000"/>
      <name val="Arial"/>
    </font>
    <font>
      <b/>
      <sz val="9"/>
      <color rgb="FF000000"/>
      <name val="Arial"/>
    </font>
    <font>
      <sz val="11"/>
      <color rgb="FF000000"/>
      <name val="Inconsolata"/>
    </font>
    <font>
      <i/>
      <sz val="9"/>
      <color rgb="FFFF0000"/>
      <name val="Arial"/>
    </font>
    <font>
      <b/>
      <sz val="11"/>
      <name val="Calibri"/>
    </font>
    <font>
      <b/>
      <sz val="11"/>
      <color rgb="FFFF0000"/>
      <name val="Calibri"/>
    </font>
    <font>
      <i/>
      <sz val="11"/>
      <color rgb="FFFF0000"/>
      <name val="Calibri"/>
    </font>
    <font>
      <i/>
      <sz val="11"/>
      <name val="Calibri"/>
    </font>
    <font>
      <b/>
      <i/>
      <sz val="11"/>
      <name val="Calibri"/>
    </font>
    <font>
      <b/>
      <sz val="11"/>
      <name val="Calibri"/>
    </font>
    <font>
      <i/>
      <sz val="9"/>
      <name val="Arial"/>
    </font>
    <font>
      <i/>
      <sz val="9"/>
      <color rgb="FF7F7F7F"/>
      <name val="Arial"/>
    </font>
    <font>
      <i/>
      <sz val="9"/>
      <color rgb="FF000000"/>
      <name val="Arial"/>
    </font>
    <font>
      <b/>
      <i/>
      <sz val="9"/>
      <name val="Arial"/>
    </font>
    <font>
      <b/>
      <i/>
      <sz val="9"/>
      <color rgb="FF7F7F7F"/>
      <name val="Arial"/>
    </font>
    <font>
      <i/>
      <sz val="9"/>
      <color rgb="FFB7B7B7"/>
      <name val="Arial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3D85C6"/>
      <name val="Calibri"/>
    </font>
    <font>
      <sz val="11"/>
      <color rgb="FF3D85C6"/>
      <name val="Calibri"/>
    </font>
    <font>
      <i/>
      <sz val="11"/>
      <color rgb="FF3D85C6"/>
      <name val="Calibri"/>
    </font>
    <font>
      <b/>
      <i/>
      <sz val="11"/>
      <color rgb="FF3D85C6"/>
      <name val="Calibri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DBDB"/>
        <bgColor rgb="FFF2DBD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3D85C6"/>
        <bgColor rgb="FF3D85C6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/>
      <top style="thin">
        <color rgb="FFD8D8D8"/>
      </top>
      <bottom style="thin">
        <color rgb="FF000000"/>
      </bottom>
      <diagonal/>
    </border>
    <border>
      <left/>
      <right/>
      <top style="thin">
        <color rgb="FFD8D8D8"/>
      </top>
      <bottom style="thin">
        <color rgb="FF000000"/>
      </bottom>
      <diagonal/>
    </border>
    <border>
      <left/>
      <right style="thin">
        <color rgb="FF000000"/>
      </right>
      <top style="thin">
        <color rgb="FFD8D8D8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2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0" xfId="0" applyFont="1" applyAlignment="1">
      <alignment horizontal="center" wrapText="1"/>
    </xf>
    <xf numFmtId="0" fontId="8" fillId="0" borderId="3" xfId="0" applyFont="1" applyBorder="1"/>
    <xf numFmtId="0" fontId="9" fillId="0" borderId="0" xfId="0" applyFont="1" applyAlignment="1"/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 wrapText="1"/>
    </xf>
    <xf numFmtId="0" fontId="7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5" fillId="0" borderId="5" xfId="0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5" fillId="0" borderId="6" xfId="0" applyNumberFormat="1" applyFont="1" applyBorder="1"/>
    <xf numFmtId="0" fontId="6" fillId="0" borderId="6" xfId="0" applyFont="1" applyBorder="1"/>
    <xf numFmtId="10" fontId="5" fillId="0" borderId="6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3" fontId="5" fillId="4" borderId="8" xfId="0" applyNumberFormat="1" applyFont="1" applyFill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5" fillId="4" borderId="5" xfId="0" applyNumberFormat="1" applyFont="1" applyFill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164" fontId="12" fillId="0" borderId="6" xfId="0" applyNumberFormat="1" applyFont="1" applyBorder="1" applyAlignment="1">
      <alignment horizontal="right"/>
    </xf>
    <xf numFmtId="3" fontId="5" fillId="4" borderId="7" xfId="0" applyNumberFormat="1" applyFont="1" applyFill="1" applyBorder="1" applyAlignment="1">
      <alignment horizontal="right"/>
    </xf>
    <xf numFmtId="164" fontId="12" fillId="0" borderId="6" xfId="0" applyNumberFormat="1" applyFont="1" applyBorder="1"/>
    <xf numFmtId="3" fontId="5" fillId="0" borderId="11" xfId="0" applyNumberFormat="1" applyFont="1" applyBorder="1" applyAlignment="1">
      <alignment horizontal="right"/>
    </xf>
    <xf numFmtId="3" fontId="5" fillId="4" borderId="12" xfId="0" applyNumberFormat="1" applyFont="1" applyFill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164" fontId="5" fillId="0" borderId="6" xfId="0" applyNumberFormat="1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7" fillId="0" borderId="3" xfId="0" applyFont="1" applyBorder="1"/>
    <xf numFmtId="3" fontId="7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164" fontId="12" fillId="0" borderId="0" xfId="0" applyNumberFormat="1" applyFont="1"/>
    <xf numFmtId="0" fontId="16" fillId="5" borderId="0" xfId="0" applyFont="1" applyFill="1"/>
    <xf numFmtId="0" fontId="12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righ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right"/>
    </xf>
    <xf numFmtId="3" fontId="8" fillId="0" borderId="0" xfId="0" applyNumberFormat="1" applyFont="1"/>
    <xf numFmtId="3" fontId="8" fillId="6" borderId="0" xfId="0" applyNumberFormat="1" applyFont="1" applyFill="1"/>
    <xf numFmtId="0" fontId="15" fillId="0" borderId="0" xfId="0" applyFont="1" applyAlignment="1"/>
    <xf numFmtId="165" fontId="8" fillId="7" borderId="0" xfId="0" applyNumberFormat="1" applyFont="1" applyFill="1"/>
    <xf numFmtId="3" fontId="8" fillId="7" borderId="0" xfId="0" applyNumberFormat="1" applyFont="1" applyFill="1"/>
    <xf numFmtId="0" fontId="17" fillId="0" borderId="0" xfId="0" applyFont="1" applyAlignment="1"/>
    <xf numFmtId="4" fontId="17" fillId="0" borderId="0" xfId="0" applyNumberFormat="1" applyFo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3" fontId="8" fillId="0" borderId="14" xfId="0" applyNumberFormat="1" applyFont="1" applyBorder="1"/>
    <xf numFmtId="3" fontId="8" fillId="0" borderId="15" xfId="0" applyNumberFormat="1" applyFont="1" applyBorder="1"/>
    <xf numFmtId="3" fontId="8" fillId="0" borderId="16" xfId="0" applyNumberFormat="1" applyFont="1" applyBorder="1"/>
    <xf numFmtId="0" fontId="18" fillId="0" borderId="17" xfId="0" applyFont="1" applyBorder="1"/>
    <xf numFmtId="3" fontId="8" fillId="0" borderId="17" xfId="0" applyNumberFormat="1" applyFont="1" applyBorder="1"/>
    <xf numFmtId="3" fontId="8" fillId="0" borderId="18" xfId="0" applyNumberFormat="1" applyFont="1" applyBorder="1"/>
    <xf numFmtId="0" fontId="18" fillId="0" borderId="19" xfId="0" applyFont="1" applyBorder="1"/>
    <xf numFmtId="3" fontId="8" fillId="0" borderId="19" xfId="0" applyNumberFormat="1" applyFont="1" applyBorder="1"/>
    <xf numFmtId="3" fontId="8" fillId="0" borderId="20" xfId="0" applyNumberFormat="1" applyFont="1" applyBorder="1"/>
    <xf numFmtId="3" fontId="8" fillId="0" borderId="21" xfId="0" applyNumberFormat="1" applyFont="1" applyBorder="1"/>
    <xf numFmtId="0" fontId="18" fillId="0" borderId="2" xfId="0" applyFont="1" applyBorder="1" applyAlignment="1"/>
    <xf numFmtId="0" fontId="18" fillId="0" borderId="3" xfId="0" applyFont="1" applyBorder="1"/>
    <xf numFmtId="0" fontId="18" fillId="0" borderId="4" xfId="0" applyFont="1" applyBorder="1"/>
    <xf numFmtId="0" fontId="18" fillId="0" borderId="22" xfId="0" applyFont="1" applyBorder="1" applyAlignment="1"/>
    <xf numFmtId="0" fontId="8" fillId="0" borderId="15" xfId="0" applyFont="1" applyBorder="1"/>
    <xf numFmtId="0" fontId="8" fillId="0" borderId="16" xfId="0" applyFont="1" applyBorder="1"/>
    <xf numFmtId="0" fontId="18" fillId="0" borderId="23" xfId="0" applyFont="1" applyBorder="1" applyAlignment="1"/>
    <xf numFmtId="0" fontId="8" fillId="8" borderId="0" xfId="0" applyFont="1" applyFill="1"/>
    <xf numFmtId="0" fontId="18" fillId="0" borderId="24" xfId="0" applyFont="1" applyBorder="1" applyAlignment="1"/>
    <xf numFmtId="0" fontId="8" fillId="8" borderId="20" xfId="0" applyFont="1" applyFill="1" applyBorder="1"/>
    <xf numFmtId="0" fontId="8" fillId="0" borderId="20" xfId="0" applyFont="1" applyBorder="1"/>
    <xf numFmtId="0" fontId="8" fillId="0" borderId="21" xfId="0" applyFont="1" applyBorder="1"/>
    <xf numFmtId="10" fontId="8" fillId="0" borderId="3" xfId="0" applyNumberFormat="1" applyFont="1" applyBorder="1"/>
    <xf numFmtId="10" fontId="8" fillId="0" borderId="4" xfId="0" applyNumberFormat="1" applyFont="1" applyBorder="1"/>
    <xf numFmtId="0" fontId="18" fillId="0" borderId="1" xfId="0" applyFont="1" applyBorder="1" applyAlignment="1"/>
    <xf numFmtId="10" fontId="8" fillId="9" borderId="3" xfId="0" applyNumberFormat="1" applyFont="1" applyFill="1" applyBorder="1" applyAlignment="1"/>
    <xf numFmtId="10" fontId="8" fillId="9" borderId="4" xfId="0" applyNumberFormat="1" applyFont="1" applyFill="1" applyBorder="1" applyAlignment="1"/>
    <xf numFmtId="10" fontId="21" fillId="0" borderId="0" xfId="0" applyNumberFormat="1" applyFont="1"/>
    <xf numFmtId="10" fontId="22" fillId="0" borderId="0" xfId="0" applyNumberFormat="1" applyFont="1"/>
    <xf numFmtId="0" fontId="8" fillId="9" borderId="0" xfId="0" applyFont="1" applyFill="1" applyAlignment="1"/>
    <xf numFmtId="0" fontId="18" fillId="0" borderId="0" xfId="0" applyFont="1" applyAlignment="1">
      <alignment wrapText="1"/>
    </xf>
    <xf numFmtId="10" fontId="8" fillId="0" borderId="15" xfId="0" applyNumberFormat="1" applyFont="1" applyBorder="1"/>
    <xf numFmtId="3" fontId="21" fillId="0" borderId="15" xfId="0" applyNumberFormat="1" applyFont="1" applyBorder="1"/>
    <xf numFmtId="9" fontId="8" fillId="0" borderId="16" xfId="0" applyNumberFormat="1" applyFont="1" applyBorder="1" applyAlignment="1"/>
    <xf numFmtId="10" fontId="8" fillId="0" borderId="0" xfId="0" applyNumberFormat="1" applyFont="1"/>
    <xf numFmtId="3" fontId="21" fillId="0" borderId="0" xfId="0" applyNumberFormat="1" applyFont="1"/>
    <xf numFmtId="10" fontId="8" fillId="0" borderId="18" xfId="0" applyNumberFormat="1" applyFont="1" applyBorder="1"/>
    <xf numFmtId="0" fontId="8" fillId="0" borderId="0" xfId="0" applyFont="1" applyAlignment="1"/>
    <xf numFmtId="10" fontId="8" fillId="0" borderId="20" xfId="0" applyNumberFormat="1" applyFont="1" applyBorder="1"/>
    <xf numFmtId="3" fontId="21" fillId="0" borderId="20" xfId="0" applyNumberFormat="1" applyFont="1" applyBorder="1"/>
    <xf numFmtId="10" fontId="8" fillId="0" borderId="21" xfId="0" applyNumberFormat="1" applyFont="1" applyBorder="1"/>
    <xf numFmtId="0" fontId="18" fillId="0" borderId="4" xfId="0" applyFont="1" applyBorder="1" applyAlignment="1"/>
    <xf numFmtId="0" fontId="18" fillId="0" borderId="14" xfId="0" applyFont="1" applyBorder="1" applyAlignment="1"/>
    <xf numFmtId="3" fontId="8" fillId="0" borderId="23" xfId="0" applyNumberFormat="1" applyFont="1" applyBorder="1"/>
    <xf numFmtId="0" fontId="8" fillId="0" borderId="18" xfId="0" applyFont="1" applyBorder="1" applyAlignment="1"/>
    <xf numFmtId="10" fontId="8" fillId="0" borderId="14" xfId="0" applyNumberFormat="1" applyFont="1" applyBorder="1"/>
    <xf numFmtId="10" fontId="8" fillId="0" borderId="17" xfId="0" applyNumberFormat="1" applyFont="1" applyBorder="1"/>
    <xf numFmtId="3" fontId="8" fillId="0" borderId="24" xfId="0" applyNumberFormat="1" applyFont="1" applyBorder="1"/>
    <xf numFmtId="0" fontId="8" fillId="0" borderId="21" xfId="0" applyFont="1" applyBorder="1" applyAlignment="1"/>
    <xf numFmtId="10" fontId="8" fillId="0" borderId="19" xfId="0" applyNumberFormat="1" applyFont="1" applyBorder="1"/>
    <xf numFmtId="0" fontId="8" fillId="0" borderId="1" xfId="0" applyFont="1" applyBorder="1" applyAlignment="1"/>
    <xf numFmtId="0" fontId="8" fillId="0" borderId="0" xfId="0" applyFont="1" applyAlignment="1">
      <alignment wrapText="1"/>
    </xf>
    <xf numFmtId="0" fontId="7" fillId="0" borderId="20" xfId="0" applyFont="1" applyBorder="1" applyAlignment="1">
      <alignment horizontal="right" wrapText="1"/>
    </xf>
    <xf numFmtId="0" fontId="8" fillId="0" borderId="14" xfId="0" applyFont="1" applyBorder="1"/>
    <xf numFmtId="3" fontId="8" fillId="10" borderId="15" xfId="0" applyNumberFormat="1" applyFont="1" applyFill="1" applyBorder="1"/>
    <xf numFmtId="3" fontId="21" fillId="0" borderId="16" xfId="0" applyNumberFormat="1" applyFont="1" applyBorder="1"/>
    <xf numFmtId="10" fontId="21" fillId="0" borderId="14" xfId="0" applyNumberFormat="1" applyFont="1" applyBorder="1"/>
    <xf numFmtId="10" fontId="8" fillId="0" borderId="15" xfId="0" applyNumberFormat="1" applyFont="1" applyBorder="1" applyAlignment="1"/>
    <xf numFmtId="0" fontId="21" fillId="0" borderId="15" xfId="0" applyFont="1" applyBorder="1" applyAlignment="1"/>
    <xf numFmtId="3" fontId="22" fillId="0" borderId="16" xfId="0" applyNumberFormat="1" applyFont="1" applyBorder="1"/>
    <xf numFmtId="0" fontId="8" fillId="0" borderId="17" xfId="0" applyFont="1" applyBorder="1"/>
    <xf numFmtId="3" fontId="8" fillId="10" borderId="0" xfId="0" applyNumberFormat="1" applyFont="1" applyFill="1"/>
    <xf numFmtId="0" fontId="8" fillId="0" borderId="18" xfId="0" applyFont="1" applyBorder="1"/>
    <xf numFmtId="3" fontId="21" fillId="0" borderId="18" xfId="0" applyNumberFormat="1" applyFont="1" applyBorder="1"/>
    <xf numFmtId="10" fontId="21" fillId="0" borderId="17" xfId="0" applyNumberFormat="1" applyFont="1" applyBorder="1"/>
    <xf numFmtId="3" fontId="22" fillId="0" borderId="18" xfId="0" applyNumberFormat="1" applyFont="1" applyBorder="1"/>
    <xf numFmtId="164" fontId="8" fillId="0" borderId="0" xfId="0" applyNumberFormat="1" applyFont="1"/>
    <xf numFmtId="3" fontId="8" fillId="10" borderId="18" xfId="0" applyNumberFormat="1" applyFont="1" applyFill="1" applyBorder="1"/>
    <xf numFmtId="0" fontId="8" fillId="0" borderId="19" xfId="0" applyFont="1" applyBorder="1"/>
    <xf numFmtId="164" fontId="8" fillId="0" borderId="20" xfId="0" applyNumberFormat="1" applyFont="1" applyBorder="1"/>
    <xf numFmtId="3" fontId="8" fillId="10" borderId="21" xfId="0" applyNumberFormat="1" applyFont="1" applyFill="1" applyBorder="1"/>
    <xf numFmtId="3" fontId="21" fillId="0" borderId="21" xfId="0" applyNumberFormat="1" applyFont="1" applyBorder="1"/>
    <xf numFmtId="10" fontId="21" fillId="0" borderId="19" xfId="0" applyNumberFormat="1" applyFont="1" applyBorder="1"/>
    <xf numFmtId="3" fontId="22" fillId="0" borderId="21" xfId="0" applyNumberFormat="1" applyFont="1" applyBorder="1"/>
    <xf numFmtId="0" fontId="8" fillId="10" borderId="0" xfId="0" applyFont="1" applyFill="1" applyAlignment="1"/>
    <xf numFmtId="0" fontId="8" fillId="0" borderId="23" xfId="0" applyFont="1" applyBorder="1"/>
    <xf numFmtId="10" fontId="8" fillId="0" borderId="1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20" xfId="0" applyFont="1" applyBorder="1" applyAlignment="1">
      <alignment horizontal="right" wrapText="1"/>
    </xf>
    <xf numFmtId="10" fontId="21" fillId="0" borderId="16" xfId="0" applyNumberFormat="1" applyFont="1" applyBorder="1"/>
    <xf numFmtId="0" fontId="21" fillId="0" borderId="0" xfId="0" applyFont="1" applyAlignment="1"/>
    <xf numFmtId="10" fontId="21" fillId="0" borderId="18" xfId="0" applyNumberFormat="1" applyFont="1" applyBorder="1"/>
    <xf numFmtId="3" fontId="8" fillId="0" borderId="0" xfId="0" applyNumberFormat="1" applyFont="1" applyAlignment="1"/>
    <xf numFmtId="10" fontId="21" fillId="0" borderId="21" xfId="0" applyNumberFormat="1" applyFont="1" applyBorder="1"/>
    <xf numFmtId="0" fontId="8" fillId="0" borderId="24" xfId="0" applyFont="1" applyBorder="1"/>
    <xf numFmtId="0" fontId="7" fillId="0" borderId="3" xfId="0" applyFont="1" applyBorder="1" applyAlignment="1">
      <alignment horizontal="right" wrapText="1"/>
    </xf>
    <xf numFmtId="164" fontId="5" fillId="0" borderId="25" xfId="0" applyNumberFormat="1" applyFont="1" applyBorder="1" applyAlignment="1">
      <alignment horizontal="right"/>
    </xf>
    <xf numFmtId="3" fontId="5" fillId="0" borderId="25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164" fontId="24" fillId="0" borderId="6" xfId="0" applyNumberFormat="1" applyFont="1" applyBorder="1" applyAlignment="1">
      <alignment horizontal="right"/>
    </xf>
    <xf numFmtId="3" fontId="24" fillId="0" borderId="6" xfId="0" applyNumberFormat="1" applyFont="1" applyBorder="1" applyAlignment="1">
      <alignment horizontal="right"/>
    </xf>
    <xf numFmtId="3" fontId="25" fillId="0" borderId="6" xfId="0" applyNumberFormat="1" applyFont="1" applyBorder="1" applyAlignment="1">
      <alignment horizontal="right"/>
    </xf>
    <xf numFmtId="3" fontId="24" fillId="0" borderId="6" xfId="0" applyNumberFormat="1" applyFont="1" applyBorder="1"/>
    <xf numFmtId="0" fontId="17" fillId="0" borderId="6" xfId="0" applyFont="1" applyBorder="1"/>
    <xf numFmtId="10" fontId="24" fillId="0" borderId="6" xfId="0" applyNumberFormat="1" applyFont="1" applyBorder="1" applyAlignment="1">
      <alignment horizontal="right"/>
    </xf>
    <xf numFmtId="164" fontId="24" fillId="0" borderId="7" xfId="0" applyNumberFormat="1" applyFont="1" applyBorder="1" applyAlignment="1">
      <alignment horizontal="right"/>
    </xf>
    <xf numFmtId="164" fontId="26" fillId="0" borderId="6" xfId="0" applyNumberFormat="1" applyFont="1" applyBorder="1" applyAlignment="1">
      <alignment horizontal="right"/>
    </xf>
    <xf numFmtId="164" fontId="26" fillId="0" borderId="6" xfId="0" applyNumberFormat="1" applyFont="1" applyBorder="1"/>
    <xf numFmtId="164" fontId="24" fillId="0" borderId="6" xfId="0" applyNumberFormat="1" applyFont="1" applyBorder="1"/>
    <xf numFmtId="3" fontId="27" fillId="0" borderId="2" xfId="0" applyNumberFormat="1" applyFont="1" applyBorder="1" applyAlignment="1">
      <alignment horizontal="right"/>
    </xf>
    <xf numFmtId="0" fontId="27" fillId="0" borderId="3" xfId="0" applyFont="1" applyBorder="1"/>
    <xf numFmtId="3" fontId="27" fillId="0" borderId="3" xfId="0" applyNumberFormat="1" applyFont="1" applyBorder="1" applyAlignment="1">
      <alignment horizontal="right"/>
    </xf>
    <xf numFmtId="3" fontId="28" fillId="0" borderId="3" xfId="0" applyNumberFormat="1" applyFont="1" applyBorder="1" applyAlignment="1">
      <alignment horizontal="right"/>
    </xf>
    <xf numFmtId="164" fontId="27" fillId="0" borderId="4" xfId="0" applyNumberFormat="1" applyFont="1" applyBorder="1" applyAlignment="1">
      <alignment horizontal="right"/>
    </xf>
    <xf numFmtId="3" fontId="29" fillId="0" borderId="0" xfId="0" applyNumberFormat="1" applyFont="1"/>
    <xf numFmtId="164" fontId="29" fillId="0" borderId="0" xfId="0" applyNumberFormat="1" applyFont="1"/>
    <xf numFmtId="10" fontId="24" fillId="0" borderId="5" xfId="0" applyNumberFormat="1" applyFont="1" applyBorder="1" applyAlignment="1">
      <alignment horizontal="right"/>
    </xf>
    <xf numFmtId="10" fontId="25" fillId="0" borderId="6" xfId="0" applyNumberFormat="1" applyFont="1" applyBorder="1" applyAlignment="1">
      <alignment horizontal="right"/>
    </xf>
    <xf numFmtId="10" fontId="17" fillId="0" borderId="6" xfId="0" applyNumberFormat="1" applyFont="1" applyBorder="1"/>
    <xf numFmtId="10" fontId="24" fillId="0" borderId="7" xfId="0" applyNumberFormat="1" applyFont="1" applyBorder="1" applyAlignment="1">
      <alignment horizontal="right"/>
    </xf>
    <xf numFmtId="10" fontId="24" fillId="0" borderId="6" xfId="0" applyNumberFormat="1" applyFont="1" applyBorder="1"/>
    <xf numFmtId="10" fontId="26" fillId="0" borderId="6" xfId="0" applyNumberFormat="1" applyFont="1" applyBorder="1" applyAlignment="1">
      <alignment horizontal="right"/>
    </xf>
    <xf numFmtId="10" fontId="26" fillId="0" borderId="6" xfId="0" applyNumberFormat="1" applyFont="1" applyBorder="1"/>
    <xf numFmtId="10" fontId="27" fillId="0" borderId="2" xfId="0" applyNumberFormat="1" applyFont="1" applyBorder="1" applyAlignment="1">
      <alignment horizontal="right"/>
    </xf>
    <xf numFmtId="10" fontId="27" fillId="0" borderId="3" xfId="0" applyNumberFormat="1" applyFont="1" applyBorder="1"/>
    <xf numFmtId="10" fontId="27" fillId="0" borderId="3" xfId="0" applyNumberFormat="1" applyFont="1" applyBorder="1" applyAlignment="1">
      <alignment horizontal="right"/>
    </xf>
    <xf numFmtId="10" fontId="28" fillId="0" borderId="3" xfId="0" applyNumberFormat="1" applyFont="1" applyBorder="1" applyAlignment="1">
      <alignment horizontal="right"/>
    </xf>
    <xf numFmtId="10" fontId="27" fillId="0" borderId="4" xfId="0" applyNumberFormat="1" applyFont="1" applyBorder="1" applyAlignment="1">
      <alignment horizontal="right"/>
    </xf>
    <xf numFmtId="0" fontId="30" fillId="11" borderId="0" xfId="0" applyFont="1" applyFill="1"/>
    <xf numFmtId="0" fontId="31" fillId="11" borderId="0" xfId="0" applyFont="1" applyFill="1"/>
    <xf numFmtId="0" fontId="31" fillId="11" borderId="0" xfId="0" applyFont="1" applyFill="1" applyAlignment="1">
      <alignment wrapText="1"/>
    </xf>
    <xf numFmtId="0" fontId="31" fillId="11" borderId="0" xfId="0" applyFont="1" applyFill="1" applyAlignment="1">
      <alignment wrapText="1"/>
    </xf>
    <xf numFmtId="0" fontId="32" fillId="0" borderId="0" xfId="0" applyFont="1" applyAlignment="1"/>
    <xf numFmtId="166" fontId="33" fillId="0" borderId="0" xfId="0" applyNumberFormat="1" applyFont="1"/>
    <xf numFmtId="164" fontId="33" fillId="0" borderId="0" xfId="0" applyNumberFormat="1" applyFont="1"/>
    <xf numFmtId="0" fontId="33" fillId="0" borderId="0" xfId="0" applyFont="1"/>
    <xf numFmtId="167" fontId="34" fillId="0" borderId="0" xfId="0" applyNumberFormat="1" applyFont="1"/>
    <xf numFmtId="10" fontId="34" fillId="0" borderId="0" xfId="0" applyNumberFormat="1" applyFont="1"/>
    <xf numFmtId="0" fontId="32" fillId="0" borderId="26" xfId="0" applyFont="1" applyBorder="1" applyAlignment="1"/>
    <xf numFmtId="166" fontId="32" fillId="0" borderId="26" xfId="0" applyNumberFormat="1" applyFont="1" applyBorder="1"/>
    <xf numFmtId="164" fontId="32" fillId="0" borderId="26" xfId="0" applyNumberFormat="1" applyFont="1" applyBorder="1"/>
    <xf numFmtId="0" fontId="32" fillId="0" borderId="0" xfId="0" applyFont="1"/>
    <xf numFmtId="167" fontId="35" fillId="0" borderId="26" xfId="0" applyNumberFormat="1" applyFont="1" applyBorder="1"/>
    <xf numFmtId="10" fontId="35" fillId="0" borderId="26" xfId="0" applyNumberFormat="1" applyFont="1" applyBorder="1"/>
    <xf numFmtId="164" fontId="5" fillId="0" borderId="25" xfId="0" applyNumberFormat="1" applyFont="1" applyBorder="1"/>
    <xf numFmtId="164" fontId="2" fillId="0" borderId="0" xfId="1" applyNumberFormat="1" applyFont="1"/>
    <xf numFmtId="0" fontId="7" fillId="3" borderId="2" xfId="0" applyFont="1" applyFill="1" applyBorder="1" applyAlignment="1">
      <alignment horizontal="center" wrapText="1"/>
    </xf>
    <xf numFmtId="0" fontId="8" fillId="0" borderId="3" xfId="0" applyFont="1" applyBorder="1"/>
    <xf numFmtId="0" fontId="8" fillId="0" borderId="4" xfId="0" applyFont="1" applyBorder="1"/>
    <xf numFmtId="0" fontId="31" fillId="11" borderId="0" xfId="0" applyFont="1" applyFill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Premiums!$B$86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Premiums!$C$86:$V$86</c:f>
              <c:numCache>
                <c:formatCode>0.00%</c:formatCode>
                <c:ptCount val="20"/>
                <c:pt idx="0">
                  <c:v>0.16530518092329158</c:v>
                </c:pt>
                <c:pt idx="1">
                  <c:v>0.30001000023933172</c:v>
                </c:pt>
                <c:pt idx="2">
                  <c:v>0.41272399901655282</c:v>
                </c:pt>
                <c:pt idx="3">
                  <c:v>0.55566424312259266</c:v>
                </c:pt>
                <c:pt idx="4">
                  <c:v>0.68582554061756085</c:v>
                </c:pt>
                <c:pt idx="5">
                  <c:v>0.79240409107901899</c:v>
                </c:pt>
                <c:pt idx="6">
                  <c:v>0.87035616432656926</c:v>
                </c:pt>
                <c:pt idx="7">
                  <c:v>0.94878853741779834</c:v>
                </c:pt>
                <c:pt idx="8">
                  <c:v>0.9897111805858777</c:v>
                </c:pt>
                <c:pt idx="9">
                  <c:v>0.99821295540219812</c:v>
                </c:pt>
                <c:pt idx="10">
                  <c:v>1.0095079726222795</c:v>
                </c:pt>
                <c:pt idx="11">
                  <c:v>1.0045997818786396</c:v>
                </c:pt>
                <c:pt idx="12">
                  <c:v>1.0056028371190076</c:v>
                </c:pt>
                <c:pt idx="13">
                  <c:v>1.0052587113763929</c:v>
                </c:pt>
                <c:pt idx="14">
                  <c:v>1.0053543249891341</c:v>
                </c:pt>
                <c:pt idx="15">
                  <c:v>1.0057581164051559</c:v>
                </c:pt>
                <c:pt idx="16">
                  <c:v>1.0053797599439134</c:v>
                </c:pt>
                <c:pt idx="17">
                  <c:v>1.0037496829482744</c:v>
                </c:pt>
                <c:pt idx="18">
                  <c:v>1.0024293230165149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2-664A-85DB-A32C725A27AD}"/>
            </c:ext>
          </c:extLst>
        </c:ser>
        <c:ser>
          <c:idx val="1"/>
          <c:order val="1"/>
          <c:tx>
            <c:strRef>
              <c:f>Premiums!$B$87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Premiums!$C$87:$V$87</c:f>
              <c:numCache>
                <c:formatCode>0.00%</c:formatCode>
                <c:ptCount val="20"/>
                <c:pt idx="0">
                  <c:v>0.18261697801525134</c:v>
                </c:pt>
                <c:pt idx="1">
                  <c:v>0.28658630626815196</c:v>
                </c:pt>
                <c:pt idx="2">
                  <c:v>0.44393302059570439</c:v>
                </c:pt>
                <c:pt idx="3">
                  <c:v>0.57820913537975405</c:v>
                </c:pt>
                <c:pt idx="4">
                  <c:v>0.71661556745230504</c:v>
                </c:pt>
                <c:pt idx="5">
                  <c:v>0.81203463534535947</c:v>
                </c:pt>
                <c:pt idx="6">
                  <c:v>0.88561890168412805</c:v>
                </c:pt>
                <c:pt idx="7">
                  <c:v>0.94816969379900162</c:v>
                </c:pt>
                <c:pt idx="8">
                  <c:v>0.95958053859946713</c:v>
                </c:pt>
                <c:pt idx="9">
                  <c:v>0.97762155902271086</c:v>
                </c:pt>
                <c:pt idx="10">
                  <c:v>0.98411564936774343</c:v>
                </c:pt>
                <c:pt idx="11">
                  <c:v>0.99135720749992839</c:v>
                </c:pt>
                <c:pt idx="12">
                  <c:v>0.99313506961126363</c:v>
                </c:pt>
                <c:pt idx="13">
                  <c:v>0.99390577014564163</c:v>
                </c:pt>
                <c:pt idx="14">
                  <c:v>0.9959793946265677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2-664A-85DB-A32C725A27AD}"/>
            </c:ext>
          </c:extLst>
        </c:ser>
        <c:ser>
          <c:idx val="2"/>
          <c:order val="2"/>
          <c:tx>
            <c:strRef>
              <c:f>Premiums!$B$88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Premiums!$C$88:$V$88</c:f>
              <c:numCache>
                <c:formatCode>0.00%</c:formatCode>
                <c:ptCount val="20"/>
                <c:pt idx="0">
                  <c:v>0.17038803310926676</c:v>
                </c:pt>
                <c:pt idx="1">
                  <c:v>0.28671589243091311</c:v>
                </c:pt>
                <c:pt idx="2">
                  <c:v>0.44678011805770734</c:v>
                </c:pt>
                <c:pt idx="3">
                  <c:v>0.60046854945820982</c:v>
                </c:pt>
                <c:pt idx="4">
                  <c:v>0.74821664848544289</c:v>
                </c:pt>
                <c:pt idx="5">
                  <c:v>0.82285185371003788</c:v>
                </c:pt>
                <c:pt idx="6">
                  <c:v>0.88644218018144649</c:v>
                </c:pt>
                <c:pt idx="7">
                  <c:v>0.93687700642238225</c:v>
                </c:pt>
                <c:pt idx="8">
                  <c:v>0.96102465919758817</c:v>
                </c:pt>
                <c:pt idx="9">
                  <c:v>0.9637860988147714</c:v>
                </c:pt>
                <c:pt idx="10">
                  <c:v>0.9726890354351867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2-664A-85DB-A32C725A27AD}"/>
            </c:ext>
          </c:extLst>
        </c:ser>
        <c:ser>
          <c:idx val="3"/>
          <c:order val="3"/>
          <c:tx>
            <c:strRef>
              <c:f>Premiums!$B$89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Premiums!$C$89:$V$89</c:f>
              <c:numCache>
                <c:formatCode>0.00%</c:formatCode>
                <c:ptCount val="20"/>
                <c:pt idx="0">
                  <c:v>0.14084658808117065</c:v>
                </c:pt>
                <c:pt idx="1">
                  <c:v>0.26338136687994168</c:v>
                </c:pt>
                <c:pt idx="2">
                  <c:v>0.54550672129229527</c:v>
                </c:pt>
                <c:pt idx="3">
                  <c:v>0.58401598090193252</c:v>
                </c:pt>
                <c:pt idx="4">
                  <c:v>0.71877889937295236</c:v>
                </c:pt>
                <c:pt idx="5">
                  <c:v>0.81055101888016567</c:v>
                </c:pt>
                <c:pt idx="6">
                  <c:v>0.87579234284459706</c:v>
                </c:pt>
                <c:pt idx="7">
                  <c:v>0.94601805263727545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2-664A-85DB-A32C725A27AD}"/>
            </c:ext>
          </c:extLst>
        </c:ser>
        <c:ser>
          <c:idx val="4"/>
          <c:order val="4"/>
          <c:tx>
            <c:strRef>
              <c:f>Premiums!$B$90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Premiums!$C$90:$V$90</c:f>
              <c:numCache>
                <c:formatCode>0.00%</c:formatCode>
                <c:ptCount val="20"/>
                <c:pt idx="0">
                  <c:v>0.14016612956326788</c:v>
                </c:pt>
                <c:pt idx="1">
                  <c:v>0.26116453051979949</c:v>
                </c:pt>
                <c:pt idx="2">
                  <c:v>0.43101220376051796</c:v>
                </c:pt>
                <c:pt idx="3">
                  <c:v>0.57932743567115597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2-664A-85DB-A32C725A27AD}"/>
            </c:ext>
          </c:extLst>
        </c:ser>
        <c:ser>
          <c:idx val="5"/>
          <c:order val="5"/>
          <c:tx>
            <c:strRef>
              <c:f>Premiums!$B$91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Premiums!$C$85:$V$85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Premiums!$C$91:$V$91</c:f>
              <c:numCache>
                <c:formatCode>0.00%</c:formatCode>
                <c:ptCount val="20"/>
                <c:pt idx="0">
                  <c:v>0.16046556298021569</c:v>
                </c:pt>
                <c:pt idx="1">
                  <c:v>0.28047408957945297</c:v>
                </c:pt>
                <c:pt idx="2">
                  <c:v>0.43422470746995434</c:v>
                </c:pt>
                <c:pt idx="3">
                  <c:v>0.57932743567115597</c:v>
                </c:pt>
                <c:pt idx="4">
                  <c:v>0.71698955163059552</c:v>
                </c:pt>
                <c:pt idx="5">
                  <c:v>0.80969712017694262</c:v>
                </c:pt>
                <c:pt idx="6">
                  <c:v>0.88016543921419832</c:v>
                </c:pt>
                <c:pt idx="7">
                  <c:v>0.94601805263727545</c:v>
                </c:pt>
                <c:pt idx="8">
                  <c:v>0.97194356861901599</c:v>
                </c:pt>
                <c:pt idx="9">
                  <c:v>0.98182257675818163</c:v>
                </c:pt>
                <c:pt idx="10">
                  <c:v>0.99078911891005006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2-664A-85DB-A32C725A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108958"/>
        <c:axId val="1152443678"/>
      </c:lineChart>
      <c:catAx>
        <c:axId val="987108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2443678"/>
        <c:crosses val="autoZero"/>
        <c:auto val="1"/>
        <c:lblAlgn val="ctr"/>
        <c:lblOffset val="100"/>
        <c:noMultiLvlLbl val="1"/>
      </c:catAx>
      <c:valAx>
        <c:axId val="1152443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71089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Premiums!$B$3:$BG$3</c:f>
              <c:numCache>
                <c:formatCode>#,##0</c:formatCode>
                <c:ptCount val="58"/>
                <c:pt idx="0">
                  <c:v>322982.93587383704</c:v>
                </c:pt>
                <c:pt idx="1">
                  <c:v>5083516.1226910474</c:v>
                </c:pt>
                <c:pt idx="2">
                  <c:v>8812440.9267552625</c:v>
                </c:pt>
                <c:pt idx="3">
                  <c:v>12751059.711361995</c:v>
                </c:pt>
                <c:pt idx="4">
                  <c:v>13346743.213312728</c:v>
                </c:pt>
                <c:pt idx="5">
                  <c:v>15993572.553371964</c:v>
                </c:pt>
                <c:pt idx="6">
                  <c:v>17618810.211053498</c:v>
                </c:pt>
                <c:pt idx="7">
                  <c:v>20333059.85473587</c:v>
                </c:pt>
                <c:pt idx="8">
                  <c:v>22002370.646055769</c:v>
                </c:pt>
                <c:pt idx="9">
                  <c:v>23991349.811741367</c:v>
                </c:pt>
                <c:pt idx="10">
                  <c:v>27751422.817735847</c:v>
                </c:pt>
                <c:pt idx="11">
                  <c:v>29622533.850891944</c:v>
                </c:pt>
                <c:pt idx="12">
                  <c:v>32191017.009320058</c:v>
                </c:pt>
                <c:pt idx="13">
                  <c:v>34410534.717223018</c:v>
                </c:pt>
                <c:pt idx="14">
                  <c:v>36561449.731916256</c:v>
                </c:pt>
                <c:pt idx="15">
                  <c:v>38949612.377362549</c:v>
                </c:pt>
                <c:pt idx="16">
                  <c:v>40884665.04559011</c:v>
                </c:pt>
                <c:pt idx="17">
                  <c:v>42243166.268294148</c:v>
                </c:pt>
                <c:pt idx="18">
                  <c:v>44294755.890258156</c:v>
                </c:pt>
                <c:pt idx="19">
                  <c:v>45232258.203519635</c:v>
                </c:pt>
                <c:pt idx="20">
                  <c:v>46398801.541038007</c:v>
                </c:pt>
                <c:pt idx="21">
                  <c:v>48569421.931580715</c:v>
                </c:pt>
                <c:pt idx="22">
                  <c:v>49333351.545452572</c:v>
                </c:pt>
                <c:pt idx="23">
                  <c:v>50580041.66159068</c:v>
                </c:pt>
                <c:pt idx="24">
                  <c:v>51109656.682995752</c:v>
                </c:pt>
                <c:pt idx="25">
                  <c:v>51593285.063368469</c:v>
                </c:pt>
                <c:pt idx="26">
                  <c:v>52761633.148748793</c:v>
                </c:pt>
                <c:pt idx="27">
                  <c:v>52799878.788321368</c:v>
                </c:pt>
                <c:pt idx="28">
                  <c:v>52784193.244349241</c:v>
                </c:pt>
                <c:pt idx="29">
                  <c:v>53214863.881886952</c:v>
                </c:pt>
                <c:pt idx="30">
                  <c:v>53501443.640618414</c:v>
                </c:pt>
                <c:pt idx="31">
                  <c:v>53828788.191917025</c:v>
                </c:pt>
                <c:pt idx="32">
                  <c:v>53817002.734781347</c:v>
                </c:pt>
                <c:pt idx="33">
                  <c:v>53510496.262734823</c:v>
                </c:pt>
                <c:pt idx="34">
                  <c:v>53466005.882682092</c:v>
                </c:pt>
                <c:pt idx="35">
                  <c:v>53555346.440985896</c:v>
                </c:pt>
                <c:pt idx="36">
                  <c:v>53567553.369737469</c:v>
                </c:pt>
                <c:pt idx="37">
                  <c:v>53583019.807522081</c:v>
                </c:pt>
                <c:pt idx="38">
                  <c:v>53608819.447715893</c:v>
                </c:pt>
                <c:pt idx="39">
                  <c:v>53638795.146179274</c:v>
                </c:pt>
                <c:pt idx="40">
                  <c:v>53630329.843538851</c:v>
                </c:pt>
                <c:pt idx="41">
                  <c:v>53590474.059136853</c:v>
                </c:pt>
                <c:pt idx="42">
                  <c:v>53593727.88120921</c:v>
                </c:pt>
                <c:pt idx="43">
                  <c:v>53594516.442278154</c:v>
                </c:pt>
                <c:pt idx="44">
                  <c:v>53595571.233401865</c:v>
                </c:pt>
                <c:pt idx="45">
                  <c:v>53685459.683125302</c:v>
                </c:pt>
                <c:pt idx="46">
                  <c:v>53604981.530946791</c:v>
                </c:pt>
                <c:pt idx="47">
                  <c:v>53617097.406874157</c:v>
                </c:pt>
                <c:pt idx="48">
                  <c:v>53584037.073409989</c:v>
                </c:pt>
                <c:pt idx="49">
                  <c:v>53591944.673409976</c:v>
                </c:pt>
                <c:pt idx="50">
                  <c:v>53596927.174184941</c:v>
                </c:pt>
                <c:pt idx="51">
                  <c:v>53385655.821869873</c:v>
                </c:pt>
                <c:pt idx="52">
                  <c:v>53515182.112652101</c:v>
                </c:pt>
                <c:pt idx="53">
                  <c:v>53510027.555250444</c:v>
                </c:pt>
                <c:pt idx="54">
                  <c:v>53520400.450881831</c:v>
                </c:pt>
                <c:pt idx="55">
                  <c:v>53440068.453708149</c:v>
                </c:pt>
                <c:pt idx="56">
                  <c:v>53439638.993708119</c:v>
                </c:pt>
                <c:pt idx="57">
                  <c:v>53310131.464328386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2-9F41-9C98-3F524753EC2C}"/>
            </c:ext>
          </c:extLst>
        </c:ser>
        <c:ser>
          <c:idx val="1"/>
          <c:order val="1"/>
          <c:tx>
            <c:strRef>
              <c:f>Premiums!$A$4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Premiums!$B$4:$BG$4</c:f>
              <c:numCache>
                <c:formatCode>#,##0</c:formatCode>
                <c:ptCount val="58"/>
                <c:pt idx="0">
                  <c:v>429263.26954994956</c:v>
                </c:pt>
                <c:pt idx="1">
                  <c:v>3664094.2134757955</c:v>
                </c:pt>
                <c:pt idx="2">
                  <c:v>9070001.2330515962</c:v>
                </c:pt>
                <c:pt idx="3">
                  <c:v>9807318.7403951231</c:v>
                </c:pt>
                <c:pt idx="4">
                  <c:v>12577434.277145227</c:v>
                </c:pt>
                <c:pt idx="5">
                  <c:v>14233825.241652807</c:v>
                </c:pt>
                <c:pt idx="6">
                  <c:v>17366342.168929808</c:v>
                </c:pt>
                <c:pt idx="7">
                  <c:v>19848826.04076482</c:v>
                </c:pt>
                <c:pt idx="8">
                  <c:v>22048733.299370915</c:v>
                </c:pt>
                <c:pt idx="9">
                  <c:v>24676599.69300776</c:v>
                </c:pt>
                <c:pt idx="10">
                  <c:v>26503385.725955792</c:v>
                </c:pt>
                <c:pt idx="11">
                  <c:v>28717798.464598846</c:v>
                </c:pt>
                <c:pt idx="12">
                  <c:v>30843765.844163798</c:v>
                </c:pt>
                <c:pt idx="13">
                  <c:v>33350534.609894186</c:v>
                </c:pt>
                <c:pt idx="14">
                  <c:v>35592003.279528312</c:v>
                </c:pt>
                <c:pt idx="15">
                  <c:v>37281167.960108273</c:v>
                </c:pt>
                <c:pt idx="16">
                  <c:v>38928053.47680898</c:v>
                </c:pt>
                <c:pt idx="17">
                  <c:v>40331163.202404484</c:v>
                </c:pt>
                <c:pt idx="18">
                  <c:v>41579498.893515222</c:v>
                </c:pt>
                <c:pt idx="19">
                  <c:v>43114241.026707038</c:v>
                </c:pt>
                <c:pt idx="20">
                  <c:v>43985858.366454832</c:v>
                </c:pt>
                <c:pt idx="21">
                  <c:v>45910175.428440578</c:v>
                </c:pt>
                <c:pt idx="22">
                  <c:v>46653070.465669669</c:v>
                </c:pt>
                <c:pt idx="23">
                  <c:v>47092556.15423049</c:v>
                </c:pt>
                <c:pt idx="24">
                  <c:v>47217286.078630351</c:v>
                </c:pt>
                <c:pt idx="25">
                  <c:v>47434267.356804542</c:v>
                </c:pt>
                <c:pt idx="26">
                  <c:v>47659296.32009688</c:v>
                </c:pt>
                <c:pt idx="27">
                  <c:v>47853735.344320163</c:v>
                </c:pt>
                <c:pt idx="28">
                  <c:v>48293315.710214928</c:v>
                </c:pt>
                <c:pt idx="29">
                  <c:v>48555336.103816576</c:v>
                </c:pt>
                <c:pt idx="30">
                  <c:v>48677945.678978182</c:v>
                </c:pt>
                <c:pt idx="31">
                  <c:v>48749607.882396586</c:v>
                </c:pt>
                <c:pt idx="32">
                  <c:v>48877876.801166601</c:v>
                </c:pt>
                <c:pt idx="33">
                  <c:v>49085985.136955105</c:v>
                </c:pt>
                <c:pt idx="34">
                  <c:v>49197790.174492761</c:v>
                </c:pt>
                <c:pt idx="35">
                  <c:v>49237541.832873821</c:v>
                </c:pt>
                <c:pt idx="36">
                  <c:v>49234299.483474232</c:v>
                </c:pt>
                <c:pt idx="37">
                  <c:v>49317841.59103369</c:v>
                </c:pt>
                <c:pt idx="38">
                  <c:v>49325842.557796888</c:v>
                </c:pt>
                <c:pt idx="39">
                  <c:v>49308824.487824023</c:v>
                </c:pt>
                <c:pt idx="40">
                  <c:v>49339200.072845198</c:v>
                </c:pt>
                <c:pt idx="41">
                  <c:v>49364120.788403347</c:v>
                </c:pt>
                <c:pt idx="42">
                  <c:v>49367282.289997458</c:v>
                </c:pt>
                <c:pt idx="43">
                  <c:v>49460784.178413793</c:v>
                </c:pt>
                <c:pt idx="44">
                  <c:v>49467111.084285446</c:v>
                </c:pt>
                <c:pt idx="47">
                  <c:v>49666801.69405777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2-9F41-9C98-3F524753EC2C}"/>
            </c:ext>
          </c:extLst>
        </c:ser>
        <c:ser>
          <c:idx val="2"/>
          <c:order val="2"/>
          <c:tx>
            <c:strRef>
              <c:f>Premiums!$A$5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Premiums!$B$5:$BG$5</c:f>
              <c:numCache>
                <c:formatCode>#,##0</c:formatCode>
                <c:ptCount val="58"/>
                <c:pt idx="0">
                  <c:v>273586.79343553155</c:v>
                </c:pt>
                <c:pt idx="1">
                  <c:v>6350506.3473133026</c:v>
                </c:pt>
                <c:pt idx="2">
                  <c:v>7990355.4573881514</c:v>
                </c:pt>
                <c:pt idx="3">
                  <c:v>9695010.676403394</c:v>
                </c:pt>
                <c:pt idx="4">
                  <c:v>12016328.721860338</c:v>
                </c:pt>
                <c:pt idx="5">
                  <c:v>13445556.322233666</c:v>
                </c:pt>
                <c:pt idx="6">
                  <c:v>15882387.38356171</c:v>
                </c:pt>
                <c:pt idx="7">
                  <c:v>18896115.358207759</c:v>
                </c:pt>
                <c:pt idx="8">
                  <c:v>20951776.303947307</c:v>
                </c:pt>
                <c:pt idx="9">
                  <c:v>23468360.171172719</c:v>
                </c:pt>
                <c:pt idx="10">
                  <c:v>25983343.499357585</c:v>
                </c:pt>
                <c:pt idx="11">
                  <c:v>28159003.091939628</c:v>
                </c:pt>
                <c:pt idx="12">
                  <c:v>29965225.783636052</c:v>
                </c:pt>
                <c:pt idx="13">
                  <c:v>31566794.677674886</c:v>
                </c:pt>
                <c:pt idx="14">
                  <c:v>35087657.691901498</c:v>
                </c:pt>
                <c:pt idx="15">
                  <c:v>36650943.454722717</c:v>
                </c:pt>
                <c:pt idx="16">
                  <c:v>37327404.999995708</c:v>
                </c:pt>
                <c:pt idx="17">
                  <c:v>38587679.427566417</c:v>
                </c:pt>
                <c:pt idx="18">
                  <c:v>39528021.802435905</c:v>
                </c:pt>
                <c:pt idx="19">
                  <c:v>40680224.308543094</c:v>
                </c:pt>
                <c:pt idx="20">
                  <c:v>41569751.013732754</c:v>
                </c:pt>
                <c:pt idx="21">
                  <c:v>42775154.743248656</c:v>
                </c:pt>
                <c:pt idx="22">
                  <c:v>43164987.288372576</c:v>
                </c:pt>
                <c:pt idx="23">
                  <c:v>43934894.749139644</c:v>
                </c:pt>
                <c:pt idx="24">
                  <c:v>44346749.439780541</c:v>
                </c:pt>
                <c:pt idx="25">
                  <c:v>44737050.988392867</c:v>
                </c:pt>
                <c:pt idx="26">
                  <c:v>45067300.15117716</c:v>
                </c:pt>
                <c:pt idx="27">
                  <c:v>45175490.821685962</c:v>
                </c:pt>
                <c:pt idx="28">
                  <c:v>45317184.767072104</c:v>
                </c:pt>
                <c:pt idx="29">
                  <c:v>45196798.002128102</c:v>
                </c:pt>
                <c:pt idx="30">
                  <c:v>45456544.938626125</c:v>
                </c:pt>
                <c:pt idx="31">
                  <c:v>45559042.27253487</c:v>
                </c:pt>
                <c:pt idx="32">
                  <c:v>45614301.666637786</c:v>
                </c:pt>
                <c:pt idx="35">
                  <c:v>46895050.735541277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2-9F41-9C98-3F524753EC2C}"/>
            </c:ext>
          </c:extLst>
        </c:ser>
        <c:ser>
          <c:idx val="3"/>
          <c:order val="3"/>
          <c:tx>
            <c:strRef>
              <c:f>Premiums!$A$6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Premiums!$B$6:$BG$6</c:f>
              <c:numCache>
                <c:formatCode>#,##0</c:formatCode>
                <c:ptCount val="58"/>
                <c:pt idx="0">
                  <c:v>188805.82052782454</c:v>
                </c:pt>
                <c:pt idx="1">
                  <c:v>4992894.1266114088</c:v>
                </c:pt>
                <c:pt idx="2">
                  <c:v>6578718.8867535526</c:v>
                </c:pt>
                <c:pt idx="3">
                  <c:v>8802753.1851524822</c:v>
                </c:pt>
                <c:pt idx="4">
                  <c:v>10685936.549146643</c:v>
                </c:pt>
                <c:pt idx="5">
                  <c:v>12302122.446256686</c:v>
                </c:pt>
                <c:pt idx="6">
                  <c:v>16527614.233465344</c:v>
                </c:pt>
                <c:pt idx="7">
                  <c:v>18590920.207503252</c:v>
                </c:pt>
                <c:pt idx="8">
                  <c:v>25479746.574680399</c:v>
                </c:pt>
                <c:pt idx="9">
                  <c:v>22452987.683277857</c:v>
                </c:pt>
                <c:pt idx="10">
                  <c:v>24820850.208649442</c:v>
                </c:pt>
                <c:pt idx="11">
                  <c:v>27278452.506859701</c:v>
                </c:pt>
                <c:pt idx="12">
                  <c:v>29563681.052252509</c:v>
                </c:pt>
                <c:pt idx="13">
                  <c:v>31326632.375450596</c:v>
                </c:pt>
                <c:pt idx="14">
                  <c:v>33573012.915155813</c:v>
                </c:pt>
                <c:pt idx="15">
                  <c:v>34928122.518357791</c:v>
                </c:pt>
                <c:pt idx="16">
                  <c:v>36845345.87515457</c:v>
                </c:pt>
                <c:pt idx="17">
                  <c:v>37859541.854937926</c:v>
                </c:pt>
                <c:pt idx="18">
                  <c:v>38691662.471435137</c:v>
                </c:pt>
                <c:pt idx="19">
                  <c:v>40013895.210330501</c:v>
                </c:pt>
                <c:pt idx="20">
                  <c:v>40906859.763088167</c:v>
                </c:pt>
                <c:pt idx="23">
                  <c:v>44186990.362222858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2-9F41-9C98-3F524753EC2C}"/>
            </c:ext>
          </c:extLst>
        </c:ser>
        <c:ser>
          <c:idx val="4"/>
          <c:order val="4"/>
          <c:tx>
            <c:strRef>
              <c:f>Premiums!$A$7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Premiums!$B$7:$BG$7</c:f>
              <c:numCache>
                <c:formatCode>#,##0</c:formatCode>
                <c:ptCount val="58"/>
                <c:pt idx="0">
                  <c:v>323276.54647170391</c:v>
                </c:pt>
                <c:pt idx="1">
                  <c:v>4745863.1434831154</c:v>
                </c:pt>
                <c:pt idx="2">
                  <c:v>6467620.2146767303</c:v>
                </c:pt>
                <c:pt idx="3">
                  <c:v>7249042.1423103791</c:v>
                </c:pt>
                <c:pt idx="4">
                  <c:v>9699435.9332892802</c:v>
                </c:pt>
                <c:pt idx="5">
                  <c:v>12050792.885623522</c:v>
                </c:pt>
                <c:pt idx="6">
                  <c:v>14246336.873357402</c:v>
                </c:pt>
                <c:pt idx="7">
                  <c:v>18118459.878671646</c:v>
                </c:pt>
                <c:pt idx="8">
                  <c:v>19887994.699572701</c:v>
                </c:pt>
                <c:pt idx="9" formatCode="General">
                  <c:v>#N/A</c:v>
                </c:pt>
                <c:pt idx="10" formatCode="General">
                  <c:v>#N/A</c:v>
                </c:pt>
                <c:pt idx="11">
                  <c:v>26731635.135664839</c:v>
                </c:pt>
                <c:pt idx="12" formatCode="General">
                  <c:v>#N/A</c:v>
                </c:pt>
                <c:pt idx="13" formatCode="General">
                  <c:v>#N/A</c:v>
                </c:pt>
                <c:pt idx="14" formatCode="General">
                  <c:v>#N/A</c:v>
                </c:pt>
                <c:pt idx="15" formatCode="General">
                  <c:v>#N/A</c:v>
                </c:pt>
                <c:pt idx="16" formatCode="General">
                  <c:v>#N/A</c:v>
                </c:pt>
                <c:pt idx="17" formatCode="General">
                  <c:v>#N/A</c:v>
                </c:pt>
                <c:pt idx="18" formatCode="General">
                  <c:v>#N/A</c:v>
                </c:pt>
                <c:pt idx="19" formatCode="General">
                  <c:v>#N/A</c:v>
                </c:pt>
                <c:pt idx="20" formatCode="General">
                  <c:v>#N/A</c:v>
                </c:pt>
                <c:pt idx="21" formatCode="General">
                  <c:v>#N/A</c:v>
                </c:pt>
                <c:pt idx="22" formatCode="General">
                  <c:v>#N/A</c:v>
                </c:pt>
                <c:pt idx="23" formatCode="General">
                  <c:v>#N/A</c:v>
                </c:pt>
                <c:pt idx="24" formatCode="General">
                  <c:v>#N/A</c:v>
                </c:pt>
                <c:pt idx="25" formatCode="General">
                  <c:v>#N/A</c:v>
                </c:pt>
                <c:pt idx="26" formatCode="General">
                  <c:v>#N/A</c:v>
                </c:pt>
                <c:pt idx="27" formatCode="General">
                  <c:v>#N/A</c:v>
                </c:pt>
                <c:pt idx="28" formatCode="General">
                  <c:v>#N/A</c:v>
                </c:pt>
                <c:pt idx="29" formatCode="General">
                  <c:v>#N/A</c:v>
                </c:pt>
                <c:pt idx="30" formatCode="General">
                  <c:v>#N/A</c:v>
                </c:pt>
                <c:pt idx="31" formatCode="General">
                  <c:v>#N/A</c:v>
                </c:pt>
                <c:pt idx="32" formatCode="General">
                  <c:v>#N/A</c:v>
                </c:pt>
                <c:pt idx="33" formatCode="General">
                  <c:v>#N/A</c:v>
                </c:pt>
                <c:pt idx="34" formatCode="General">
                  <c:v>#N/A</c:v>
                </c:pt>
                <c:pt idx="35" formatCode="General">
                  <c:v>#N/A</c:v>
                </c:pt>
                <c:pt idx="36" formatCode="General">
                  <c:v>#N/A</c:v>
                </c:pt>
                <c:pt idx="37" formatCode="General">
                  <c:v>#N/A</c:v>
                </c:pt>
                <c:pt idx="38" formatCode="General">
                  <c:v>#N/A</c:v>
                </c:pt>
                <c:pt idx="39" formatCode="General">
                  <c:v>#N/A</c:v>
                </c:pt>
                <c:pt idx="40" formatCode="General">
                  <c:v>#N/A</c:v>
                </c:pt>
                <c:pt idx="41" formatCode="General">
                  <c:v>#N/A</c:v>
                </c:pt>
                <c:pt idx="42" formatCode="General">
                  <c:v>#N/A</c:v>
                </c:pt>
                <c:pt idx="43" formatCode="General">
                  <c:v>#N/A</c:v>
                </c:pt>
                <c:pt idx="44" formatCode="General">
                  <c:v>#N/A</c:v>
                </c:pt>
                <c:pt idx="45" formatCode="General">
                  <c:v>#N/A</c:v>
                </c:pt>
                <c:pt idx="46" formatCode="General">
                  <c:v>#N/A</c:v>
                </c:pt>
                <c:pt idx="47" formatCode="General">
                  <c:v>#N/A</c:v>
                </c:pt>
                <c:pt idx="48" formatCode="General">
                  <c:v>#N/A</c:v>
                </c:pt>
                <c:pt idx="49" formatCode="General">
                  <c:v>#N/A</c:v>
                </c:pt>
                <c:pt idx="50" formatCode="General">
                  <c:v>#N/A</c:v>
                </c:pt>
                <c:pt idx="51" formatCode="General">
                  <c:v>#N/A</c:v>
                </c:pt>
                <c:pt idx="52" formatCode="General">
                  <c:v>#N/A</c:v>
                </c:pt>
                <c:pt idx="53" formatCode="General">
                  <c:v>#N/A</c:v>
                </c:pt>
                <c:pt idx="54" formatCode="General">
                  <c:v>#N/A</c:v>
                </c:pt>
                <c:pt idx="55" formatCode="General">
                  <c:v>#N/A</c:v>
                </c:pt>
                <c:pt idx="56" formatCode="General">
                  <c:v>#N/A</c:v>
                </c:pt>
                <c:pt idx="57" formatCode="General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2-9F41-9C98-3F524753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267646"/>
        <c:axId val="583628442"/>
      </c:lineChart>
      <c:catAx>
        <c:axId val="1520267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3628442"/>
        <c:crosses val="autoZero"/>
        <c:auto val="1"/>
        <c:lblAlgn val="ctr"/>
        <c:lblOffset val="100"/>
        <c:noMultiLvlLbl val="1"/>
      </c:catAx>
      <c:valAx>
        <c:axId val="583628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20267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Premiums!$A$12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Premiums!$B$12:$BG$12</c:f>
              <c:numCache>
                <c:formatCode>#,##0</c:formatCode>
                <c:ptCount val="58"/>
                <c:pt idx="0">
                  <c:v>322982.93587383704</c:v>
                </c:pt>
                <c:pt idx="1">
                  <c:v>5083516.1226910474</c:v>
                </c:pt>
                <c:pt idx="2">
                  <c:v>8812440.9267552625</c:v>
                </c:pt>
                <c:pt idx="3">
                  <c:v>12751059.711361995</c:v>
                </c:pt>
                <c:pt idx="4">
                  <c:v>13346743.213312728</c:v>
                </c:pt>
                <c:pt idx="5">
                  <c:v>15993572.553371964</c:v>
                </c:pt>
                <c:pt idx="6">
                  <c:v>17618810.211053498</c:v>
                </c:pt>
                <c:pt idx="7">
                  <c:v>20333059.85473587</c:v>
                </c:pt>
                <c:pt idx="8">
                  <c:v>22002370.646055769</c:v>
                </c:pt>
                <c:pt idx="9">
                  <c:v>23991349.811741367</c:v>
                </c:pt>
                <c:pt idx="10">
                  <c:v>27751422.817735847</c:v>
                </c:pt>
                <c:pt idx="11">
                  <c:v>29622533.850891944</c:v>
                </c:pt>
                <c:pt idx="12">
                  <c:v>32191017.009320058</c:v>
                </c:pt>
                <c:pt idx="13">
                  <c:v>34410534.717223018</c:v>
                </c:pt>
                <c:pt idx="14">
                  <c:v>36561449.731916256</c:v>
                </c:pt>
                <c:pt idx="15">
                  <c:v>38949612.377362549</c:v>
                </c:pt>
                <c:pt idx="16">
                  <c:v>40884665.04559011</c:v>
                </c:pt>
                <c:pt idx="17">
                  <c:v>42243166.268294148</c:v>
                </c:pt>
                <c:pt idx="18">
                  <c:v>44294755.890258156</c:v>
                </c:pt>
                <c:pt idx="19">
                  <c:v>45232258.203519635</c:v>
                </c:pt>
                <c:pt idx="20">
                  <c:v>46398801.541038007</c:v>
                </c:pt>
                <c:pt idx="21">
                  <c:v>48569421.931580715</c:v>
                </c:pt>
                <c:pt idx="22">
                  <c:v>49333351.545452572</c:v>
                </c:pt>
                <c:pt idx="23">
                  <c:v>50580041.66159068</c:v>
                </c:pt>
                <c:pt idx="24">
                  <c:v>51109656.682995752</c:v>
                </c:pt>
                <c:pt idx="25">
                  <c:v>51593285.063368469</c:v>
                </c:pt>
                <c:pt idx="26">
                  <c:v>52761633.148748793</c:v>
                </c:pt>
                <c:pt idx="27">
                  <c:v>52799878.788321368</c:v>
                </c:pt>
                <c:pt idx="28">
                  <c:v>52784193.244349241</c:v>
                </c:pt>
                <c:pt idx="29">
                  <c:v>53214863.881886952</c:v>
                </c:pt>
                <c:pt idx="30">
                  <c:v>53501443.640618414</c:v>
                </c:pt>
                <c:pt idx="31">
                  <c:v>53828788.191917025</c:v>
                </c:pt>
                <c:pt idx="32">
                  <c:v>53817002.734781347</c:v>
                </c:pt>
                <c:pt idx="33">
                  <c:v>53510496.262734823</c:v>
                </c:pt>
                <c:pt idx="34">
                  <c:v>53466005.882682092</c:v>
                </c:pt>
                <c:pt idx="35">
                  <c:v>53555346.440985896</c:v>
                </c:pt>
                <c:pt idx="36">
                  <c:v>53567553.369737469</c:v>
                </c:pt>
                <c:pt idx="37">
                  <c:v>53583019.807522081</c:v>
                </c:pt>
                <c:pt idx="38">
                  <c:v>53608819.447715893</c:v>
                </c:pt>
                <c:pt idx="39">
                  <c:v>53638795.146179274</c:v>
                </c:pt>
                <c:pt idx="40">
                  <c:v>53630329.843538851</c:v>
                </c:pt>
                <c:pt idx="41">
                  <c:v>53590474.059136853</c:v>
                </c:pt>
                <c:pt idx="42">
                  <c:v>53593727.88120921</c:v>
                </c:pt>
                <c:pt idx="43">
                  <c:v>53594516.442278154</c:v>
                </c:pt>
                <c:pt idx="44">
                  <c:v>53595571.233401865</c:v>
                </c:pt>
                <c:pt idx="45">
                  <c:v>53685459.683125302</c:v>
                </c:pt>
                <c:pt idx="46">
                  <c:v>53604981.530946791</c:v>
                </c:pt>
                <c:pt idx="47">
                  <c:v>53617097.406874157</c:v>
                </c:pt>
                <c:pt idx="48">
                  <c:v>53584037.073409989</c:v>
                </c:pt>
                <c:pt idx="49">
                  <c:v>53591944.673409976</c:v>
                </c:pt>
                <c:pt idx="50">
                  <c:v>53596927.174184941</c:v>
                </c:pt>
                <c:pt idx="51">
                  <c:v>53385655.821869873</c:v>
                </c:pt>
                <c:pt idx="52">
                  <c:v>53515182.112652101</c:v>
                </c:pt>
                <c:pt idx="53">
                  <c:v>53510027.555250444</c:v>
                </c:pt>
                <c:pt idx="54">
                  <c:v>53520400.450881831</c:v>
                </c:pt>
                <c:pt idx="55">
                  <c:v>53440068.453708149</c:v>
                </c:pt>
                <c:pt idx="56">
                  <c:v>53439638.993708119</c:v>
                </c:pt>
                <c:pt idx="57">
                  <c:v>53310131.464328386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F349-9F56-28E214214D76}"/>
            </c:ext>
          </c:extLst>
        </c:ser>
        <c:ser>
          <c:idx val="1"/>
          <c:order val="1"/>
          <c:tx>
            <c:strRef>
              <c:f>Premiums!$A$13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Premiums!$B$13:$BG$13</c:f>
              <c:numCache>
                <c:formatCode>#,##0</c:formatCode>
                <c:ptCount val="58"/>
                <c:pt idx="0">
                  <c:v>429263.26954994956</c:v>
                </c:pt>
                <c:pt idx="1">
                  <c:v>3664094.2134757955</c:v>
                </c:pt>
                <c:pt idx="2">
                  <c:v>9070001.2330515962</c:v>
                </c:pt>
                <c:pt idx="3">
                  <c:v>9807318.7403951231</c:v>
                </c:pt>
                <c:pt idx="4">
                  <c:v>12577434.277145227</c:v>
                </c:pt>
                <c:pt idx="5">
                  <c:v>14233825.241652807</c:v>
                </c:pt>
                <c:pt idx="6">
                  <c:v>17366342.168929808</c:v>
                </c:pt>
                <c:pt idx="7">
                  <c:v>19848826.04076482</c:v>
                </c:pt>
                <c:pt idx="8">
                  <c:v>22048733.299370915</c:v>
                </c:pt>
                <c:pt idx="9">
                  <c:v>24676599.69300776</c:v>
                </c:pt>
                <c:pt idx="10">
                  <c:v>26503385.725955792</c:v>
                </c:pt>
                <c:pt idx="11">
                  <c:v>28717798.464598846</c:v>
                </c:pt>
                <c:pt idx="12">
                  <c:v>30843765.844163798</c:v>
                </c:pt>
                <c:pt idx="13">
                  <c:v>33350534.609894186</c:v>
                </c:pt>
                <c:pt idx="14">
                  <c:v>35592003.279528312</c:v>
                </c:pt>
                <c:pt idx="15">
                  <c:v>37281167.960108273</c:v>
                </c:pt>
                <c:pt idx="16">
                  <c:v>38928053.47680898</c:v>
                </c:pt>
                <c:pt idx="17">
                  <c:v>40331163.202404484</c:v>
                </c:pt>
                <c:pt idx="18">
                  <c:v>41579498.893515222</c:v>
                </c:pt>
                <c:pt idx="19">
                  <c:v>43114241.026707038</c:v>
                </c:pt>
                <c:pt idx="20">
                  <c:v>43985858.366454832</c:v>
                </c:pt>
                <c:pt idx="21">
                  <c:v>45910175.428440578</c:v>
                </c:pt>
                <c:pt idx="22">
                  <c:v>46653070.465669669</c:v>
                </c:pt>
                <c:pt idx="23">
                  <c:v>47092556.15423049</c:v>
                </c:pt>
                <c:pt idx="24">
                  <c:v>47217286.078630351</c:v>
                </c:pt>
                <c:pt idx="25">
                  <c:v>47434267.356804542</c:v>
                </c:pt>
                <c:pt idx="26">
                  <c:v>47659296.32009688</c:v>
                </c:pt>
                <c:pt idx="27">
                  <c:v>47853735.344320163</c:v>
                </c:pt>
                <c:pt idx="28">
                  <c:v>48293315.710214928</c:v>
                </c:pt>
                <c:pt idx="29">
                  <c:v>48555336.103816576</c:v>
                </c:pt>
                <c:pt idx="30">
                  <c:v>48677945.678978182</c:v>
                </c:pt>
                <c:pt idx="31">
                  <c:v>48749607.882396586</c:v>
                </c:pt>
                <c:pt idx="32">
                  <c:v>48877876.801166601</c:v>
                </c:pt>
                <c:pt idx="33">
                  <c:v>49085985.136955105</c:v>
                </c:pt>
                <c:pt idx="34">
                  <c:v>49197790.174492761</c:v>
                </c:pt>
                <c:pt idx="35">
                  <c:v>49237541.832873821</c:v>
                </c:pt>
                <c:pt idx="36">
                  <c:v>49234299.483474232</c:v>
                </c:pt>
                <c:pt idx="37">
                  <c:v>49317841.59103369</c:v>
                </c:pt>
                <c:pt idx="38">
                  <c:v>49325842.557796888</c:v>
                </c:pt>
                <c:pt idx="39">
                  <c:v>49308824.487824023</c:v>
                </c:pt>
                <c:pt idx="40">
                  <c:v>49339200.072845198</c:v>
                </c:pt>
                <c:pt idx="41">
                  <c:v>49364120.788403347</c:v>
                </c:pt>
                <c:pt idx="42">
                  <c:v>49367282.289997458</c:v>
                </c:pt>
                <c:pt idx="43">
                  <c:v>49460784.178413793</c:v>
                </c:pt>
                <c:pt idx="44">
                  <c:v>49467111.084285446</c:v>
                </c:pt>
                <c:pt idx="47">
                  <c:v>49666801.69405777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F349-9F56-28E214214D76}"/>
            </c:ext>
          </c:extLst>
        </c:ser>
        <c:ser>
          <c:idx val="2"/>
          <c:order val="2"/>
          <c:tx>
            <c:strRef>
              <c:f>Premiums!$A$14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Premiums!$B$14:$BG$14</c:f>
              <c:numCache>
                <c:formatCode>#,##0</c:formatCode>
                <c:ptCount val="58"/>
                <c:pt idx="0">
                  <c:v>273586.79343553155</c:v>
                </c:pt>
                <c:pt idx="1">
                  <c:v>6350506.3473133026</c:v>
                </c:pt>
                <c:pt idx="2">
                  <c:v>7990355.4573881514</c:v>
                </c:pt>
                <c:pt idx="3">
                  <c:v>9695010.676403394</c:v>
                </c:pt>
                <c:pt idx="4">
                  <c:v>12016328.721860338</c:v>
                </c:pt>
                <c:pt idx="5">
                  <c:v>13445556.322233666</c:v>
                </c:pt>
                <c:pt idx="6">
                  <c:v>15882387.38356171</c:v>
                </c:pt>
                <c:pt idx="7">
                  <c:v>18896115.358207759</c:v>
                </c:pt>
                <c:pt idx="8">
                  <c:v>20951776.303947307</c:v>
                </c:pt>
                <c:pt idx="9">
                  <c:v>23468360.171172719</c:v>
                </c:pt>
                <c:pt idx="10">
                  <c:v>25983343.499357585</c:v>
                </c:pt>
                <c:pt idx="11">
                  <c:v>28159003.091939628</c:v>
                </c:pt>
                <c:pt idx="12">
                  <c:v>29965225.783636052</c:v>
                </c:pt>
                <c:pt idx="13">
                  <c:v>31566794.677674886</c:v>
                </c:pt>
                <c:pt idx="14">
                  <c:v>35087657.691901498</c:v>
                </c:pt>
                <c:pt idx="15">
                  <c:v>36650943.454722717</c:v>
                </c:pt>
                <c:pt idx="16">
                  <c:v>37327404.999995708</c:v>
                </c:pt>
                <c:pt idx="17">
                  <c:v>38587679.427566417</c:v>
                </c:pt>
                <c:pt idx="18">
                  <c:v>39528021.802435905</c:v>
                </c:pt>
                <c:pt idx="19">
                  <c:v>40680224.308543094</c:v>
                </c:pt>
                <c:pt idx="20">
                  <c:v>41569751.013732754</c:v>
                </c:pt>
                <c:pt idx="21">
                  <c:v>42775154.743248656</c:v>
                </c:pt>
                <c:pt idx="22">
                  <c:v>43164987.288372576</c:v>
                </c:pt>
                <c:pt idx="23">
                  <c:v>43934894.749139644</c:v>
                </c:pt>
                <c:pt idx="24">
                  <c:v>44346749.439780541</c:v>
                </c:pt>
                <c:pt idx="25">
                  <c:v>44737050.988392867</c:v>
                </c:pt>
                <c:pt idx="26">
                  <c:v>45067300.15117716</c:v>
                </c:pt>
                <c:pt idx="27">
                  <c:v>45175490.821685962</c:v>
                </c:pt>
                <c:pt idx="28">
                  <c:v>45317184.767072104</c:v>
                </c:pt>
                <c:pt idx="29">
                  <c:v>45196798.002128102</c:v>
                </c:pt>
                <c:pt idx="30">
                  <c:v>45456544.938626125</c:v>
                </c:pt>
                <c:pt idx="31">
                  <c:v>45559042.27253487</c:v>
                </c:pt>
                <c:pt idx="32">
                  <c:v>45614301.666637786</c:v>
                </c:pt>
                <c:pt idx="35">
                  <c:v>46895050.735541277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F349-9F56-28E214214D76}"/>
            </c:ext>
          </c:extLst>
        </c:ser>
        <c:ser>
          <c:idx val="3"/>
          <c:order val="3"/>
          <c:tx>
            <c:strRef>
              <c:f>Premiums!$A$15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Premiums!$B$15:$BG$15</c:f>
              <c:numCache>
                <c:formatCode>#,##0</c:formatCode>
                <c:ptCount val="58"/>
                <c:pt idx="0">
                  <c:v>188805.82052782454</c:v>
                </c:pt>
                <c:pt idx="1">
                  <c:v>4992894.1266114088</c:v>
                </c:pt>
                <c:pt idx="2">
                  <c:v>6578718.8867535526</c:v>
                </c:pt>
                <c:pt idx="3">
                  <c:v>8802753.1851524822</c:v>
                </c:pt>
                <c:pt idx="4">
                  <c:v>10685936.549146643</c:v>
                </c:pt>
                <c:pt idx="5">
                  <c:v>12302122.446256686</c:v>
                </c:pt>
                <c:pt idx="6">
                  <c:v>16527614.233465344</c:v>
                </c:pt>
                <c:pt idx="7">
                  <c:v>18590920.207503252</c:v>
                </c:pt>
                <c:pt idx="8">
                  <c:v>20425496.007928561</c:v>
                </c:pt>
                <c:pt idx="9">
                  <c:v>22452987.683277857</c:v>
                </c:pt>
                <c:pt idx="10">
                  <c:v>24820850.208649442</c:v>
                </c:pt>
                <c:pt idx="11">
                  <c:v>27278452.506859701</c:v>
                </c:pt>
                <c:pt idx="12">
                  <c:v>29563681.052252509</c:v>
                </c:pt>
                <c:pt idx="13">
                  <c:v>31326632.375450596</c:v>
                </c:pt>
                <c:pt idx="14">
                  <c:v>33573012.915155813</c:v>
                </c:pt>
                <c:pt idx="15">
                  <c:v>34928122.518357791</c:v>
                </c:pt>
                <c:pt idx="16">
                  <c:v>36845345.87515457</c:v>
                </c:pt>
                <c:pt idx="17">
                  <c:v>37859541.854937926</c:v>
                </c:pt>
                <c:pt idx="18">
                  <c:v>38691662.471435137</c:v>
                </c:pt>
                <c:pt idx="19">
                  <c:v>40013895.210330501</c:v>
                </c:pt>
                <c:pt idx="20">
                  <c:v>40906859.763088167</c:v>
                </c:pt>
                <c:pt idx="23">
                  <c:v>44186990.362222858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6-F349-9F56-28E214214D76}"/>
            </c:ext>
          </c:extLst>
        </c:ser>
        <c:ser>
          <c:idx val="4"/>
          <c:order val="4"/>
          <c:tx>
            <c:strRef>
              <c:f>Premiums!$A$16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Premiums!$B$11:$BG$11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Premiums!$B$16:$BG$16</c:f>
              <c:numCache>
                <c:formatCode>#,##0</c:formatCode>
                <c:ptCount val="58"/>
                <c:pt idx="0">
                  <c:v>323276.54647170391</c:v>
                </c:pt>
                <c:pt idx="1">
                  <c:v>4745863.1434831154</c:v>
                </c:pt>
                <c:pt idx="2">
                  <c:v>6467620.2146767303</c:v>
                </c:pt>
                <c:pt idx="3">
                  <c:v>7249042.1423103791</c:v>
                </c:pt>
                <c:pt idx="4">
                  <c:v>9699435.9332892802</c:v>
                </c:pt>
                <c:pt idx="5">
                  <c:v>12050792.885623522</c:v>
                </c:pt>
                <c:pt idx="6">
                  <c:v>14246336.873357402</c:v>
                </c:pt>
                <c:pt idx="7">
                  <c:v>18118459.878671646</c:v>
                </c:pt>
                <c:pt idx="8">
                  <c:v>19887994.699572701</c:v>
                </c:pt>
                <c:pt idx="11">
                  <c:v>26731635.135664839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6-F349-9F56-28E21421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667746"/>
        <c:axId val="880138763"/>
      </c:lineChart>
      <c:catAx>
        <c:axId val="1989667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0138763"/>
        <c:crosses val="autoZero"/>
        <c:auto val="1"/>
        <c:lblAlgn val="ctr"/>
        <c:lblOffset val="100"/>
        <c:noMultiLvlLbl val="1"/>
      </c:catAx>
      <c:valAx>
        <c:axId val="88013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896677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Incurred!$B$85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Incurred!$C$85:$V$85</c:f>
              <c:numCache>
                <c:formatCode>0.00%</c:formatCode>
                <c:ptCount val="20"/>
                <c:pt idx="0">
                  <c:v>8.0499900101536747E-3</c:v>
                </c:pt>
                <c:pt idx="1">
                  <c:v>3.3395702137212109E-2</c:v>
                </c:pt>
                <c:pt idx="2">
                  <c:v>0.13496166520465072</c:v>
                </c:pt>
                <c:pt idx="3">
                  <c:v>0.37853934456515814</c:v>
                </c:pt>
                <c:pt idx="4">
                  <c:v>0.41099206685396905</c:v>
                </c:pt>
                <c:pt idx="5">
                  <c:v>0.54831599523457453</c:v>
                </c:pt>
                <c:pt idx="6">
                  <c:v>0.67878738009916995</c:v>
                </c:pt>
                <c:pt idx="7">
                  <c:v>0.77319896536615706</c:v>
                </c:pt>
                <c:pt idx="8">
                  <c:v>0.82994968046548567</c:v>
                </c:pt>
                <c:pt idx="9">
                  <c:v>0.921474973502039</c:v>
                </c:pt>
                <c:pt idx="10">
                  <c:v>0.95309394207477982</c:v>
                </c:pt>
                <c:pt idx="11">
                  <c:v>0.98817853427315061</c:v>
                </c:pt>
                <c:pt idx="12">
                  <c:v>0.99453340246029986</c:v>
                </c:pt>
                <c:pt idx="13">
                  <c:v>0.99670944964664887</c:v>
                </c:pt>
                <c:pt idx="14">
                  <c:v>1.0012574139188353</c:v>
                </c:pt>
                <c:pt idx="15">
                  <c:v>0.99345176908691912</c:v>
                </c:pt>
                <c:pt idx="16">
                  <c:v>0.98216129049120793</c:v>
                </c:pt>
                <c:pt idx="17">
                  <c:v>0.99178045815023885</c:v>
                </c:pt>
                <c:pt idx="18">
                  <c:v>0.99758039423557354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B-D644-82E7-365C833E53E5}"/>
            </c:ext>
          </c:extLst>
        </c:ser>
        <c:ser>
          <c:idx val="1"/>
          <c:order val="1"/>
          <c:tx>
            <c:strRef>
              <c:f>Incurred!$B$86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Incurred!$C$86:$V$86</c:f>
              <c:numCache>
                <c:formatCode>0.00%</c:formatCode>
                <c:ptCount val="20"/>
                <c:pt idx="0">
                  <c:v>6.8276197004517693E-4</c:v>
                </c:pt>
                <c:pt idx="1">
                  <c:v>2.469612333288496E-2</c:v>
                </c:pt>
                <c:pt idx="2">
                  <c:v>0.12483923557667487</c:v>
                </c:pt>
                <c:pt idx="3">
                  <c:v>0.24546289717270367</c:v>
                </c:pt>
                <c:pt idx="4">
                  <c:v>0.33540450008392997</c:v>
                </c:pt>
                <c:pt idx="5">
                  <c:v>0.4568358830717511</c:v>
                </c:pt>
                <c:pt idx="6">
                  <c:v>0.60300604036900218</c:v>
                </c:pt>
                <c:pt idx="7">
                  <c:v>0.7681101929957499</c:v>
                </c:pt>
                <c:pt idx="8">
                  <c:v>0.87482976535176427</c:v>
                </c:pt>
                <c:pt idx="9">
                  <c:v>0.93981497591058616</c:v>
                </c:pt>
                <c:pt idx="10">
                  <c:v>0.95271755488593413</c:v>
                </c:pt>
                <c:pt idx="11">
                  <c:v>0.97853787197548614</c:v>
                </c:pt>
                <c:pt idx="12">
                  <c:v>0.98226873909238555</c:v>
                </c:pt>
                <c:pt idx="13">
                  <c:v>0.98713577822813847</c:v>
                </c:pt>
                <c:pt idx="14">
                  <c:v>0.99047263034815414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B-D644-82E7-365C833E53E5}"/>
            </c:ext>
          </c:extLst>
        </c:ser>
        <c:ser>
          <c:idx val="2"/>
          <c:order val="2"/>
          <c:tx>
            <c:strRef>
              <c:f>Incurred!$B$87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Incurred!$C$87:$V$87</c:f>
              <c:numCache>
                <c:formatCode>0.00%</c:formatCode>
                <c:ptCount val="20"/>
                <c:pt idx="0">
                  <c:v>1.2610434778190475E-3</c:v>
                </c:pt>
                <c:pt idx="1">
                  <c:v>4.6670338804673007E-2</c:v>
                </c:pt>
                <c:pt idx="2">
                  <c:v>0.20680523357114136</c:v>
                </c:pt>
                <c:pt idx="3">
                  <c:v>0.36270171397798834</c:v>
                </c:pt>
                <c:pt idx="4">
                  <c:v>0.49830231022619959</c:v>
                </c:pt>
                <c:pt idx="5">
                  <c:v>0.55422082377565152</c:v>
                </c:pt>
                <c:pt idx="6">
                  <c:v>0.62101510842936547</c:v>
                </c:pt>
                <c:pt idx="7">
                  <c:v>0.69489299350655087</c:v>
                </c:pt>
                <c:pt idx="8">
                  <c:v>0.81872643659548849</c:v>
                </c:pt>
                <c:pt idx="9">
                  <c:v>0.86573014326520714</c:v>
                </c:pt>
                <c:pt idx="10">
                  <c:v>0.94518647194099337</c:v>
                </c:pt>
                <c:pt idx="11">
                  <c:v>0.98029386459598189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B-D644-82E7-365C833E53E5}"/>
            </c:ext>
          </c:extLst>
        </c:ser>
        <c:ser>
          <c:idx val="3"/>
          <c:order val="3"/>
          <c:tx>
            <c:strRef>
              <c:f>Incurred!$B$88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Incurred!$C$88:$V$88</c:f>
              <c:numCache>
                <c:formatCode>0.00%</c:formatCode>
                <c:ptCount val="20"/>
                <c:pt idx="0">
                  <c:v>5.0267573137624316E-3</c:v>
                </c:pt>
                <c:pt idx="1">
                  <c:v>1.7582998102302079E-2</c:v>
                </c:pt>
                <c:pt idx="2">
                  <c:v>0.10688706614316337</c:v>
                </c:pt>
                <c:pt idx="3">
                  <c:v>0.2834881869695971</c:v>
                </c:pt>
                <c:pt idx="4">
                  <c:v>0.41608425123513992</c:v>
                </c:pt>
                <c:pt idx="5">
                  <c:v>0.54303452954393161</c:v>
                </c:pt>
                <c:pt idx="6">
                  <c:v>0.60973904016291736</c:v>
                </c:pt>
                <c:pt idx="7">
                  <c:v>0.78189918672786929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B-D644-82E7-365C833E53E5}"/>
            </c:ext>
          </c:extLst>
        </c:ser>
        <c:ser>
          <c:idx val="4"/>
          <c:order val="4"/>
          <c:tx>
            <c:strRef>
              <c:f>Incurred!$B$89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Incurred!$C$89:$V$89</c:f>
              <c:numCache>
                <c:formatCode>0.00%</c:formatCode>
                <c:ptCount val="20"/>
                <c:pt idx="0">
                  <c:v>9.5254486960432896E-3</c:v>
                </c:pt>
                <c:pt idx="1">
                  <c:v>3.7837353238138555E-2</c:v>
                </c:pt>
                <c:pt idx="2">
                  <c:v>9.7518070580408678E-2</c:v>
                </c:pt>
                <c:pt idx="3">
                  <c:v>0.21624833696746956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B-D644-82E7-365C833E53E5}"/>
            </c:ext>
          </c:extLst>
        </c:ser>
        <c:ser>
          <c:idx val="5"/>
          <c:order val="5"/>
          <c:tx>
            <c:strRef>
              <c:f>Incurred!$B$90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Incurred!$C$84:$V$84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Incurred!$C$90:$V$90</c:f>
              <c:numCache>
                <c:formatCode>0.00%</c:formatCode>
                <c:ptCount val="20"/>
                <c:pt idx="0">
                  <c:v>5.0998638967729402E-3</c:v>
                </c:pt>
                <c:pt idx="1">
                  <c:v>3.2613476116682451E-2</c:v>
                </c:pt>
                <c:pt idx="2">
                  <c:v>0.13879091594726276</c:v>
                </c:pt>
                <c:pt idx="3">
                  <c:v>0.31169017868153653</c:v>
                </c:pt>
                <c:pt idx="4">
                  <c:v>0.40633405621095603</c:v>
                </c:pt>
                <c:pt idx="5">
                  <c:v>0.51764739531452431</c:v>
                </c:pt>
                <c:pt idx="6">
                  <c:v>0.6198951637049025</c:v>
                </c:pt>
                <c:pt idx="7">
                  <c:v>0.74663008659684105</c:v>
                </c:pt>
                <c:pt idx="8">
                  <c:v>0.84021480196831855</c:v>
                </c:pt>
                <c:pt idx="9">
                  <c:v>0.90928152331824219</c:v>
                </c:pt>
                <c:pt idx="10">
                  <c:v>0.94847228667385064</c:v>
                </c:pt>
                <c:pt idx="11">
                  <c:v>0.980293864595982</c:v>
                </c:pt>
                <c:pt idx="12">
                  <c:v>0.98534753962606736</c:v>
                </c:pt>
                <c:pt idx="13">
                  <c:v>0.98883003194543839</c:v>
                </c:pt>
                <c:pt idx="14">
                  <c:v>0.99277223297741435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B-D644-82E7-365C833E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19373"/>
        <c:axId val="404197962"/>
      </c:lineChart>
      <c:catAx>
        <c:axId val="80391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04197962"/>
        <c:crosses val="autoZero"/>
        <c:auto val="1"/>
        <c:lblAlgn val="ctr"/>
        <c:lblOffset val="100"/>
        <c:noMultiLvlLbl val="1"/>
      </c:catAx>
      <c:valAx>
        <c:axId val="40419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039193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Incurred!$B$3:$BG$3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183022.62554649668</c:v>
                </c:pt>
                <c:pt idx="3">
                  <c:v>259557.70928254092</c:v>
                </c:pt>
                <c:pt idx="4">
                  <c:v>509827.72939808323</c:v>
                </c:pt>
                <c:pt idx="5">
                  <c:v>759276.60523949261</c:v>
                </c:pt>
                <c:pt idx="6">
                  <c:v>1115203.8865154665</c:v>
                </c:pt>
                <c:pt idx="7">
                  <c:v>1832746.486504327</c:v>
                </c:pt>
                <c:pt idx="8">
                  <c:v>3068455.7723334236</c:v>
                </c:pt>
                <c:pt idx="9">
                  <c:v>7017086.4495628197</c:v>
                </c:pt>
                <c:pt idx="10">
                  <c:v>7436944.585816836</c:v>
                </c:pt>
                <c:pt idx="11">
                  <c:v>8606378.9678718671</c:v>
                </c:pt>
                <c:pt idx="12">
                  <c:v>7487113.6992346933</c:v>
                </c:pt>
                <c:pt idx="13">
                  <c:v>8549561.0366255343</c:v>
                </c:pt>
                <c:pt idx="14">
                  <c:v>9344216.2113886569</c:v>
                </c:pt>
                <c:pt idx="15">
                  <c:v>10885200.296222318</c:v>
                </c:pt>
                <c:pt idx="16">
                  <c:v>11853156.007573497</c:v>
                </c:pt>
                <c:pt idx="17">
                  <c:v>12466379.827849802</c:v>
                </c:pt>
                <c:pt idx="18">
                  <c:v>13561164.354168836</c:v>
                </c:pt>
                <c:pt idx="19">
                  <c:v>14567468.961393785</c:v>
                </c:pt>
                <c:pt idx="20">
                  <c:v>15432745.672588265</c:v>
                </c:pt>
                <c:pt idx="21">
                  <c:v>16702027.579164922</c:v>
                </c:pt>
                <c:pt idx="22">
                  <c:v>16606547.519189101</c:v>
                </c:pt>
                <c:pt idx="23">
                  <c:v>17579264.63668336</c:v>
                </c:pt>
                <c:pt idx="24">
                  <c:v>18053889.228412289</c:v>
                </c:pt>
                <c:pt idx="25">
                  <c:v>18753904.734929912</c:v>
                </c:pt>
                <c:pt idx="26">
                  <c:v>18869535.166959714</c:v>
                </c:pt>
                <c:pt idx="27">
                  <c:v>19702605.0000173</c:v>
                </c:pt>
                <c:pt idx="28">
                  <c:v>20003372.099629067</c:v>
                </c:pt>
                <c:pt idx="29">
                  <c:v>20950432.089109149</c:v>
                </c:pt>
                <c:pt idx="30">
                  <c:v>21597067.280511353</c:v>
                </c:pt>
                <c:pt idx="31">
                  <c:v>21888272.727289442</c:v>
                </c:pt>
                <c:pt idx="32">
                  <c:v>21669313.309825685</c:v>
                </c:pt>
                <c:pt idx="33">
                  <c:v>22144024.680623971</c:v>
                </c:pt>
                <c:pt idx="34">
                  <c:v>22471190.044584826</c:v>
                </c:pt>
                <c:pt idx="35">
                  <c:v>22466988.11094651</c:v>
                </c:pt>
                <c:pt idx="36">
                  <c:v>22535259.228951119</c:v>
                </c:pt>
                <c:pt idx="37">
                  <c:v>22498452.729340926</c:v>
                </c:pt>
                <c:pt idx="38">
                  <c:v>22611470.856781837</c:v>
                </c:pt>
                <c:pt idx="39">
                  <c:v>22653670.441079814</c:v>
                </c:pt>
                <c:pt idx="40">
                  <c:v>22746895.261309255</c:v>
                </c:pt>
                <c:pt idx="41">
                  <c:v>22660944.939216264</c:v>
                </c:pt>
                <c:pt idx="42">
                  <c:v>22674639.780725107</c:v>
                </c:pt>
                <c:pt idx="43">
                  <c:v>22811380.124235906</c:v>
                </c:pt>
                <c:pt idx="44">
                  <c:v>22764346.354738187</c:v>
                </c:pt>
                <c:pt idx="45">
                  <c:v>22608761.853929635</c:v>
                </c:pt>
                <c:pt idx="46">
                  <c:v>22562302.004061416</c:v>
                </c:pt>
                <c:pt idx="47">
                  <c:v>22586879.102056034</c:v>
                </c:pt>
                <c:pt idx="48">
                  <c:v>22343284.582907517</c:v>
                </c:pt>
                <c:pt idx="49">
                  <c:v>22322501.820148144</c:v>
                </c:pt>
                <c:pt idx="50">
                  <c:v>22330181.511915281</c:v>
                </c:pt>
                <c:pt idx="51">
                  <c:v>22460708.129846882</c:v>
                </c:pt>
                <c:pt idx="52">
                  <c:v>22562528.685854126</c:v>
                </c:pt>
                <c:pt idx="53">
                  <c:v>22548880.580896385</c:v>
                </c:pt>
                <c:pt idx="54">
                  <c:v>22665349.990830339</c:v>
                </c:pt>
                <c:pt idx="55">
                  <c:v>22688223.882640939</c:v>
                </c:pt>
                <c:pt idx="56">
                  <c:v>22680746.524705123</c:v>
                </c:pt>
                <c:pt idx="57">
                  <c:v>22735758.096052937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4-6D4A-A829-AE12AA796D8D}"/>
            </c:ext>
          </c:extLst>
        </c:ser>
        <c:ser>
          <c:idx val="1"/>
          <c:order val="1"/>
          <c:tx>
            <c:strRef>
              <c:f>Incurred!$A$4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Incurred!$B$4:$BG$4</c:f>
              <c:numCache>
                <c:formatCode>#,##0</c:formatCode>
                <c:ptCount val="58"/>
                <c:pt idx="0">
                  <c:v>0</c:v>
                </c:pt>
                <c:pt idx="1">
                  <c:v>433.34400060668156</c:v>
                </c:pt>
                <c:pt idx="2">
                  <c:v>14894.39400060668</c:v>
                </c:pt>
                <c:pt idx="3">
                  <c:v>95590.635977009952</c:v>
                </c:pt>
                <c:pt idx="4">
                  <c:v>200019.10285470879</c:v>
                </c:pt>
                <c:pt idx="5">
                  <c:v>538743.81899628299</c:v>
                </c:pt>
                <c:pt idx="6">
                  <c:v>919685.7937612331</c:v>
                </c:pt>
                <c:pt idx="7">
                  <c:v>969792.27178180672</c:v>
                </c:pt>
                <c:pt idx="8">
                  <c:v>2723357.2503906703</c:v>
                </c:pt>
                <c:pt idx="9">
                  <c:v>3267343.096657909</c:v>
                </c:pt>
                <c:pt idx="10">
                  <c:v>3407943.5215060841</c:v>
                </c:pt>
                <c:pt idx="11">
                  <c:v>5354752.1148237661</c:v>
                </c:pt>
                <c:pt idx="12">
                  <c:v>5460817.9134003986</c:v>
                </c:pt>
                <c:pt idx="13">
                  <c:v>7023747.2267849464</c:v>
                </c:pt>
                <c:pt idx="14">
                  <c:v>7316820.4923540447</c:v>
                </c:pt>
                <c:pt idx="15">
                  <c:v>8403874.6976037771</c:v>
                </c:pt>
                <c:pt idx="16">
                  <c:v>9189445.4566362146</c:v>
                </c:pt>
                <c:pt idx="17">
                  <c:v>9965835.7298891712</c:v>
                </c:pt>
                <c:pt idx="18">
                  <c:v>10753915.804039901</c:v>
                </c:pt>
                <c:pt idx="19">
                  <c:v>11509099.766699897</c:v>
                </c:pt>
                <c:pt idx="20">
                  <c:v>13154525.213827265</c:v>
                </c:pt>
                <c:pt idx="21">
                  <c:v>15025730.391281513</c:v>
                </c:pt>
                <c:pt idx="22">
                  <c:v>16112965.573021617</c:v>
                </c:pt>
                <c:pt idx="23">
                  <c:v>16756258.187027816</c:v>
                </c:pt>
                <c:pt idx="24">
                  <c:v>18042007.433401167</c:v>
                </c:pt>
                <c:pt idx="25">
                  <c:v>18844067.797446869</c:v>
                </c:pt>
                <c:pt idx="26">
                  <c:v>19084336.533485156</c:v>
                </c:pt>
                <c:pt idx="27">
                  <c:v>19393678.406268451</c:v>
                </c:pt>
                <c:pt idx="28">
                  <c:v>19972227.462741312</c:v>
                </c:pt>
                <c:pt idx="29">
                  <c:v>20501983.345611252</c:v>
                </c:pt>
                <c:pt idx="30">
                  <c:v>20266220.478316616</c:v>
                </c:pt>
                <c:pt idx="31">
                  <c:v>25076450.395557899</c:v>
                </c:pt>
                <c:pt idx="32">
                  <c:v>20783452.002792116</c:v>
                </c:pt>
                <c:pt idx="33">
                  <c:v>20850142.915570386</c:v>
                </c:pt>
                <c:pt idx="34">
                  <c:v>21314925.707008008</c:v>
                </c:pt>
                <c:pt idx="35">
                  <c:v>21346720.012471884</c:v>
                </c:pt>
                <c:pt idx="36">
                  <c:v>21350333.597926259</c:v>
                </c:pt>
                <c:pt idx="37">
                  <c:v>21331634.179881826</c:v>
                </c:pt>
                <c:pt idx="38">
                  <c:v>21428108.559639107</c:v>
                </c:pt>
                <c:pt idx="39">
                  <c:v>21467750.189574171</c:v>
                </c:pt>
                <c:pt idx="40">
                  <c:v>21382901.531884056</c:v>
                </c:pt>
                <c:pt idx="41">
                  <c:v>21534282.602255277</c:v>
                </c:pt>
                <c:pt idx="42">
                  <c:v>21581488.985002246</c:v>
                </c:pt>
                <c:pt idx="43">
                  <c:v>21578314.246952001</c:v>
                </c:pt>
                <c:pt idx="44">
                  <c:v>21607075.745953634</c:v>
                </c:pt>
                <c:pt idx="47">
                  <c:v>21814914.500321612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4-6D4A-A829-AE12AA796D8D}"/>
            </c:ext>
          </c:extLst>
        </c:ser>
        <c:ser>
          <c:idx val="2"/>
          <c:order val="2"/>
          <c:tx>
            <c:strRef>
              <c:f>Incurred!$A$5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Incurred!$B$5:$BG$5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397588.32631292689</c:v>
                </c:pt>
                <c:pt idx="4">
                  <c:v>417306.7432848317</c:v>
                </c:pt>
                <c:pt idx="5">
                  <c:v>870758.18678686558</c:v>
                </c:pt>
                <c:pt idx="6">
                  <c:v>1496336.2299659115</c:v>
                </c:pt>
                <c:pt idx="7">
                  <c:v>1899843.7385197598</c:v>
                </c:pt>
                <c:pt idx="8">
                  <c:v>3858496.7414980601</c:v>
                </c:pt>
                <c:pt idx="9">
                  <c:v>4751811.1947968528</c:v>
                </c:pt>
                <c:pt idx="10">
                  <c:v>5336823.0871834662</c:v>
                </c:pt>
                <c:pt idx="11">
                  <c:v>6767156.5044721402</c:v>
                </c:pt>
                <c:pt idx="12">
                  <c:v>7170687.4132099226</c:v>
                </c:pt>
                <c:pt idx="13">
                  <c:v>7787018.3318633642</c:v>
                </c:pt>
                <c:pt idx="14">
                  <c:v>9297143.051398335</c:v>
                </c:pt>
                <c:pt idx="15">
                  <c:v>9674941.6133207474</c:v>
                </c:pt>
                <c:pt idx="16">
                  <c:v>10184318.920509268</c:v>
                </c:pt>
                <c:pt idx="17">
                  <c:v>10340450.314924397</c:v>
                </c:pt>
                <c:pt idx="18">
                  <c:v>10756159.353175309</c:v>
                </c:pt>
                <c:pt idx="19">
                  <c:v>11324247.382286109</c:v>
                </c:pt>
                <c:pt idx="20">
                  <c:v>11586673.755388688</c:v>
                </c:pt>
                <c:pt idx="21">
                  <c:v>11968393.43508425</c:v>
                </c:pt>
                <c:pt idx="22">
                  <c:v>12782998.754462801</c:v>
                </c:pt>
                <c:pt idx="23">
                  <c:v>12965060.433117652</c:v>
                </c:pt>
                <c:pt idx="24">
                  <c:v>13485513.021036431</c:v>
                </c:pt>
                <c:pt idx="25">
                  <c:v>13847230.412791148</c:v>
                </c:pt>
                <c:pt idx="26">
                  <c:v>15275499.721312858</c:v>
                </c:pt>
                <c:pt idx="27">
                  <c:v>15404439.188108612</c:v>
                </c:pt>
                <c:pt idx="28">
                  <c:v>15902249.168690639</c:v>
                </c:pt>
                <c:pt idx="29">
                  <c:v>16152477.764332503</c:v>
                </c:pt>
                <c:pt idx="30">
                  <c:v>16722160.247719014</c:v>
                </c:pt>
                <c:pt idx="31">
                  <c:v>17061216.037870184</c:v>
                </c:pt>
                <c:pt idx="32">
                  <c:v>17634945.011378527</c:v>
                </c:pt>
                <c:pt idx="35">
                  <c:v>18289965.95945897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4-6D4A-A829-AE12AA796D8D}"/>
            </c:ext>
          </c:extLst>
        </c:ser>
        <c:ser>
          <c:idx val="3"/>
          <c:order val="3"/>
          <c:tx>
            <c:strRef>
              <c:f>Incurred!$A$6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Incurred!$B$6:$BG$6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60129.757508324779</c:v>
                </c:pt>
                <c:pt idx="2">
                  <c:v>115003.36638472363</c:v>
                </c:pt>
                <c:pt idx="3">
                  <c:v>180220.72762605897</c:v>
                </c:pt>
                <c:pt idx="4">
                  <c:v>311315.36634140101</c:v>
                </c:pt>
                <c:pt idx="5">
                  <c:v>402268.07197649259</c:v>
                </c:pt>
                <c:pt idx="6">
                  <c:v>688563.24802407925</c:v>
                </c:pt>
                <c:pt idx="7">
                  <c:v>1372081.228502732</c:v>
                </c:pt>
                <c:pt idx="8">
                  <c:v>2445388.082650404</c:v>
                </c:pt>
                <c:pt idx="9">
                  <c:v>2644477.999405066</c:v>
                </c:pt>
                <c:pt idx="10">
                  <c:v>5703227.8482632544</c:v>
                </c:pt>
                <c:pt idx="11">
                  <c:v>6485711.1248530857</c:v>
                </c:pt>
                <c:pt idx="12">
                  <c:v>7261015.1443635244</c:v>
                </c:pt>
                <c:pt idx="13">
                  <c:v>8453855.0549882539</c:v>
                </c:pt>
                <c:pt idx="14">
                  <c:v>9519275.8681028448</c:v>
                </c:pt>
                <c:pt idx="15">
                  <c:v>11706127.731131952</c:v>
                </c:pt>
                <c:pt idx="16">
                  <c:v>11953532.925040357</c:v>
                </c:pt>
                <c:pt idx="17">
                  <c:v>12423674.958350748</c:v>
                </c:pt>
                <c:pt idx="18">
                  <c:v>13394729.681553571</c:v>
                </c:pt>
                <c:pt idx="19">
                  <c:v>13911421.084744621</c:v>
                </c:pt>
                <c:pt idx="20">
                  <c:v>13949756.842834473</c:v>
                </c:pt>
                <c:pt idx="23">
                  <c:v>17888478.2046258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4-6D4A-A829-AE12AA796D8D}"/>
            </c:ext>
          </c:extLst>
        </c:ser>
        <c:ser>
          <c:idx val="4"/>
          <c:order val="4"/>
          <c:tx>
            <c:strRef>
              <c:f>Incurred!$A$7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Incurred!$B$7:$BG$7</c:f>
              <c:numCache>
                <c:formatCode>#,##0</c:formatCode>
                <c:ptCount val="58"/>
                <c:pt idx="0">
                  <c:v>20425.153012278213</c:v>
                </c:pt>
                <c:pt idx="1">
                  <c:v>47587.405310298942</c:v>
                </c:pt>
                <c:pt idx="2">
                  <c:v>173138.79351133824</c:v>
                </c:pt>
                <c:pt idx="3">
                  <c:v>262230.46530594735</c:v>
                </c:pt>
                <c:pt idx="4">
                  <c:v>334305.56372006185</c:v>
                </c:pt>
                <c:pt idx="5">
                  <c:v>687748.56685069948</c:v>
                </c:pt>
                <c:pt idx="6">
                  <c:v>1011247.8400678871</c:v>
                </c:pt>
                <c:pt idx="7">
                  <c:v>1397151.3584954087</c:v>
                </c:pt>
                <c:pt idx="8">
                  <c:v>1772531.8380916673</c:v>
                </c:pt>
                <c:pt idx="11">
                  <c:v>3930625.98478257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4-6D4A-A829-AE12AA79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608661"/>
        <c:axId val="181705447"/>
      </c:lineChart>
      <c:catAx>
        <c:axId val="187760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705447"/>
        <c:crosses val="autoZero"/>
        <c:auto val="1"/>
        <c:lblAlgn val="ctr"/>
        <c:lblOffset val="100"/>
        <c:noMultiLvlLbl val="1"/>
      </c:catAx>
      <c:valAx>
        <c:axId val="181705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776086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Incurred!$A$12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Incurred!$B$12:$BG$12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183022.62554649668</c:v>
                </c:pt>
                <c:pt idx="3">
                  <c:v>259557.70928254092</c:v>
                </c:pt>
                <c:pt idx="4">
                  <c:v>509827.72939808323</c:v>
                </c:pt>
                <c:pt idx="5">
                  <c:v>759276.60523949261</c:v>
                </c:pt>
                <c:pt idx="6">
                  <c:v>1115203.8865154665</c:v>
                </c:pt>
                <c:pt idx="7">
                  <c:v>1832746.486504327</c:v>
                </c:pt>
                <c:pt idx="8">
                  <c:v>3068455.7723334236</c:v>
                </c:pt>
                <c:pt idx="9">
                  <c:v>7017086.4495628197</c:v>
                </c:pt>
                <c:pt idx="10">
                  <c:v>7436944.585816836</c:v>
                </c:pt>
                <c:pt idx="11">
                  <c:v>8606378.9678718671</c:v>
                </c:pt>
                <c:pt idx="12">
                  <c:v>7487113.6992346933</c:v>
                </c:pt>
                <c:pt idx="13">
                  <c:v>8549561.0366255343</c:v>
                </c:pt>
                <c:pt idx="14">
                  <c:v>9344216.2113886569</c:v>
                </c:pt>
                <c:pt idx="15">
                  <c:v>10885200.296222318</c:v>
                </c:pt>
                <c:pt idx="16">
                  <c:v>11853156.007573497</c:v>
                </c:pt>
                <c:pt idx="17">
                  <c:v>12466379.827849802</c:v>
                </c:pt>
                <c:pt idx="18">
                  <c:v>13561164.354168836</c:v>
                </c:pt>
                <c:pt idx="19">
                  <c:v>14567468.961393785</c:v>
                </c:pt>
                <c:pt idx="20">
                  <c:v>15432745.672588265</c:v>
                </c:pt>
                <c:pt idx="21">
                  <c:v>16702027.579164922</c:v>
                </c:pt>
                <c:pt idx="22">
                  <c:v>16606547.519189101</c:v>
                </c:pt>
                <c:pt idx="23">
                  <c:v>17579264.63668336</c:v>
                </c:pt>
                <c:pt idx="24">
                  <c:v>18053889.228412289</c:v>
                </c:pt>
                <c:pt idx="25">
                  <c:v>18753904.734929912</c:v>
                </c:pt>
                <c:pt idx="26">
                  <c:v>18869535.166959714</c:v>
                </c:pt>
                <c:pt idx="27">
                  <c:v>19702605.0000173</c:v>
                </c:pt>
                <c:pt idx="28">
                  <c:v>20003372.099629067</c:v>
                </c:pt>
                <c:pt idx="29">
                  <c:v>20950432.089109149</c:v>
                </c:pt>
                <c:pt idx="30">
                  <c:v>21597067.280511353</c:v>
                </c:pt>
                <c:pt idx="31">
                  <c:v>21888272.727289442</c:v>
                </c:pt>
                <c:pt idx="32">
                  <c:v>21669313.309825685</c:v>
                </c:pt>
                <c:pt idx="33">
                  <c:v>22144024.680623971</c:v>
                </c:pt>
                <c:pt idx="34">
                  <c:v>22471190.044584826</c:v>
                </c:pt>
                <c:pt idx="35">
                  <c:v>22466988.11094651</c:v>
                </c:pt>
                <c:pt idx="36">
                  <c:v>22535259.228951119</c:v>
                </c:pt>
                <c:pt idx="37">
                  <c:v>22498452.729340926</c:v>
                </c:pt>
                <c:pt idx="38">
                  <c:v>22611470.856781837</c:v>
                </c:pt>
                <c:pt idx="39">
                  <c:v>22653670.441079814</c:v>
                </c:pt>
                <c:pt idx="40">
                  <c:v>22746895.261309255</c:v>
                </c:pt>
                <c:pt idx="41">
                  <c:v>22660944.939216264</c:v>
                </c:pt>
                <c:pt idx="42">
                  <c:v>22674639.780725107</c:v>
                </c:pt>
                <c:pt idx="43">
                  <c:v>22811380.124235906</c:v>
                </c:pt>
                <c:pt idx="44">
                  <c:v>22764346.354738187</c:v>
                </c:pt>
                <c:pt idx="45">
                  <c:v>22608761.853929635</c:v>
                </c:pt>
                <c:pt idx="46">
                  <c:v>22562302.004061416</c:v>
                </c:pt>
                <c:pt idx="47">
                  <c:v>22586879.102056034</c:v>
                </c:pt>
                <c:pt idx="48">
                  <c:v>22343284.582907517</c:v>
                </c:pt>
                <c:pt idx="49">
                  <c:v>22322501.820148144</c:v>
                </c:pt>
                <c:pt idx="50">
                  <c:v>22330181.511915281</c:v>
                </c:pt>
                <c:pt idx="51">
                  <c:v>22460708.129846882</c:v>
                </c:pt>
                <c:pt idx="52">
                  <c:v>22562528.685854126</c:v>
                </c:pt>
                <c:pt idx="53">
                  <c:v>22548880.580896385</c:v>
                </c:pt>
                <c:pt idx="54">
                  <c:v>22665349.990830339</c:v>
                </c:pt>
                <c:pt idx="55">
                  <c:v>22688223.882640939</c:v>
                </c:pt>
                <c:pt idx="56">
                  <c:v>22680746.524705123</c:v>
                </c:pt>
                <c:pt idx="57">
                  <c:v>22735758.096052937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7-4E4B-BF7F-38F6854D376F}"/>
            </c:ext>
          </c:extLst>
        </c:ser>
        <c:ser>
          <c:idx val="1"/>
          <c:order val="1"/>
          <c:tx>
            <c:strRef>
              <c:f>Incurred!$A$13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Incurred!$B$13:$BG$13</c:f>
              <c:numCache>
                <c:formatCode>#,##0</c:formatCode>
                <c:ptCount val="58"/>
                <c:pt idx="0">
                  <c:v>0</c:v>
                </c:pt>
                <c:pt idx="1">
                  <c:v>433.34400060668156</c:v>
                </c:pt>
                <c:pt idx="2">
                  <c:v>14894.39400060668</c:v>
                </c:pt>
                <c:pt idx="3">
                  <c:v>95590.635977009952</c:v>
                </c:pt>
                <c:pt idx="4">
                  <c:v>200019.10285470879</c:v>
                </c:pt>
                <c:pt idx="5">
                  <c:v>538743.81899628299</c:v>
                </c:pt>
                <c:pt idx="6">
                  <c:v>919685.7937612331</c:v>
                </c:pt>
                <c:pt idx="7">
                  <c:v>969792.27178180672</c:v>
                </c:pt>
                <c:pt idx="8">
                  <c:v>2723357.2503906703</c:v>
                </c:pt>
                <c:pt idx="9">
                  <c:v>3267343.096657909</c:v>
                </c:pt>
                <c:pt idx="10">
                  <c:v>3407943.5215060841</c:v>
                </c:pt>
                <c:pt idx="11">
                  <c:v>5354752.1148237661</c:v>
                </c:pt>
                <c:pt idx="12">
                  <c:v>5460817.9134003986</c:v>
                </c:pt>
                <c:pt idx="13">
                  <c:v>7023747.2267849464</c:v>
                </c:pt>
                <c:pt idx="14">
                  <c:v>7316820.4923540447</c:v>
                </c:pt>
                <c:pt idx="15">
                  <c:v>8403874.6976037771</c:v>
                </c:pt>
                <c:pt idx="16">
                  <c:v>9189445.4566362146</c:v>
                </c:pt>
                <c:pt idx="17">
                  <c:v>9965835.7298891712</c:v>
                </c:pt>
                <c:pt idx="18">
                  <c:v>10753915.804039901</c:v>
                </c:pt>
                <c:pt idx="19">
                  <c:v>11509099.766699897</c:v>
                </c:pt>
                <c:pt idx="20">
                  <c:v>13154525.213827265</c:v>
                </c:pt>
                <c:pt idx="21">
                  <c:v>15025730.391281513</c:v>
                </c:pt>
                <c:pt idx="22">
                  <c:v>16112965.573021617</c:v>
                </c:pt>
                <c:pt idx="23">
                  <c:v>16756258.187027816</c:v>
                </c:pt>
                <c:pt idx="24">
                  <c:v>18042007.433401167</c:v>
                </c:pt>
                <c:pt idx="25">
                  <c:v>18844067.797446869</c:v>
                </c:pt>
                <c:pt idx="26">
                  <c:v>19084336.533485156</c:v>
                </c:pt>
                <c:pt idx="27">
                  <c:v>19393678.406268451</c:v>
                </c:pt>
                <c:pt idx="28">
                  <c:v>19972227.462741312</c:v>
                </c:pt>
                <c:pt idx="29">
                  <c:v>20501983.345611252</c:v>
                </c:pt>
                <c:pt idx="30">
                  <c:v>20266220.478316616</c:v>
                </c:pt>
                <c:pt idx="31">
                  <c:v>20523110.107966941</c:v>
                </c:pt>
                <c:pt idx="32">
                  <c:v>20783452.002792116</c:v>
                </c:pt>
                <c:pt idx="33">
                  <c:v>20850142.915570386</c:v>
                </c:pt>
                <c:pt idx="34">
                  <c:v>21314925.707008008</c:v>
                </c:pt>
                <c:pt idx="35">
                  <c:v>21346720.012471884</c:v>
                </c:pt>
                <c:pt idx="36">
                  <c:v>21350333.597926259</c:v>
                </c:pt>
                <c:pt idx="37">
                  <c:v>21331634.179881826</c:v>
                </c:pt>
                <c:pt idx="38">
                  <c:v>21428108.559639107</c:v>
                </c:pt>
                <c:pt idx="39">
                  <c:v>21467750.189574171</c:v>
                </c:pt>
                <c:pt idx="40">
                  <c:v>21382901.531884056</c:v>
                </c:pt>
                <c:pt idx="41">
                  <c:v>21534282.602255277</c:v>
                </c:pt>
                <c:pt idx="42">
                  <c:v>21581488.985002246</c:v>
                </c:pt>
                <c:pt idx="43">
                  <c:v>21578314.246952001</c:v>
                </c:pt>
                <c:pt idx="44">
                  <c:v>21607075.745953634</c:v>
                </c:pt>
                <c:pt idx="47">
                  <c:v>21814914.500321612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E4B-BF7F-38F6854D376F}"/>
            </c:ext>
          </c:extLst>
        </c:ser>
        <c:ser>
          <c:idx val="2"/>
          <c:order val="2"/>
          <c:tx>
            <c:strRef>
              <c:f>Incurred!$A$14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Incurred!$B$14:$BG$14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397588.32631292689</c:v>
                </c:pt>
                <c:pt idx="4">
                  <c:v>417306.7432848317</c:v>
                </c:pt>
                <c:pt idx="5">
                  <c:v>870758.18678686558</c:v>
                </c:pt>
                <c:pt idx="6">
                  <c:v>1496336.2299659115</c:v>
                </c:pt>
                <c:pt idx="7">
                  <c:v>1899843.7385197598</c:v>
                </c:pt>
                <c:pt idx="8">
                  <c:v>3858496.7414980601</c:v>
                </c:pt>
                <c:pt idx="9">
                  <c:v>4751811.1947968528</c:v>
                </c:pt>
                <c:pt idx="10">
                  <c:v>5336823.0871834662</c:v>
                </c:pt>
                <c:pt idx="11">
                  <c:v>6767156.5044721402</c:v>
                </c:pt>
                <c:pt idx="12">
                  <c:v>7170687.4132099226</c:v>
                </c:pt>
                <c:pt idx="13">
                  <c:v>7787018.3318633642</c:v>
                </c:pt>
                <c:pt idx="14">
                  <c:v>9297143.051398335</c:v>
                </c:pt>
                <c:pt idx="15">
                  <c:v>9674941.6133207474</c:v>
                </c:pt>
                <c:pt idx="16">
                  <c:v>10184318.920509268</c:v>
                </c:pt>
                <c:pt idx="17">
                  <c:v>10340450.314924397</c:v>
                </c:pt>
                <c:pt idx="18">
                  <c:v>10756159.353175309</c:v>
                </c:pt>
                <c:pt idx="19">
                  <c:v>11324247.382286109</c:v>
                </c:pt>
                <c:pt idx="20">
                  <c:v>11586673.755388688</c:v>
                </c:pt>
                <c:pt idx="21">
                  <c:v>11968393.43508425</c:v>
                </c:pt>
                <c:pt idx="22">
                  <c:v>12782998.754462801</c:v>
                </c:pt>
                <c:pt idx="23">
                  <c:v>12965060.433117652</c:v>
                </c:pt>
                <c:pt idx="24">
                  <c:v>13485513.021036431</c:v>
                </c:pt>
                <c:pt idx="25">
                  <c:v>13847230.412791148</c:v>
                </c:pt>
                <c:pt idx="26">
                  <c:v>15275499.721312858</c:v>
                </c:pt>
                <c:pt idx="27">
                  <c:v>15404439.188108612</c:v>
                </c:pt>
                <c:pt idx="28">
                  <c:v>15902249.168690639</c:v>
                </c:pt>
                <c:pt idx="29">
                  <c:v>16152477.764332503</c:v>
                </c:pt>
                <c:pt idx="30">
                  <c:v>16722160.247719014</c:v>
                </c:pt>
                <c:pt idx="31">
                  <c:v>17061216.037870184</c:v>
                </c:pt>
                <c:pt idx="32">
                  <c:v>17634945.011378527</c:v>
                </c:pt>
                <c:pt idx="35">
                  <c:v>18289965.95945897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7-4E4B-BF7F-38F6854D376F}"/>
            </c:ext>
          </c:extLst>
        </c:ser>
        <c:ser>
          <c:idx val="3"/>
          <c:order val="3"/>
          <c:tx>
            <c:strRef>
              <c:f>Incurred!$A$15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Incurred!$B$15:$BG$15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60129.757508324779</c:v>
                </c:pt>
                <c:pt idx="2">
                  <c:v>115003.36638472363</c:v>
                </c:pt>
                <c:pt idx="3">
                  <c:v>180220.72762605897</c:v>
                </c:pt>
                <c:pt idx="4">
                  <c:v>311315.36634140101</c:v>
                </c:pt>
                <c:pt idx="5">
                  <c:v>402268.07197649259</c:v>
                </c:pt>
                <c:pt idx="6">
                  <c:v>688563.24802407925</c:v>
                </c:pt>
                <c:pt idx="7">
                  <c:v>1372081.228502732</c:v>
                </c:pt>
                <c:pt idx="8">
                  <c:v>2445388.082650404</c:v>
                </c:pt>
                <c:pt idx="9">
                  <c:v>2644477.999405066</c:v>
                </c:pt>
                <c:pt idx="10">
                  <c:v>5703227.8482632544</c:v>
                </c:pt>
                <c:pt idx="11">
                  <c:v>6485711.1248530857</c:v>
                </c:pt>
                <c:pt idx="12">
                  <c:v>7261015.1443635244</c:v>
                </c:pt>
                <c:pt idx="13">
                  <c:v>8453855.0549882539</c:v>
                </c:pt>
                <c:pt idx="14">
                  <c:v>9519275.8681028448</c:v>
                </c:pt>
                <c:pt idx="15">
                  <c:v>11706127.731131952</c:v>
                </c:pt>
                <c:pt idx="16">
                  <c:v>11953532.925040357</c:v>
                </c:pt>
                <c:pt idx="17">
                  <c:v>12423674.958350748</c:v>
                </c:pt>
                <c:pt idx="18">
                  <c:v>13394729.681553571</c:v>
                </c:pt>
                <c:pt idx="19">
                  <c:v>13911421.084744621</c:v>
                </c:pt>
                <c:pt idx="20">
                  <c:v>13949756.842834473</c:v>
                </c:pt>
                <c:pt idx="23">
                  <c:v>17888478.2046258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4E4B-BF7F-38F6854D376F}"/>
            </c:ext>
          </c:extLst>
        </c:ser>
        <c:ser>
          <c:idx val="4"/>
          <c:order val="4"/>
          <c:tx>
            <c:strRef>
              <c:f>Incurred!$A$16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Incurred!$B$11:$BG$11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Incurred!$B$16:$BG$16</c:f>
              <c:numCache>
                <c:formatCode>#,##0</c:formatCode>
                <c:ptCount val="58"/>
                <c:pt idx="0">
                  <c:v>20425.153012278213</c:v>
                </c:pt>
                <c:pt idx="1">
                  <c:v>47587.405310298942</c:v>
                </c:pt>
                <c:pt idx="2">
                  <c:v>173138.79351133824</c:v>
                </c:pt>
                <c:pt idx="3">
                  <c:v>262230.46530594735</c:v>
                </c:pt>
                <c:pt idx="4">
                  <c:v>334305.56372006185</c:v>
                </c:pt>
                <c:pt idx="5">
                  <c:v>687748.56685069948</c:v>
                </c:pt>
                <c:pt idx="6">
                  <c:v>1011247.8400678871</c:v>
                </c:pt>
                <c:pt idx="7">
                  <c:v>1397151.3584954087</c:v>
                </c:pt>
                <c:pt idx="8">
                  <c:v>1772531.8380916673</c:v>
                </c:pt>
                <c:pt idx="11">
                  <c:v>3930625.98478257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7-4E4B-BF7F-38F6854D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04951"/>
        <c:axId val="1056669714"/>
      </c:lineChart>
      <c:catAx>
        <c:axId val="633104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56669714"/>
        <c:crosses val="autoZero"/>
        <c:auto val="1"/>
        <c:lblAlgn val="ctr"/>
        <c:lblOffset val="100"/>
        <c:noMultiLvlLbl val="1"/>
      </c:catAx>
      <c:valAx>
        <c:axId val="105666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31049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Paid!$B$85</c:f>
              <c:strCache>
                <c:ptCount val="1"/>
                <c:pt idx="0">
                  <c:v>2013</c:v>
                </c:pt>
              </c:strCache>
            </c:strRef>
          </c:tx>
          <c:spPr>
            <a:ln w="9525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Paid!$C$85:$V$85</c:f>
              <c:numCache>
                <c:formatCode>0.00%</c:formatCode>
                <c:ptCount val="20"/>
                <c:pt idx="0">
                  <c:v>5.4897276559987811E-3</c:v>
                </c:pt>
                <c:pt idx="1">
                  <c:v>1.6348478142112592E-2</c:v>
                </c:pt>
                <c:pt idx="2">
                  <c:v>5.6182566421758541E-2</c:v>
                </c:pt>
                <c:pt idx="3">
                  <c:v>0.17601136173407206</c:v>
                </c:pt>
                <c:pt idx="4">
                  <c:v>0.2567407935521227</c:v>
                </c:pt>
                <c:pt idx="5">
                  <c:v>0.37184780337238599</c:v>
                </c:pt>
                <c:pt idx="6">
                  <c:v>0.48961686030606211</c:v>
                </c:pt>
                <c:pt idx="7">
                  <c:v>0.59146102197792072</c:v>
                </c:pt>
                <c:pt idx="8">
                  <c:v>0.67777602654818159</c:v>
                </c:pt>
                <c:pt idx="9">
                  <c:v>0.76546618157901702</c:v>
                </c:pt>
                <c:pt idx="10">
                  <c:v>0.81495031474863888</c:v>
                </c:pt>
                <c:pt idx="11">
                  <c:v>0.84907727764168961</c:v>
                </c:pt>
                <c:pt idx="12">
                  <c:v>0.87131736126082382</c:v>
                </c:pt>
                <c:pt idx="13">
                  <c:v>0.88076479953929288</c:v>
                </c:pt>
                <c:pt idx="14">
                  <c:v>0.90898368076807501</c:v>
                </c:pt>
                <c:pt idx="15">
                  <c:v>0.91991649155727484</c:v>
                </c:pt>
                <c:pt idx="16">
                  <c:v>0.92904012208376785</c:v>
                </c:pt>
                <c:pt idx="17">
                  <c:v>0.93662776113414425</c:v>
                </c:pt>
                <c:pt idx="18">
                  <c:v>0.94679629457799241</c:v>
                </c:pt>
                <c:pt idx="19">
                  <c:v>0.95118762346922348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DA41-9602-555FD5E40D00}"/>
            </c:ext>
          </c:extLst>
        </c:ser>
        <c:ser>
          <c:idx val="1"/>
          <c:order val="1"/>
          <c:tx>
            <c:strRef>
              <c:f>Paid!$B$86</c:f>
              <c:strCache>
                <c:ptCount val="1"/>
                <c:pt idx="0">
                  <c:v>2014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Paid!$C$86:$V$86</c:f>
              <c:numCache>
                <c:formatCode>0.00%</c:formatCode>
                <c:ptCount val="20"/>
                <c:pt idx="0">
                  <c:v>2.1373771599844039E-4</c:v>
                </c:pt>
                <c:pt idx="1">
                  <c:v>1.6423944296203356E-2</c:v>
                </c:pt>
                <c:pt idx="2">
                  <c:v>4.9905641084567652E-2</c:v>
                </c:pt>
                <c:pt idx="3">
                  <c:v>9.0922041561474043E-2</c:v>
                </c:pt>
                <c:pt idx="4">
                  <c:v>0.21073247758270852</c:v>
                </c:pt>
                <c:pt idx="5">
                  <c:v>0.32690755692211604</c:v>
                </c:pt>
                <c:pt idx="6">
                  <c:v>0.4781486526520291</c:v>
                </c:pt>
                <c:pt idx="7">
                  <c:v>0.64648422518444937</c:v>
                </c:pt>
                <c:pt idx="8">
                  <c:v>0.71183460476217753</c:v>
                </c:pt>
                <c:pt idx="9">
                  <c:v>0.77787207195602082</c:v>
                </c:pt>
                <c:pt idx="10">
                  <c:v>0.83105087576161141</c:v>
                </c:pt>
                <c:pt idx="11">
                  <c:v>0.88194233507453779</c:v>
                </c:pt>
                <c:pt idx="12">
                  <c:v>0.89874739257258462</c:v>
                </c:pt>
                <c:pt idx="13">
                  <c:v>0.90732965173194946</c:v>
                </c:pt>
                <c:pt idx="14">
                  <c:v>0.92600745958871811</c:v>
                </c:pt>
                <c:pt idx="15">
                  <c:v>0.93884201909417941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A-DA41-9602-555FD5E40D00}"/>
            </c:ext>
          </c:extLst>
        </c:ser>
        <c:ser>
          <c:idx val="2"/>
          <c:order val="2"/>
          <c:tx>
            <c:strRef>
              <c:f>Paid!$B$87</c:f>
              <c:strCache>
                <c:ptCount val="1"/>
                <c:pt idx="0">
                  <c:v>2015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Paid!$C$87:$V$87</c:f>
              <c:numCache>
                <c:formatCode>0.00%</c:formatCode>
                <c:ptCount val="20"/>
                <c:pt idx="0">
                  <c:v>1.2610434778190475E-3</c:v>
                </c:pt>
                <c:pt idx="1">
                  <c:v>2.1819386434521741E-2</c:v>
                </c:pt>
                <c:pt idx="2">
                  <c:v>7.4950607622181364E-2</c:v>
                </c:pt>
                <c:pt idx="3">
                  <c:v>0.19586184262859382</c:v>
                </c:pt>
                <c:pt idx="4">
                  <c:v>0.36048056626165137</c:v>
                </c:pt>
                <c:pt idx="5">
                  <c:v>0.42472996374840555</c:v>
                </c:pt>
                <c:pt idx="6">
                  <c:v>0.49364223692263759</c:v>
                </c:pt>
                <c:pt idx="7">
                  <c:v>0.57039370386453503</c:v>
                </c:pt>
                <c:pt idx="8">
                  <c:v>0.62646620585442092</c:v>
                </c:pt>
                <c:pt idx="9">
                  <c:v>0.67677982627369226</c:v>
                </c:pt>
                <c:pt idx="10">
                  <c:v>0.75811070068165098</c:v>
                </c:pt>
                <c:pt idx="11">
                  <c:v>0.81854977404423701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A-DA41-9602-555FD5E40D00}"/>
            </c:ext>
          </c:extLst>
        </c:ser>
        <c:ser>
          <c:idx val="3"/>
          <c:order val="3"/>
          <c:tx>
            <c:strRef>
              <c:f>Paid!$B$88</c:f>
              <c:strCache>
                <c:ptCount val="1"/>
                <c:pt idx="0">
                  <c:v>2016</c:v>
                </c:pt>
              </c:strCache>
            </c:strRef>
          </c:tx>
          <c:spPr>
            <a:ln w="9525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Paid!$C$88:$V$88</c:f>
              <c:numCache>
                <c:formatCode>0.00%</c:formatCode>
                <c:ptCount val="20"/>
                <c:pt idx="0">
                  <c:v>2.8300181187512997E-3</c:v>
                </c:pt>
                <c:pt idx="1">
                  <c:v>1.2847068801915464E-2</c:v>
                </c:pt>
                <c:pt idx="2">
                  <c:v>6.4968258802317311E-2</c:v>
                </c:pt>
                <c:pt idx="3">
                  <c:v>0.11512031500878886</c:v>
                </c:pt>
                <c:pt idx="4">
                  <c:v>0.20483058153982478</c:v>
                </c:pt>
                <c:pt idx="5">
                  <c:v>0.28716194882473223</c:v>
                </c:pt>
                <c:pt idx="6">
                  <c:v>0.43516886309164882</c:v>
                </c:pt>
                <c:pt idx="7">
                  <c:v>0.51576017399338503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A-DA41-9602-555FD5E40D00}"/>
            </c:ext>
          </c:extLst>
        </c:ser>
        <c:ser>
          <c:idx val="4"/>
          <c:order val="4"/>
          <c:tx>
            <c:strRef>
              <c:f>Paid!$B$89</c:f>
              <c:strCache>
                <c:ptCount val="1"/>
                <c:pt idx="0">
                  <c:v>2017</c:v>
                </c:pt>
              </c:strCache>
            </c:strRef>
          </c:tx>
          <c:spPr>
            <a:ln w="9525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Paid!$C$89:$V$89</c:f>
              <c:numCache>
                <c:formatCode>0.00%</c:formatCode>
                <c:ptCount val="20"/>
                <c:pt idx="0">
                  <c:v>5.5668292539911412E-3</c:v>
                </c:pt>
                <c:pt idx="1">
                  <c:v>2.1170667416789742E-2</c:v>
                </c:pt>
                <c:pt idx="2">
                  <c:v>6.9837412656366213E-2</c:v>
                </c:pt>
                <c:pt idx="3">
                  <c:v>0.14536057361573346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A-DA41-9602-555FD5E40D00}"/>
            </c:ext>
          </c:extLst>
        </c:ser>
        <c:ser>
          <c:idx val="5"/>
          <c:order val="5"/>
          <c:tx>
            <c:strRef>
              <c:f>Paid!$B$90</c:f>
              <c:strCache>
                <c:ptCount val="1"/>
                <c:pt idx="0">
                  <c:v>Selected pattern</c:v>
                </c:pt>
              </c:strCache>
            </c:strRef>
          </c:tx>
          <c:spPr>
            <a:ln w="38100" cmpd="sng">
              <a:solidFill>
                <a:srgbClr val="0099C6"/>
              </a:solidFill>
              <a:prstDash val="dash"/>
            </a:ln>
          </c:spPr>
          <c:marker>
            <c:symbol val="none"/>
          </c:marker>
          <c:cat>
            <c:numRef>
              <c:f>Paid!$C$84:$V$84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Paid!$C$90:$V$90</c:f>
              <c:numCache>
                <c:formatCode>0.00%</c:formatCode>
                <c:ptCount val="20"/>
                <c:pt idx="0">
                  <c:v>3.1910911962036706E-3</c:v>
                </c:pt>
                <c:pt idx="1">
                  <c:v>1.8167979527205606E-2</c:v>
                </c:pt>
                <c:pt idx="2">
                  <c:v>6.5237591031598249E-2</c:v>
                </c:pt>
                <c:pt idx="3">
                  <c:v>0.14923564471890174</c:v>
                </c:pt>
                <c:pt idx="4">
                  <c:v>0.26563643276812077</c:v>
                </c:pt>
                <c:pt idx="5">
                  <c:v>0.36575365809374738</c:v>
                </c:pt>
                <c:pt idx="6">
                  <c:v>0.49523612984360693</c:v>
                </c:pt>
                <c:pt idx="7">
                  <c:v>0.60787492411022759</c:v>
                </c:pt>
                <c:pt idx="8">
                  <c:v>0.67845047325764885</c:v>
                </c:pt>
                <c:pt idx="9">
                  <c:v>0.74805206564701565</c:v>
                </c:pt>
                <c:pt idx="10">
                  <c:v>0.80857441364133587</c:v>
                </c:pt>
                <c:pt idx="11">
                  <c:v>0.85654141642972326</c:v>
                </c:pt>
                <c:pt idx="12">
                  <c:v>0.87592488912911703</c:v>
                </c:pt>
                <c:pt idx="13">
                  <c:v>0.88485868091701692</c:v>
                </c:pt>
                <c:pt idx="14">
                  <c:v>0.90817078597304302</c:v>
                </c:pt>
                <c:pt idx="15">
                  <c:v>0.91991649155727506</c:v>
                </c:pt>
                <c:pt idx="16">
                  <c:v>0.92904012208376796</c:v>
                </c:pt>
                <c:pt idx="17">
                  <c:v>0.93662776113414425</c:v>
                </c:pt>
                <c:pt idx="18">
                  <c:v>0.94679629457799253</c:v>
                </c:pt>
                <c:pt idx="19">
                  <c:v>0.95118762346922348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A-DA41-9602-555FD5E4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823699"/>
        <c:axId val="734336101"/>
      </c:lineChart>
      <c:catAx>
        <c:axId val="1242823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4336101"/>
        <c:crosses val="autoZero"/>
        <c:auto val="1"/>
        <c:lblAlgn val="ctr"/>
        <c:lblOffset val="100"/>
        <c:noMultiLvlLbl val="1"/>
      </c:catAx>
      <c:valAx>
        <c:axId val="734336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28236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Paid!$A$3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Paid!$B$3:$BG$3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124813.12</c:v>
                </c:pt>
                <c:pt idx="3">
                  <c:v>153151.77101342409</c:v>
                </c:pt>
                <c:pt idx="4">
                  <c:v>199385.60722896643</c:v>
                </c:pt>
                <c:pt idx="5">
                  <c:v>371695.04427768086</c:v>
                </c:pt>
                <c:pt idx="6">
                  <c:v>558039.95399173559</c:v>
                </c:pt>
                <c:pt idx="7">
                  <c:v>967847.53726607061</c:v>
                </c:pt>
                <c:pt idx="8">
                  <c:v>1277353.2393805287</c:v>
                </c:pt>
                <c:pt idx="9">
                  <c:v>2625446.3828257085</c:v>
                </c:pt>
                <c:pt idx="10">
                  <c:v>2883993.9880073885</c:v>
                </c:pt>
                <c:pt idx="11">
                  <c:v>4001751.7425427306</c:v>
                </c:pt>
                <c:pt idx="12">
                  <c:v>4283122.7543046633</c:v>
                </c:pt>
                <c:pt idx="13">
                  <c:v>5202063.460537632</c:v>
                </c:pt>
                <c:pt idx="14">
                  <c:v>5837196.5755897295</c:v>
                </c:pt>
                <c:pt idx="15">
                  <c:v>6822248.422608369</c:v>
                </c:pt>
                <c:pt idx="16">
                  <c:v>7484738.7742092414</c:v>
                </c:pt>
                <c:pt idx="17">
                  <c:v>8454241.7060232256</c:v>
                </c:pt>
                <c:pt idx="18">
                  <c:v>9003086.5765419975</c:v>
                </c:pt>
                <c:pt idx="19">
                  <c:v>9639517.1229874119</c:v>
                </c:pt>
                <c:pt idx="20">
                  <c:v>11131810.495667571</c:v>
                </c:pt>
                <c:pt idx="21">
                  <c:v>12273968.081815343</c:v>
                </c:pt>
                <c:pt idx="22">
                  <c:v>12584050.242079593</c:v>
                </c:pt>
                <c:pt idx="23">
                  <c:v>13447314.718934255</c:v>
                </c:pt>
                <c:pt idx="24">
                  <c:v>13829838.332435204</c:v>
                </c:pt>
                <c:pt idx="25">
                  <c:v>14757923.894600028</c:v>
                </c:pt>
                <c:pt idx="26">
                  <c:v>15409751.78290341</c:v>
                </c:pt>
                <c:pt idx="27">
                  <c:v>16157438.328490399</c:v>
                </c:pt>
                <c:pt idx="28">
                  <c:v>16983418.813889757</c:v>
                </c:pt>
                <c:pt idx="29">
                  <c:v>17403453.935089864</c:v>
                </c:pt>
                <c:pt idx="30">
                  <c:v>18078861.897726841</c:v>
                </c:pt>
                <c:pt idx="31">
                  <c:v>18659278.515796427</c:v>
                </c:pt>
                <c:pt idx="32">
                  <c:v>18528513.216427255</c:v>
                </c:pt>
                <c:pt idx="33">
                  <c:v>18703239.881076887</c:v>
                </c:pt>
                <c:pt idx="34">
                  <c:v>18882174.431949403</c:v>
                </c:pt>
                <c:pt idx="35">
                  <c:v>19304415.589316633</c:v>
                </c:pt>
                <c:pt idx="36">
                  <c:v>19481445.732087132</c:v>
                </c:pt>
                <c:pt idx="37">
                  <c:v>19630267.104737662</c:v>
                </c:pt>
                <c:pt idx="38">
                  <c:v>19810060.750517257</c:v>
                </c:pt>
                <c:pt idx="39">
                  <c:v>19847457.388118852</c:v>
                </c:pt>
                <c:pt idx="40">
                  <c:v>20015211.381467126</c:v>
                </c:pt>
                <c:pt idx="41">
                  <c:v>20024855.42184392</c:v>
                </c:pt>
                <c:pt idx="42">
                  <c:v>20355044.728252713</c:v>
                </c:pt>
                <c:pt idx="43">
                  <c:v>20580888.480069999</c:v>
                </c:pt>
                <c:pt idx="44">
                  <c:v>20666433.07920276</c:v>
                </c:pt>
                <c:pt idx="45">
                  <c:v>20731381.107598681</c:v>
                </c:pt>
                <c:pt idx="46">
                  <c:v>20823818.178239476</c:v>
                </c:pt>
                <c:pt idx="47">
                  <c:v>20914998.820615925</c:v>
                </c:pt>
                <c:pt idx="48">
                  <c:v>20922748.623617668</c:v>
                </c:pt>
                <c:pt idx="49">
                  <c:v>21105841.251342263</c:v>
                </c:pt>
                <c:pt idx="50">
                  <c:v>21122431.477224033</c:v>
                </c:pt>
                <c:pt idx="51">
                  <c:v>21140730.791140627</c:v>
                </c:pt>
                <c:pt idx="52">
                  <c:v>21288996.462281916</c:v>
                </c:pt>
                <c:pt idx="53">
                  <c:v>21294942.203193557</c:v>
                </c:pt>
                <c:pt idx="54">
                  <c:v>21506043.149831239</c:v>
                </c:pt>
                <c:pt idx="55">
                  <c:v>21532392.153136622</c:v>
                </c:pt>
                <c:pt idx="56">
                  <c:v>21526131.519764513</c:v>
                </c:pt>
                <c:pt idx="57">
                  <c:v>21625971.71115575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1-404A-A7E9-E5C5C6C0C284}"/>
            </c:ext>
          </c:extLst>
        </c:ser>
        <c:ser>
          <c:idx val="1"/>
          <c:order val="1"/>
          <c:tx>
            <c:strRef>
              <c:f>Paid!$A$4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Paid!$B$4:$BG$4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4662.67</c:v>
                </c:pt>
                <c:pt idx="3">
                  <c:v>41217.070010247997</c:v>
                </c:pt>
                <c:pt idx="4">
                  <c:v>88016.129407837056</c:v>
                </c:pt>
                <c:pt idx="5">
                  <c:v>358286.94057972101</c:v>
                </c:pt>
                <c:pt idx="6">
                  <c:v>697917.38098215056</c:v>
                </c:pt>
                <c:pt idx="7">
                  <c:v>773568.68994357612</c:v>
                </c:pt>
                <c:pt idx="8">
                  <c:v>1088687.2933435808</c:v>
                </c:pt>
                <c:pt idx="9">
                  <c:v>1477936.0282499804</c:v>
                </c:pt>
                <c:pt idx="10">
                  <c:v>1599830.5711384728</c:v>
                </c:pt>
                <c:pt idx="11">
                  <c:v>1983456.5628582444</c:v>
                </c:pt>
                <c:pt idx="12">
                  <c:v>2387646.6737544835</c:v>
                </c:pt>
                <c:pt idx="13">
                  <c:v>3663583.3184370669</c:v>
                </c:pt>
                <c:pt idx="14">
                  <c:v>4597110.980907727</c:v>
                </c:pt>
                <c:pt idx="15">
                  <c:v>5575191.36402578</c:v>
                </c:pt>
                <c:pt idx="16">
                  <c:v>6355884.6568364361</c:v>
                </c:pt>
                <c:pt idx="17">
                  <c:v>7131460.4037649818</c:v>
                </c:pt>
                <c:pt idx="18">
                  <c:v>7977821.3414207986</c:v>
                </c:pt>
                <c:pt idx="19">
                  <c:v>9232362.6362393368</c:v>
                </c:pt>
                <c:pt idx="20">
                  <c:v>10430771.976047991</c:v>
                </c:pt>
                <c:pt idx="21">
                  <c:v>12047906.607964288</c:v>
                </c:pt>
                <c:pt idx="22">
                  <c:v>13760905.079067271</c:v>
                </c:pt>
                <c:pt idx="23">
                  <c:v>14102998.098205427</c:v>
                </c:pt>
                <c:pt idx="24">
                  <c:v>14671679.2676496</c:v>
                </c:pt>
                <c:pt idx="25">
                  <c:v>15119759.887570187</c:v>
                </c:pt>
                <c:pt idx="26">
                  <c:v>15528611.04125713</c:v>
                </c:pt>
                <c:pt idx="27">
                  <c:v>15857002.814154502</c:v>
                </c:pt>
                <c:pt idx="28">
                  <c:v>16595224.514992792</c:v>
                </c:pt>
                <c:pt idx="29">
                  <c:v>16969212.741908614</c:v>
                </c:pt>
                <c:pt idx="30">
                  <c:v>17139187.679028306</c:v>
                </c:pt>
                <c:pt idx="31">
                  <c:v>17576821.257354636</c:v>
                </c:pt>
                <c:pt idx="32">
                  <c:v>18129303.800156951</c:v>
                </c:pt>
                <c:pt idx="33">
                  <c:v>18517717.546385203</c:v>
                </c:pt>
                <c:pt idx="34">
                  <c:v>19142982.02100417</c:v>
                </c:pt>
                <c:pt idx="35">
                  <c:v>19239496.633865036</c:v>
                </c:pt>
                <c:pt idx="36">
                  <c:v>19350580.364446916</c:v>
                </c:pt>
                <c:pt idx="37">
                  <c:v>19420672.237752322</c:v>
                </c:pt>
                <c:pt idx="38">
                  <c:v>19606097.526357915</c:v>
                </c:pt>
                <c:pt idx="39">
                  <c:v>19682519.201276287</c:v>
                </c:pt>
                <c:pt idx="40">
                  <c:v>19704006.330115054</c:v>
                </c:pt>
                <c:pt idx="41">
                  <c:v>19793318.776139062</c:v>
                </c:pt>
                <c:pt idx="42">
                  <c:v>20060281.322226241</c:v>
                </c:pt>
                <c:pt idx="43">
                  <c:v>20168708.359680679</c:v>
                </c:pt>
                <c:pt idx="44">
                  <c:v>20200773.557587907</c:v>
                </c:pt>
                <c:pt idx="47">
                  <c:v>20480758.375848833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1-404A-A7E9-E5C5C6C0C284}"/>
            </c:ext>
          </c:extLst>
        </c:ser>
        <c:ser>
          <c:idx val="2"/>
          <c:order val="2"/>
          <c:tx>
            <c:strRef>
              <c:f>Paid!$A$5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Paid!$B$5:$BG$5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56876.493752496332</c:v>
                </c:pt>
                <c:pt idx="4">
                  <c:v>313208.19328483171</c:v>
                </c:pt>
                <c:pt idx="5">
                  <c:v>407098.16674019321</c:v>
                </c:pt>
                <c:pt idx="6">
                  <c:v>625754.81816961931</c:v>
                </c:pt>
                <c:pt idx="7">
                  <c:v>760767.69147382863</c:v>
                </c:pt>
                <c:pt idx="8">
                  <c:v>1398401.1443501613</c:v>
                </c:pt>
                <c:pt idx="9">
                  <c:v>2324352.6426491276</c:v>
                </c:pt>
                <c:pt idx="10">
                  <c:v>2770585.5244182646</c:v>
                </c:pt>
                <c:pt idx="11">
                  <c:v>3654318.9382403218</c:v>
                </c:pt>
                <c:pt idx="12">
                  <c:v>4195764.9651072724</c:v>
                </c:pt>
                <c:pt idx="13">
                  <c:v>4818285.1753624585</c:v>
                </c:pt>
                <c:pt idx="14">
                  <c:v>6725715.1391939064</c:v>
                </c:pt>
                <c:pt idx="15">
                  <c:v>7091523.0694714747</c:v>
                </c:pt>
                <c:pt idx="16">
                  <c:v>7667664.8274819413</c:v>
                </c:pt>
                <c:pt idx="17">
                  <c:v>7924457.0015973765</c:v>
                </c:pt>
                <c:pt idx="18">
                  <c:v>8594790.846999459</c:v>
                </c:pt>
                <c:pt idx="19">
                  <c:v>8951172.3553355187</c:v>
                </c:pt>
                <c:pt idx="20">
                  <c:v>9210197.1006289087</c:v>
                </c:pt>
                <c:pt idx="21">
                  <c:v>9672317.2243705932</c:v>
                </c:pt>
                <c:pt idx="22">
                  <c:v>10314138.033706045</c:v>
                </c:pt>
                <c:pt idx="23">
                  <c:v>10642198.022397811</c:v>
                </c:pt>
                <c:pt idx="24">
                  <c:v>11107037.461732235</c:v>
                </c:pt>
                <c:pt idx="25">
                  <c:v>11436002.744728897</c:v>
                </c:pt>
                <c:pt idx="26">
                  <c:v>11688378.346171828</c:v>
                </c:pt>
                <c:pt idx="27">
                  <c:v>11913474.607390372</c:v>
                </c:pt>
                <c:pt idx="28">
                  <c:v>12413422.516330436</c:v>
                </c:pt>
                <c:pt idx="29">
                  <c:v>12627111.554652</c:v>
                </c:pt>
                <c:pt idx="30">
                  <c:v>13196154.894977771</c:v>
                </c:pt>
                <c:pt idx="31">
                  <c:v>13558727.189077858</c:v>
                </c:pt>
                <c:pt idx="32">
                  <c:v>14144553.393368058</c:v>
                </c:pt>
                <c:pt idx="35">
                  <c:v>15272203.615761863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1-404A-A7E9-E5C5C6C0C284}"/>
            </c:ext>
          </c:extLst>
        </c:ser>
        <c:ser>
          <c:idx val="3"/>
          <c:order val="3"/>
          <c:tx>
            <c:strRef>
              <c:f>Paid!$A$6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Paid!$B$6:$BG$6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29074.036093055376</c:v>
                </c:pt>
                <c:pt idx="2">
                  <c:v>64745.837181178787</c:v>
                </c:pt>
                <c:pt idx="3">
                  <c:v>95592.095467828171</c:v>
                </c:pt>
                <c:pt idx="4">
                  <c:v>202753.48760027671</c:v>
                </c:pt>
                <c:pt idx="5">
                  <c:v>293918.33903566533</c:v>
                </c:pt>
                <c:pt idx="6">
                  <c:v>434659.24653518433</c:v>
                </c:pt>
                <c:pt idx="7">
                  <c:v>932461.56646472577</c:v>
                </c:pt>
                <c:pt idx="8">
                  <c:v>1486359.4966012232</c:v>
                </c:pt>
                <c:pt idx="9">
                  <c:v>1615245.9549686885</c:v>
                </c:pt>
                <c:pt idx="10">
                  <c:v>1959611.7191527793</c:v>
                </c:pt>
                <c:pt idx="11">
                  <c:v>2633750.3362324131</c:v>
                </c:pt>
                <c:pt idx="12">
                  <c:v>2802107.6275510103</c:v>
                </c:pt>
                <c:pt idx="13">
                  <c:v>3558968.9464169466</c:v>
                </c:pt>
                <c:pt idx="14">
                  <c:v>4686163.4539482296</c:v>
                </c:pt>
                <c:pt idx="15">
                  <c:v>5248683.8396101138</c:v>
                </c:pt>
                <c:pt idx="16">
                  <c:v>6119686.2762738783</c:v>
                </c:pt>
                <c:pt idx="17">
                  <c:v>6569760.334764136</c:v>
                </c:pt>
                <c:pt idx="18">
                  <c:v>7939955.2305299994</c:v>
                </c:pt>
                <c:pt idx="19">
                  <c:v>8560071.2774760891</c:v>
                </c:pt>
                <c:pt idx="20">
                  <c:v>9955898.2217691634</c:v>
                </c:pt>
                <c:pt idx="23">
                  <c:v>11799685.672912376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A1-404A-A7E9-E5C5C6C0C284}"/>
            </c:ext>
          </c:extLst>
        </c:ser>
        <c:ser>
          <c:idx val="4"/>
          <c:order val="4"/>
          <c:tx>
            <c:strRef>
              <c:f>Paid!$A$7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Paid!$B$2:$BG$2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Paid!$B$7:$BG$7</c:f>
              <c:numCache>
                <c:formatCode>#,##0</c:formatCode>
                <c:ptCount val="58"/>
                <c:pt idx="0">
                  <c:v>11655</c:v>
                </c:pt>
                <c:pt idx="1">
                  <c:v>28024.694959696542</c:v>
                </c:pt>
                <c:pt idx="2">
                  <c:v>101185.1652846558</c:v>
                </c:pt>
                <c:pt idx="3">
                  <c:v>136141.47163988199</c:v>
                </c:pt>
                <c:pt idx="4">
                  <c:v>147392.69802208786</c:v>
                </c:pt>
                <c:pt idx="5">
                  <c:v>384807.47010850493</c:v>
                </c:pt>
                <c:pt idx="6">
                  <c:v>603797.22950341494</c:v>
                </c:pt>
                <c:pt idx="7">
                  <c:v>855911.55840805965</c:v>
                </c:pt>
                <c:pt idx="8">
                  <c:v>1269395.8841329271</c:v>
                </c:pt>
                <c:pt idx="11">
                  <c:v>2642138.4590941458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A1-404A-A7E9-E5C5C6C0C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35653"/>
        <c:axId val="607818521"/>
      </c:lineChart>
      <c:catAx>
        <c:axId val="638035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07818521"/>
        <c:crosses val="autoZero"/>
        <c:auto val="1"/>
        <c:lblAlgn val="ctr"/>
        <c:lblOffset val="100"/>
        <c:noMultiLvlLbl val="1"/>
      </c:catAx>
      <c:valAx>
        <c:axId val="607818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80356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Paid!$A$12</c:f>
              <c:strCache>
                <c:ptCount val="1"/>
                <c:pt idx="0">
                  <c:v>2013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Paid!$B$12:$BG$12</c:f>
              <c:numCache>
                <c:formatCode>#,##0</c:formatCode>
                <c:ptCount val="58"/>
                <c:pt idx="0">
                  <c:v>0</c:v>
                </c:pt>
                <c:pt idx="1">
                  <c:v>112500</c:v>
                </c:pt>
                <c:pt idx="2">
                  <c:v>124813.12</c:v>
                </c:pt>
                <c:pt idx="3">
                  <c:v>153151.77101342409</c:v>
                </c:pt>
                <c:pt idx="4">
                  <c:v>199385.60722896643</c:v>
                </c:pt>
                <c:pt idx="5">
                  <c:v>371695.04427768086</c:v>
                </c:pt>
                <c:pt idx="6">
                  <c:v>558039.95399173559</c:v>
                </c:pt>
                <c:pt idx="7">
                  <c:v>967847.53726607061</c:v>
                </c:pt>
                <c:pt idx="8">
                  <c:v>1277353.2393805287</c:v>
                </c:pt>
                <c:pt idx="9">
                  <c:v>2625446.3828257085</c:v>
                </c:pt>
                <c:pt idx="10">
                  <c:v>2883993.9880073885</c:v>
                </c:pt>
                <c:pt idx="11">
                  <c:v>4001751.7425427306</c:v>
                </c:pt>
                <c:pt idx="12">
                  <c:v>4283122.7543046633</c:v>
                </c:pt>
                <c:pt idx="13">
                  <c:v>5202063.460537632</c:v>
                </c:pt>
                <c:pt idx="14">
                  <c:v>5837196.5755897295</c:v>
                </c:pt>
                <c:pt idx="15">
                  <c:v>6822248.422608369</c:v>
                </c:pt>
                <c:pt idx="16">
                  <c:v>7484738.7742092414</c:v>
                </c:pt>
                <c:pt idx="17">
                  <c:v>8454241.7060232256</c:v>
                </c:pt>
                <c:pt idx="18">
                  <c:v>9003086.5765419975</c:v>
                </c:pt>
                <c:pt idx="19">
                  <c:v>9639517.1229874119</c:v>
                </c:pt>
                <c:pt idx="20">
                  <c:v>11131810.495667571</c:v>
                </c:pt>
                <c:pt idx="21">
                  <c:v>12273968.081815343</c:v>
                </c:pt>
                <c:pt idx="22">
                  <c:v>12584050.242079593</c:v>
                </c:pt>
                <c:pt idx="23">
                  <c:v>13447314.718934255</c:v>
                </c:pt>
                <c:pt idx="24">
                  <c:v>13829838.332435204</c:v>
                </c:pt>
                <c:pt idx="25">
                  <c:v>14757923.894600028</c:v>
                </c:pt>
                <c:pt idx="26">
                  <c:v>15409751.78290341</c:v>
                </c:pt>
                <c:pt idx="27">
                  <c:v>16157438.328490399</c:v>
                </c:pt>
                <c:pt idx="28">
                  <c:v>16983418.813889757</c:v>
                </c:pt>
                <c:pt idx="29">
                  <c:v>17403453.935089864</c:v>
                </c:pt>
                <c:pt idx="30">
                  <c:v>18078861.897726841</c:v>
                </c:pt>
                <c:pt idx="31">
                  <c:v>18659278.515796427</c:v>
                </c:pt>
                <c:pt idx="32">
                  <c:v>18528513.216427255</c:v>
                </c:pt>
                <c:pt idx="33">
                  <c:v>18703239.881076887</c:v>
                </c:pt>
                <c:pt idx="34">
                  <c:v>18882174.431949403</c:v>
                </c:pt>
                <c:pt idx="35">
                  <c:v>19304415.589316633</c:v>
                </c:pt>
                <c:pt idx="36">
                  <c:v>19481445.732087132</c:v>
                </c:pt>
                <c:pt idx="37">
                  <c:v>19630267.104737662</c:v>
                </c:pt>
                <c:pt idx="38">
                  <c:v>19810060.750517257</c:v>
                </c:pt>
                <c:pt idx="39">
                  <c:v>19847457.388118852</c:v>
                </c:pt>
                <c:pt idx="40">
                  <c:v>20015211.381467126</c:v>
                </c:pt>
                <c:pt idx="41">
                  <c:v>20024855.42184392</c:v>
                </c:pt>
                <c:pt idx="42">
                  <c:v>20355044.728252713</c:v>
                </c:pt>
                <c:pt idx="43">
                  <c:v>20580888.480069999</c:v>
                </c:pt>
                <c:pt idx="44">
                  <c:v>20666433.07920276</c:v>
                </c:pt>
                <c:pt idx="45">
                  <c:v>20731381.107598681</c:v>
                </c:pt>
                <c:pt idx="46">
                  <c:v>20823818.178239476</c:v>
                </c:pt>
                <c:pt idx="47">
                  <c:v>20914998.820615925</c:v>
                </c:pt>
                <c:pt idx="48">
                  <c:v>20922748.623617668</c:v>
                </c:pt>
                <c:pt idx="49">
                  <c:v>21105841.251342263</c:v>
                </c:pt>
                <c:pt idx="50">
                  <c:v>21122431.477224033</c:v>
                </c:pt>
                <c:pt idx="51">
                  <c:v>21140730.791140627</c:v>
                </c:pt>
                <c:pt idx="52">
                  <c:v>21288996.462281916</c:v>
                </c:pt>
                <c:pt idx="53">
                  <c:v>21294942.203193557</c:v>
                </c:pt>
                <c:pt idx="54">
                  <c:v>21506043.149831239</c:v>
                </c:pt>
                <c:pt idx="55">
                  <c:v>21532392.153136622</c:v>
                </c:pt>
                <c:pt idx="56">
                  <c:v>21526131.519764513</c:v>
                </c:pt>
                <c:pt idx="57">
                  <c:v>21625971.71115575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0-7749-A808-B96E8036C3F9}"/>
            </c:ext>
          </c:extLst>
        </c:ser>
        <c:ser>
          <c:idx val="1"/>
          <c:order val="1"/>
          <c:tx>
            <c:strRef>
              <c:f>Paid!$A$13</c:f>
              <c:strCache>
                <c:ptCount val="1"/>
                <c:pt idx="0">
                  <c:v>2014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Paid!$B$13:$BG$13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4662.67</c:v>
                </c:pt>
                <c:pt idx="3">
                  <c:v>41217.070010247997</c:v>
                </c:pt>
                <c:pt idx="4">
                  <c:v>88016.129407837056</c:v>
                </c:pt>
                <c:pt idx="5">
                  <c:v>358286.94057972101</c:v>
                </c:pt>
                <c:pt idx="6">
                  <c:v>697917.38098215056</c:v>
                </c:pt>
                <c:pt idx="7">
                  <c:v>773568.68994357612</c:v>
                </c:pt>
                <c:pt idx="8">
                  <c:v>1088687.2933435808</c:v>
                </c:pt>
                <c:pt idx="9">
                  <c:v>1477936.0282499804</c:v>
                </c:pt>
                <c:pt idx="10">
                  <c:v>1599830.5711384728</c:v>
                </c:pt>
                <c:pt idx="11">
                  <c:v>1983456.5628582444</c:v>
                </c:pt>
                <c:pt idx="12">
                  <c:v>2387646.6737544835</c:v>
                </c:pt>
                <c:pt idx="13">
                  <c:v>3663583.3184370669</c:v>
                </c:pt>
                <c:pt idx="14">
                  <c:v>4597110.980907727</c:v>
                </c:pt>
                <c:pt idx="15">
                  <c:v>5575191.36402578</c:v>
                </c:pt>
                <c:pt idx="16">
                  <c:v>6355884.6568364361</c:v>
                </c:pt>
                <c:pt idx="17">
                  <c:v>7131460.4037649818</c:v>
                </c:pt>
                <c:pt idx="18">
                  <c:v>7977821.3414207986</c:v>
                </c:pt>
                <c:pt idx="19">
                  <c:v>9232362.6362393368</c:v>
                </c:pt>
                <c:pt idx="20">
                  <c:v>10430771.976047991</c:v>
                </c:pt>
                <c:pt idx="21">
                  <c:v>12047906.607964288</c:v>
                </c:pt>
                <c:pt idx="22">
                  <c:v>13760905.079067271</c:v>
                </c:pt>
                <c:pt idx="23">
                  <c:v>14102998.098205427</c:v>
                </c:pt>
                <c:pt idx="24">
                  <c:v>14671679.2676496</c:v>
                </c:pt>
                <c:pt idx="25">
                  <c:v>15119759.887570187</c:v>
                </c:pt>
                <c:pt idx="26">
                  <c:v>15528611.04125713</c:v>
                </c:pt>
                <c:pt idx="27">
                  <c:v>15857002.814154502</c:v>
                </c:pt>
                <c:pt idx="28">
                  <c:v>16595224.514992792</c:v>
                </c:pt>
                <c:pt idx="29">
                  <c:v>16969212.741908614</c:v>
                </c:pt>
                <c:pt idx="30">
                  <c:v>17139187.679028306</c:v>
                </c:pt>
                <c:pt idx="31">
                  <c:v>17576821.257354636</c:v>
                </c:pt>
                <c:pt idx="32">
                  <c:v>18129303.800156951</c:v>
                </c:pt>
                <c:pt idx="33">
                  <c:v>18517717.546385203</c:v>
                </c:pt>
                <c:pt idx="34">
                  <c:v>19142982.02100417</c:v>
                </c:pt>
                <c:pt idx="35">
                  <c:v>19239496.633865036</c:v>
                </c:pt>
                <c:pt idx="36">
                  <c:v>19350580.364446916</c:v>
                </c:pt>
                <c:pt idx="37">
                  <c:v>19420672.237752322</c:v>
                </c:pt>
                <c:pt idx="38">
                  <c:v>19606097.526357915</c:v>
                </c:pt>
                <c:pt idx="39">
                  <c:v>19682519.201276287</c:v>
                </c:pt>
                <c:pt idx="40">
                  <c:v>19704006.330115054</c:v>
                </c:pt>
                <c:pt idx="41">
                  <c:v>19793318.776139062</c:v>
                </c:pt>
                <c:pt idx="42">
                  <c:v>20060281.322226241</c:v>
                </c:pt>
                <c:pt idx="43">
                  <c:v>20168708.359680679</c:v>
                </c:pt>
                <c:pt idx="44">
                  <c:v>20200773.557587907</c:v>
                </c:pt>
                <c:pt idx="47">
                  <c:v>20480758.375848833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0-7749-A808-B96E8036C3F9}"/>
            </c:ext>
          </c:extLst>
        </c:ser>
        <c:ser>
          <c:idx val="2"/>
          <c:order val="2"/>
          <c:tx>
            <c:strRef>
              <c:f>Paid!$A$14</c:f>
              <c:strCache>
                <c:ptCount val="1"/>
                <c:pt idx="0">
                  <c:v>2015</c:v>
                </c:pt>
              </c:strCache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Paid!$B$14:$BG$14</c:f>
              <c:numCache>
                <c:formatCode>#,##0</c:formatCode>
                <c:ptCount val="58"/>
                <c:pt idx="0">
                  <c:v>1959.67</c:v>
                </c:pt>
                <c:pt idx="1">
                  <c:v>16208.09</c:v>
                </c:pt>
                <c:pt idx="2">
                  <c:v>23528.090010248001</c:v>
                </c:pt>
                <c:pt idx="3">
                  <c:v>56876.493752496332</c:v>
                </c:pt>
                <c:pt idx="4">
                  <c:v>313208.19328483171</c:v>
                </c:pt>
                <c:pt idx="5">
                  <c:v>407098.16674019321</c:v>
                </c:pt>
                <c:pt idx="6">
                  <c:v>625754.81816961931</c:v>
                </c:pt>
                <c:pt idx="7">
                  <c:v>760767.69147382863</c:v>
                </c:pt>
                <c:pt idx="8">
                  <c:v>1398401.1443501613</c:v>
                </c:pt>
                <c:pt idx="9">
                  <c:v>2324352.6426491276</c:v>
                </c:pt>
                <c:pt idx="10">
                  <c:v>2770585.5244182646</c:v>
                </c:pt>
                <c:pt idx="11">
                  <c:v>3654318.9382403218</c:v>
                </c:pt>
                <c:pt idx="12">
                  <c:v>4195764.9651072724</c:v>
                </c:pt>
                <c:pt idx="13">
                  <c:v>4818285.1753624585</c:v>
                </c:pt>
                <c:pt idx="14">
                  <c:v>6725715.1391939064</c:v>
                </c:pt>
                <c:pt idx="15">
                  <c:v>7091523.0694714747</c:v>
                </c:pt>
                <c:pt idx="16">
                  <c:v>7667664.8274819413</c:v>
                </c:pt>
                <c:pt idx="17">
                  <c:v>7924457.0015973765</c:v>
                </c:pt>
                <c:pt idx="18">
                  <c:v>8594790.846999459</c:v>
                </c:pt>
                <c:pt idx="19">
                  <c:v>8951172.3553355187</c:v>
                </c:pt>
                <c:pt idx="20">
                  <c:v>9210197.1006289087</c:v>
                </c:pt>
                <c:pt idx="21">
                  <c:v>9672317.2243705932</c:v>
                </c:pt>
                <c:pt idx="22">
                  <c:v>10314138.033706045</c:v>
                </c:pt>
                <c:pt idx="23">
                  <c:v>10642198.022397811</c:v>
                </c:pt>
                <c:pt idx="24">
                  <c:v>11107037.461732235</c:v>
                </c:pt>
                <c:pt idx="25">
                  <c:v>11436002.744728897</c:v>
                </c:pt>
                <c:pt idx="26">
                  <c:v>11688378.346171828</c:v>
                </c:pt>
                <c:pt idx="27">
                  <c:v>11913474.607390372</c:v>
                </c:pt>
                <c:pt idx="28">
                  <c:v>12413422.516330436</c:v>
                </c:pt>
                <c:pt idx="29">
                  <c:v>12627111.554652</c:v>
                </c:pt>
                <c:pt idx="30">
                  <c:v>13196154.894977771</c:v>
                </c:pt>
                <c:pt idx="31">
                  <c:v>13558727.189077858</c:v>
                </c:pt>
                <c:pt idx="32">
                  <c:v>14144553.393368058</c:v>
                </c:pt>
                <c:pt idx="35">
                  <c:v>15272203.615761863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0-7749-A808-B96E8036C3F9}"/>
            </c:ext>
          </c:extLst>
        </c:ser>
        <c:ser>
          <c:idx val="3"/>
          <c:order val="3"/>
          <c:tx>
            <c:strRef>
              <c:f>Paid!$A$15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Paid!$B$15:$BG$15</c:f>
              <c:numCache>
                <c:formatCode>#,##0</c:formatCode>
                <c:ptCount val="58"/>
                <c:pt idx="0">
                  <c:v>21443.439555251869</c:v>
                </c:pt>
                <c:pt idx="1">
                  <c:v>29074.036093055376</c:v>
                </c:pt>
                <c:pt idx="2">
                  <c:v>64745.837181178787</c:v>
                </c:pt>
                <c:pt idx="3">
                  <c:v>95592.095467828171</c:v>
                </c:pt>
                <c:pt idx="4">
                  <c:v>202753.48760027671</c:v>
                </c:pt>
                <c:pt idx="5">
                  <c:v>293918.33903566533</c:v>
                </c:pt>
                <c:pt idx="6">
                  <c:v>434659.24653518433</c:v>
                </c:pt>
                <c:pt idx="7">
                  <c:v>932461.56646472577</c:v>
                </c:pt>
                <c:pt idx="8">
                  <c:v>1486359.4966012232</c:v>
                </c:pt>
                <c:pt idx="9">
                  <c:v>1615245.9549686885</c:v>
                </c:pt>
                <c:pt idx="10">
                  <c:v>1959611.7191527793</c:v>
                </c:pt>
                <c:pt idx="11">
                  <c:v>2633750.3362324131</c:v>
                </c:pt>
                <c:pt idx="12">
                  <c:v>2802107.6275510103</c:v>
                </c:pt>
                <c:pt idx="13">
                  <c:v>3558968.9464169466</c:v>
                </c:pt>
                <c:pt idx="14">
                  <c:v>4686163.4539482296</c:v>
                </c:pt>
                <c:pt idx="15">
                  <c:v>5248683.8396101138</c:v>
                </c:pt>
                <c:pt idx="16">
                  <c:v>6119686.2762738783</c:v>
                </c:pt>
                <c:pt idx="17">
                  <c:v>6569760.334764136</c:v>
                </c:pt>
                <c:pt idx="18">
                  <c:v>7939955.2305299994</c:v>
                </c:pt>
                <c:pt idx="19">
                  <c:v>8560071.2774760891</c:v>
                </c:pt>
                <c:pt idx="20">
                  <c:v>9955898.2217691634</c:v>
                </c:pt>
                <c:pt idx="23">
                  <c:v>11799685.672912376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0-7749-A808-B96E8036C3F9}"/>
            </c:ext>
          </c:extLst>
        </c:ser>
        <c:ser>
          <c:idx val="4"/>
          <c:order val="4"/>
          <c:tx>
            <c:strRef>
              <c:f>Paid!$A$16</c:f>
              <c:strCache>
                <c:ptCount val="1"/>
                <c:pt idx="0">
                  <c:v>2017</c:v>
                </c:pt>
              </c:strCache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Paid!$B$11:$BG$11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60</c:v>
                </c:pt>
              </c:numCache>
            </c:numRef>
          </c:cat>
          <c:val>
            <c:numRef>
              <c:f>Paid!$B$16:$BG$16</c:f>
              <c:numCache>
                <c:formatCode>#,##0</c:formatCode>
                <c:ptCount val="58"/>
                <c:pt idx="0">
                  <c:v>11655</c:v>
                </c:pt>
                <c:pt idx="1">
                  <c:v>28024.694959696542</c:v>
                </c:pt>
                <c:pt idx="2">
                  <c:v>101185.1652846558</c:v>
                </c:pt>
                <c:pt idx="3">
                  <c:v>136141.47163988199</c:v>
                </c:pt>
                <c:pt idx="4">
                  <c:v>147392.69802208786</c:v>
                </c:pt>
                <c:pt idx="5">
                  <c:v>384807.47010850493</c:v>
                </c:pt>
                <c:pt idx="6">
                  <c:v>603797.22950341494</c:v>
                </c:pt>
                <c:pt idx="7">
                  <c:v>855911.55840805965</c:v>
                </c:pt>
                <c:pt idx="8">
                  <c:v>1269395.8841329271</c:v>
                </c:pt>
                <c:pt idx="11">
                  <c:v>2642138.4590941458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0-7749-A808-B96E8036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58099"/>
        <c:axId val="123608419"/>
      </c:lineChart>
      <c:catAx>
        <c:axId val="1223258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608419"/>
        <c:crosses val="autoZero"/>
        <c:auto val="1"/>
        <c:lblAlgn val="ctr"/>
        <c:lblOffset val="100"/>
        <c:noMultiLvlLbl val="1"/>
      </c:catAx>
      <c:valAx>
        <c:axId val="123608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23258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94</xdr:row>
      <xdr:rowOff>76200</xdr:rowOff>
    </xdr:from>
    <xdr:ext cx="8286750" cy="5124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20</xdr:row>
      <xdr:rowOff>38100</xdr:rowOff>
    </xdr:from>
    <xdr:ext cx="6886575" cy="4257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390525</xdr:colOff>
      <xdr:row>20</xdr:row>
      <xdr:rowOff>28575</xdr:rowOff>
    </xdr:from>
    <xdr:ext cx="6848475" cy="42291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93</xdr:row>
      <xdr:rowOff>76200</xdr:rowOff>
    </xdr:from>
    <xdr:ext cx="7877175" cy="48672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457200</xdr:colOff>
      <xdr:row>20</xdr:row>
      <xdr:rowOff>133350</xdr:rowOff>
    </xdr:from>
    <xdr:ext cx="6696075" cy="41338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495300</xdr:colOff>
      <xdr:row>20</xdr:row>
      <xdr:rowOff>114300</xdr:rowOff>
    </xdr:from>
    <xdr:ext cx="6696075" cy="41338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93</xdr:row>
      <xdr:rowOff>76200</xdr:rowOff>
    </xdr:from>
    <xdr:ext cx="8105775" cy="50101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20</xdr:row>
      <xdr:rowOff>19050</xdr:rowOff>
    </xdr:from>
    <xdr:ext cx="6877050" cy="424815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523875</xdr:colOff>
      <xdr:row>20</xdr:row>
      <xdr:rowOff>9525</xdr:rowOff>
    </xdr:from>
    <xdr:ext cx="6743700" cy="41624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Z1000"/>
  <sheetViews>
    <sheetView topLeftCell="G1" zoomScale="210" zoomScaleNormal="210" workbookViewId="0">
      <selection activeCell="N17" sqref="N17"/>
    </sheetView>
  </sheetViews>
  <sheetFormatPr defaultColWidth="14.42578125" defaultRowHeight="15" customHeight="1"/>
  <cols>
    <col min="1" max="1" width="14.42578125" customWidth="1"/>
    <col min="2" max="20" width="11.7109375" customWidth="1"/>
    <col min="21" max="26" width="8.7109375" customWidth="1"/>
  </cols>
  <sheetData>
    <row r="1" spans="1:26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2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3" t="s">
        <v>5</v>
      </c>
      <c r="B8" s="3"/>
      <c r="C8" s="3"/>
      <c r="D8" s="4"/>
      <c r="E8" s="4"/>
      <c r="F8" s="5"/>
      <c r="G8" s="5"/>
      <c r="H8" s="6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7"/>
      <c r="B9" s="7"/>
      <c r="C9" s="7"/>
      <c r="D9" s="7"/>
      <c r="E9" s="7"/>
      <c r="F9" s="5"/>
      <c r="G9" s="5"/>
      <c r="H9" s="6"/>
      <c r="I9" s="5"/>
      <c r="J9" s="5"/>
      <c r="K9" s="5"/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8" t="s">
        <v>6</v>
      </c>
      <c r="B10" s="9"/>
      <c r="C10" s="8"/>
      <c r="D10" s="7"/>
      <c r="E10" s="7"/>
      <c r="F10" s="5"/>
      <c r="G10" s="5"/>
      <c r="H10" s="6"/>
      <c r="I10" s="5"/>
      <c r="J10" s="5"/>
      <c r="K10" s="5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8" t="s">
        <v>7</v>
      </c>
      <c r="B11" s="9" t="s">
        <v>8</v>
      </c>
      <c r="C11" s="8"/>
      <c r="D11" s="7"/>
      <c r="E11" s="7"/>
      <c r="F11" s="5"/>
      <c r="G11" s="5"/>
      <c r="H11" s="6"/>
      <c r="I11" s="5"/>
      <c r="J11" s="5"/>
      <c r="K11" s="5"/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8" t="s">
        <v>9</v>
      </c>
      <c r="B12" s="9">
        <v>201712</v>
      </c>
      <c r="C12" s="8"/>
      <c r="D12" s="7"/>
      <c r="E12" s="7"/>
      <c r="F12" s="5"/>
      <c r="G12" s="5"/>
      <c r="H12" s="6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8" t="s">
        <v>10</v>
      </c>
      <c r="B13" s="9">
        <v>201709</v>
      </c>
      <c r="C13" s="8"/>
      <c r="D13" s="7"/>
      <c r="E13" s="7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7"/>
      <c r="B14" s="7"/>
      <c r="C14" s="7"/>
      <c r="D14" s="7"/>
      <c r="E14" s="7"/>
      <c r="F14" s="5"/>
      <c r="G14" s="5"/>
      <c r="H14" s="5"/>
      <c r="I14" s="5"/>
      <c r="J14" s="5"/>
      <c r="K14" s="5"/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0"/>
      <c r="B15" s="210" t="s">
        <v>11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2"/>
      <c r="M15" s="2"/>
      <c r="N15" s="12" t="s">
        <v>12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 customHeight="1">
      <c r="A16" s="13" t="s">
        <v>13</v>
      </c>
      <c r="B16" s="14" t="s">
        <v>14</v>
      </c>
      <c r="C16" s="15" t="s">
        <v>15</v>
      </c>
      <c r="D16" s="15" t="s">
        <v>16</v>
      </c>
      <c r="E16" s="15" t="s">
        <v>17</v>
      </c>
      <c r="F16" s="15" t="s">
        <v>18</v>
      </c>
      <c r="G16" s="16" t="s">
        <v>19</v>
      </c>
      <c r="H16" s="15" t="s">
        <v>20</v>
      </c>
      <c r="I16" s="15" t="s">
        <v>21</v>
      </c>
      <c r="J16" s="15" t="s">
        <v>22</v>
      </c>
      <c r="K16" s="15" t="s">
        <v>23</v>
      </c>
      <c r="L16" s="17" t="s">
        <v>24</v>
      </c>
      <c r="M16" s="2"/>
      <c r="N16" s="18" t="s">
        <v>25</v>
      </c>
      <c r="O16" s="19" t="s">
        <v>26</v>
      </c>
      <c r="P16" s="20" t="s">
        <v>27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1">
        <v>2013</v>
      </c>
      <c r="B17" s="22">
        <v>53439638.993708119</v>
      </c>
      <c r="C17" s="23">
        <v>1</v>
      </c>
      <c r="D17" s="24">
        <v>53439638.993708119</v>
      </c>
      <c r="E17" s="24">
        <v>21526131.519764513</v>
      </c>
      <c r="F17" s="24">
        <v>22680746.524705123</v>
      </c>
      <c r="G17" s="25"/>
      <c r="H17" s="26">
        <v>0</v>
      </c>
      <c r="I17" s="27"/>
      <c r="J17" s="28">
        <v>1</v>
      </c>
      <c r="K17" s="24">
        <v>22680746.524705123</v>
      </c>
      <c r="L17" s="29">
        <v>0.42441803409965984</v>
      </c>
      <c r="M17" s="209"/>
      <c r="N17" s="30">
        <f t="shared" ref="N17:N21" si="0">F17/J17</f>
        <v>22680746.524705123</v>
      </c>
      <c r="O17" s="31"/>
      <c r="P17" s="3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1">
        <v>2014</v>
      </c>
      <c r="B18" s="22">
        <v>49467111.084285446</v>
      </c>
      <c r="C18" s="23">
        <v>1.0029179134183919</v>
      </c>
      <c r="D18" s="24">
        <v>49323190.285513453</v>
      </c>
      <c r="E18" s="24">
        <v>20200773.557587907</v>
      </c>
      <c r="F18" s="24">
        <v>21607075.745953634</v>
      </c>
      <c r="G18" s="25"/>
      <c r="H18" s="26">
        <v>-79349.867188133299</v>
      </c>
      <c r="I18" s="27"/>
      <c r="J18" s="28">
        <v>1.0036859382005789</v>
      </c>
      <c r="K18" s="24">
        <v>21527725.878765501</v>
      </c>
      <c r="L18" s="29">
        <v>0.43646255958200531</v>
      </c>
      <c r="M18" s="209"/>
      <c r="N18" s="33">
        <f t="shared" si="0"/>
        <v>21527725.878765501</v>
      </c>
      <c r="O18" s="24"/>
      <c r="P18" s="3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1">
        <v>2015</v>
      </c>
      <c r="B19" s="22">
        <v>45614301.666637786</v>
      </c>
      <c r="C19" s="23">
        <v>0.9993387711904177</v>
      </c>
      <c r="D19" s="24">
        <v>45644483.113871172</v>
      </c>
      <c r="E19" s="24">
        <v>14144553.393368058</v>
      </c>
      <c r="F19" s="24">
        <v>17634945.011378527</v>
      </c>
      <c r="G19" s="25"/>
      <c r="H19" s="26">
        <v>729323.46751212701</v>
      </c>
      <c r="I19" s="27"/>
      <c r="J19" s="28">
        <v>0.96028573267971618</v>
      </c>
      <c r="K19" s="24">
        <v>18364268.478890654</v>
      </c>
      <c r="L19" s="29">
        <v>0.40233270761499385</v>
      </c>
      <c r="M19" s="209"/>
      <c r="N19" s="33">
        <f t="shared" si="0"/>
        <v>18364268.478890654</v>
      </c>
      <c r="O19" s="24"/>
      <c r="P19" s="3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1">
        <v>2016</v>
      </c>
      <c r="B20" s="22">
        <v>40906859.763088167</v>
      </c>
      <c r="C20" s="23">
        <v>0.88913685446787605</v>
      </c>
      <c r="D20" s="24">
        <v>46007382.955202997</v>
      </c>
      <c r="E20" s="24">
        <v>9955898.2217691634</v>
      </c>
      <c r="F20" s="24">
        <v>13949756.842834473</v>
      </c>
      <c r="G20" s="25"/>
      <c r="H20" s="26">
        <v>6943795.2871575132</v>
      </c>
      <c r="I20" s="35">
        <v>0.42162842162805431</v>
      </c>
      <c r="J20" s="28">
        <v>0.64203587816829844</v>
      </c>
      <c r="K20" s="24">
        <v>20893552.129991986</v>
      </c>
      <c r="L20" s="29">
        <v>0.45413476681201065</v>
      </c>
      <c r="M20" s="209"/>
      <c r="N20" s="22">
        <f t="shared" si="0"/>
        <v>21727378.978621174</v>
      </c>
      <c r="O20" s="24">
        <f t="shared" ref="O20:O21" si="1">I20*D20</f>
        <v>19398020.25863969</v>
      </c>
      <c r="P20" s="36">
        <f t="shared" ref="P20:P21" si="2">N20*J20+(1-J20)*O20</f>
        <v>20893552.129991986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1">
        <v>2017</v>
      </c>
      <c r="B21" s="22">
        <v>19887994.699572701</v>
      </c>
      <c r="C21" s="23">
        <v>0.43969220881637383</v>
      </c>
      <c r="D21" s="24">
        <v>46000000</v>
      </c>
      <c r="E21" s="24">
        <v>1269395.8841329271</v>
      </c>
      <c r="F21" s="24">
        <v>1772531.8380916673</v>
      </c>
      <c r="G21" s="25"/>
      <c r="H21" s="26">
        <v>18860348.369238652</v>
      </c>
      <c r="I21" s="37">
        <v>0.44854087407239823</v>
      </c>
      <c r="J21" s="28">
        <v>0.14348375621315029</v>
      </c>
      <c r="K21" s="24">
        <v>20632880.20733032</v>
      </c>
      <c r="L21" s="29">
        <v>0.44854087407239829</v>
      </c>
      <c r="M21" s="209"/>
      <c r="N21" s="38">
        <f t="shared" si="0"/>
        <v>12353536.629320655</v>
      </c>
      <c r="O21" s="39">
        <f t="shared" si="1"/>
        <v>20632880.20733032</v>
      </c>
      <c r="P21" s="40">
        <f t="shared" si="2"/>
        <v>19444928.891778268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1"/>
      <c r="B22" s="22"/>
      <c r="C22" s="23"/>
      <c r="D22" s="24"/>
      <c r="E22" s="24"/>
      <c r="F22" s="24"/>
      <c r="G22" s="25"/>
      <c r="H22" s="26"/>
      <c r="I22" s="41"/>
      <c r="J22" s="23"/>
      <c r="K22" s="24"/>
      <c r="L22" s="2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42" t="s">
        <v>28</v>
      </c>
      <c r="B23" s="43">
        <v>209315906.20729223</v>
      </c>
      <c r="C23" s="44"/>
      <c r="D23" s="45">
        <v>240414695.34829575</v>
      </c>
      <c r="E23" s="45"/>
      <c r="F23" s="45">
        <v>77645055.962963432</v>
      </c>
      <c r="G23" s="46">
        <v>0</v>
      </c>
      <c r="H23" s="45">
        <v>26454117.256720159</v>
      </c>
      <c r="I23" s="44"/>
      <c r="J23" s="44"/>
      <c r="K23" s="45">
        <v>104099173.21968359</v>
      </c>
      <c r="L23" s="47">
        <v>0.43299837835982569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48" t="s">
        <v>29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 t="s">
        <v>30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 t="s">
        <v>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49" t="s">
        <v>32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2.75" customHeight="1">
      <c r="A31" s="51"/>
      <c r="B31" s="51">
        <v>3</v>
      </c>
      <c r="C31" s="51">
        <f t="shared" ref="C31:T31" si="3">B31+3</f>
        <v>6</v>
      </c>
      <c r="D31" s="51">
        <f t="shared" si="3"/>
        <v>9</v>
      </c>
      <c r="E31" s="51">
        <f t="shared" si="3"/>
        <v>12</v>
      </c>
      <c r="F31" s="51">
        <f t="shared" si="3"/>
        <v>15</v>
      </c>
      <c r="G31" s="51">
        <f t="shared" si="3"/>
        <v>18</v>
      </c>
      <c r="H31" s="51">
        <f t="shared" si="3"/>
        <v>21</v>
      </c>
      <c r="I31" s="51">
        <f t="shared" si="3"/>
        <v>24</v>
      </c>
      <c r="J31" s="51">
        <f t="shared" si="3"/>
        <v>27</v>
      </c>
      <c r="K31" s="51">
        <f t="shared" si="3"/>
        <v>30</v>
      </c>
      <c r="L31" s="51">
        <f t="shared" si="3"/>
        <v>33</v>
      </c>
      <c r="M31" s="51">
        <f t="shared" si="3"/>
        <v>36</v>
      </c>
      <c r="N31" s="51">
        <f t="shared" si="3"/>
        <v>39</v>
      </c>
      <c r="O31" s="51">
        <f t="shared" si="3"/>
        <v>42</v>
      </c>
      <c r="P31" s="51">
        <f t="shared" si="3"/>
        <v>45</v>
      </c>
      <c r="Q31" s="51">
        <f t="shared" si="3"/>
        <v>48</v>
      </c>
      <c r="R31" s="51">
        <f t="shared" si="3"/>
        <v>51</v>
      </c>
      <c r="S31" s="51">
        <f t="shared" si="3"/>
        <v>54</v>
      </c>
      <c r="T31" s="51">
        <f t="shared" si="3"/>
        <v>57</v>
      </c>
      <c r="U31" s="50"/>
      <c r="V31" s="50"/>
      <c r="W31" s="50"/>
      <c r="X31" s="50"/>
      <c r="Y31" s="50"/>
      <c r="Z31" s="50"/>
    </row>
    <row r="32" spans="1:26" ht="12.75" customHeight="1">
      <c r="A32" s="50" t="s">
        <v>33</v>
      </c>
      <c r="B32" s="52">
        <v>0.16240239396520673</v>
      </c>
      <c r="C32" s="52">
        <v>0.28385943218565213</v>
      </c>
      <c r="D32" s="52">
        <v>0.43969220881637383</v>
      </c>
      <c r="E32" s="52">
        <v>0.58523244711752054</v>
      </c>
      <c r="F32" s="52">
        <v>0.72429773565332733</v>
      </c>
      <c r="G32" s="52">
        <v>0.81795026074708321</v>
      </c>
      <c r="H32" s="52">
        <v>0.88913685446787605</v>
      </c>
      <c r="I32" s="52">
        <v>0.95418136937807396</v>
      </c>
      <c r="J32" s="52">
        <v>0.98033060011667073</v>
      </c>
      <c r="K32" s="52">
        <v>0.99029485554292529</v>
      </c>
      <c r="L32" s="52">
        <v>0.9993387711904177</v>
      </c>
      <c r="M32" s="52">
        <v>1.000292508437622</v>
      </c>
      <c r="N32" s="52">
        <v>1.0016721291881161</v>
      </c>
      <c r="O32" s="52">
        <v>1.0018660985656356</v>
      </c>
      <c r="P32" s="52">
        <v>1.0029179134183919</v>
      </c>
      <c r="Q32" s="52">
        <v>1.0033207262718773</v>
      </c>
      <c r="R32" s="52">
        <v>1.0029432867331933</v>
      </c>
      <c r="S32" s="52">
        <v>1.0013171601243529</v>
      </c>
      <c r="T32" s="52">
        <v>1</v>
      </c>
      <c r="U32" s="50"/>
      <c r="V32" s="50"/>
      <c r="W32" s="50"/>
      <c r="X32" s="50"/>
      <c r="Y32" s="50"/>
      <c r="Z32" s="50"/>
    </row>
    <row r="33" spans="1:26" ht="12.75" customHeight="1">
      <c r="A33" s="50" t="s">
        <v>34</v>
      </c>
      <c r="B33" s="52">
        <v>5.2723020313725855E-3</v>
      </c>
      <c r="C33" s="52">
        <v>3.3716212797151396E-2</v>
      </c>
      <c r="D33" s="52">
        <v>0.14348375621315029</v>
      </c>
      <c r="E33" s="52">
        <v>0.32282277601620107</v>
      </c>
      <c r="F33" s="52">
        <v>0.42084703653742106</v>
      </c>
      <c r="G33" s="52">
        <v>0.53613613961102813</v>
      </c>
      <c r="H33" s="52">
        <v>0.64203587816829844</v>
      </c>
      <c r="I33" s="52">
        <v>0.75592954040091376</v>
      </c>
      <c r="J33" s="52">
        <v>0.85067987547214219</v>
      </c>
      <c r="K33" s="52">
        <v>0.92060683912427499</v>
      </c>
      <c r="L33" s="52">
        <v>0.96028573267971618</v>
      </c>
      <c r="M33" s="52">
        <v>0.99107039310362521</v>
      </c>
      <c r="N33" s="52">
        <v>0.9961796239981271</v>
      </c>
      <c r="O33" s="52">
        <v>0.99970039991705173</v>
      </c>
      <c r="P33" s="52">
        <v>1.0036859382005789</v>
      </c>
      <c r="Q33" s="52">
        <v>0.99586136097650735</v>
      </c>
      <c r="R33" s="52">
        <v>0.98454349761336146</v>
      </c>
      <c r="S33" s="52">
        <v>0.99418599631784166</v>
      </c>
      <c r="T33" s="52">
        <v>1</v>
      </c>
      <c r="U33" s="50"/>
      <c r="V33" s="50"/>
      <c r="W33" s="50"/>
      <c r="X33" s="50"/>
      <c r="Y33" s="50"/>
      <c r="Z33" s="50"/>
    </row>
    <row r="34" spans="1:26" ht="12.75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5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Z1000"/>
  <sheetViews>
    <sheetView zoomScale="210" zoomScaleNormal="21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ColWidth="14.42578125" defaultRowHeight="15" customHeight="1"/>
  <cols>
    <col min="1" max="1" width="15.42578125" customWidth="1"/>
    <col min="2" max="2" width="15.7109375" customWidth="1"/>
    <col min="3" max="5" width="23.42578125" customWidth="1"/>
    <col min="6" max="9" width="8.7109375" customWidth="1"/>
    <col min="10" max="10" width="10.42578125" customWidth="1"/>
    <col min="11" max="11" width="10.85546875" customWidth="1"/>
    <col min="12" max="26" width="8.7109375" customWidth="1"/>
  </cols>
  <sheetData>
    <row r="1" spans="1:26" ht="15.75" customHeight="1">
      <c r="A1" s="54" t="s">
        <v>13</v>
      </c>
      <c r="B1" s="54" t="s">
        <v>35</v>
      </c>
      <c r="C1" s="55" t="s">
        <v>14</v>
      </c>
      <c r="D1" s="55" t="s">
        <v>17</v>
      </c>
      <c r="E1" s="55" t="s">
        <v>18</v>
      </c>
      <c r="F1" s="56"/>
      <c r="G1" s="57" t="s">
        <v>36</v>
      </c>
      <c r="H1" s="57" t="s">
        <v>37</v>
      </c>
      <c r="I1" s="57" t="s">
        <v>38</v>
      </c>
      <c r="J1" s="57" t="s">
        <v>39</v>
      </c>
      <c r="K1" s="57" t="s">
        <v>40</v>
      </c>
      <c r="L1" s="57" t="s">
        <v>41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1.25" customHeight="1">
      <c r="A2" s="58">
        <v>2013</v>
      </c>
      <c r="B2" s="58">
        <v>201301</v>
      </c>
      <c r="C2" s="59">
        <v>322982.93587383704</v>
      </c>
      <c r="D2" s="59">
        <v>0</v>
      </c>
      <c r="E2" s="59">
        <v>0</v>
      </c>
      <c r="F2" s="50"/>
      <c r="G2" s="50" t="str">
        <f t="shared" ref="G2:G171" si="0">LEFT(B2, 4)</f>
        <v>2013</v>
      </c>
      <c r="H2" s="50" t="str">
        <f t="shared" ref="H2:H171" si="1">RIGHT(B2, 2)</f>
        <v>01</v>
      </c>
      <c r="I2" s="50">
        <f t="shared" ref="I2:I171" si="2">(G2-A2)*12+H2</f>
        <v>1</v>
      </c>
      <c r="J2" s="60">
        <f t="shared" ref="J2:L2" si="3">C2</f>
        <v>322982.93587383704</v>
      </c>
      <c r="K2" s="60">
        <f t="shared" si="3"/>
        <v>0</v>
      </c>
      <c r="L2" s="60">
        <f t="shared" si="3"/>
        <v>0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1.25" customHeight="1">
      <c r="A3" s="58">
        <v>2013</v>
      </c>
      <c r="B3" s="58">
        <v>201302</v>
      </c>
      <c r="C3" s="59">
        <v>5083516.1226910474</v>
      </c>
      <c r="D3" s="59">
        <v>112500</v>
      </c>
      <c r="E3" s="59">
        <v>112500</v>
      </c>
      <c r="F3" s="50"/>
      <c r="G3" s="50" t="str">
        <f t="shared" si="0"/>
        <v>2013</v>
      </c>
      <c r="H3" s="50" t="str">
        <f t="shared" si="1"/>
        <v>02</v>
      </c>
      <c r="I3" s="50">
        <f t="shared" si="2"/>
        <v>2</v>
      </c>
      <c r="J3" s="60">
        <f t="shared" ref="J3:L3" si="4">C3</f>
        <v>5083516.1226910474</v>
      </c>
      <c r="K3" s="60">
        <f t="shared" si="4"/>
        <v>112500</v>
      </c>
      <c r="L3" s="60">
        <f t="shared" si="4"/>
        <v>112500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1.25" customHeight="1">
      <c r="A4" s="58">
        <v>2013</v>
      </c>
      <c r="B4" s="58">
        <v>201303</v>
      </c>
      <c r="C4" s="59">
        <v>8812440.9267552625</v>
      </c>
      <c r="D4" s="59">
        <v>124813.12</v>
      </c>
      <c r="E4" s="59">
        <v>183022.62554649668</v>
      </c>
      <c r="F4" s="50"/>
      <c r="G4" s="50" t="str">
        <f t="shared" si="0"/>
        <v>2013</v>
      </c>
      <c r="H4" s="50" t="str">
        <f t="shared" si="1"/>
        <v>03</v>
      </c>
      <c r="I4" s="50">
        <f t="shared" si="2"/>
        <v>3</v>
      </c>
      <c r="J4" s="60">
        <f t="shared" ref="J4:L4" si="5">C4</f>
        <v>8812440.9267552625</v>
      </c>
      <c r="K4" s="60">
        <f t="shared" si="5"/>
        <v>124813.12</v>
      </c>
      <c r="L4" s="60">
        <f t="shared" si="5"/>
        <v>183022.62554649668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1.25" customHeight="1">
      <c r="A5" s="58">
        <v>2013</v>
      </c>
      <c r="B5" s="58">
        <v>201304</v>
      </c>
      <c r="C5" s="59">
        <v>12751059.711361995</v>
      </c>
      <c r="D5" s="59">
        <v>153151.77101342409</v>
      </c>
      <c r="E5" s="59">
        <v>259557.70928254092</v>
      </c>
      <c r="F5" s="50"/>
      <c r="G5" s="50" t="str">
        <f t="shared" si="0"/>
        <v>2013</v>
      </c>
      <c r="H5" s="50" t="str">
        <f t="shared" si="1"/>
        <v>04</v>
      </c>
      <c r="I5" s="50">
        <f t="shared" si="2"/>
        <v>4</v>
      </c>
      <c r="J5" s="60">
        <f t="shared" ref="J5:L5" si="6">C5</f>
        <v>12751059.711361995</v>
      </c>
      <c r="K5" s="60">
        <f t="shared" si="6"/>
        <v>153151.77101342409</v>
      </c>
      <c r="L5" s="60">
        <f t="shared" si="6"/>
        <v>259557.70928254092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1.25" customHeight="1">
      <c r="A6" s="58">
        <v>2013</v>
      </c>
      <c r="B6" s="58">
        <v>201305</v>
      </c>
      <c r="C6" s="59">
        <v>13346743.213312728</v>
      </c>
      <c r="D6" s="59">
        <v>199385.60722896643</v>
      </c>
      <c r="E6" s="59">
        <v>509827.72939808323</v>
      </c>
      <c r="F6" s="50"/>
      <c r="G6" s="50" t="str">
        <f t="shared" si="0"/>
        <v>2013</v>
      </c>
      <c r="H6" s="50" t="str">
        <f t="shared" si="1"/>
        <v>05</v>
      </c>
      <c r="I6" s="50">
        <f t="shared" si="2"/>
        <v>5</v>
      </c>
      <c r="J6" s="60">
        <f t="shared" ref="J6:L6" si="7">C6</f>
        <v>13346743.213312728</v>
      </c>
      <c r="K6" s="60">
        <f t="shared" si="7"/>
        <v>199385.60722896643</v>
      </c>
      <c r="L6" s="60">
        <f t="shared" si="7"/>
        <v>509827.72939808323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1.25" customHeight="1">
      <c r="A7" s="58">
        <v>2013</v>
      </c>
      <c r="B7" s="58">
        <v>201306</v>
      </c>
      <c r="C7" s="59">
        <v>15993572.553371964</v>
      </c>
      <c r="D7" s="59">
        <v>371695.04427768086</v>
      </c>
      <c r="E7" s="59">
        <v>759276.60523949261</v>
      </c>
      <c r="F7" s="50"/>
      <c r="G7" s="50" t="str">
        <f t="shared" si="0"/>
        <v>2013</v>
      </c>
      <c r="H7" s="50" t="str">
        <f t="shared" si="1"/>
        <v>06</v>
      </c>
      <c r="I7" s="50">
        <f t="shared" si="2"/>
        <v>6</v>
      </c>
      <c r="J7" s="60">
        <f t="shared" ref="J7:L7" si="8">C7</f>
        <v>15993572.553371964</v>
      </c>
      <c r="K7" s="60">
        <f t="shared" si="8"/>
        <v>371695.04427768086</v>
      </c>
      <c r="L7" s="60">
        <f t="shared" si="8"/>
        <v>759276.60523949261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1.25" customHeight="1">
      <c r="A8" s="58">
        <v>2013</v>
      </c>
      <c r="B8" s="58">
        <v>201307</v>
      </c>
      <c r="C8" s="59">
        <v>17618810.211053498</v>
      </c>
      <c r="D8" s="59">
        <v>558039.95399173559</v>
      </c>
      <c r="E8" s="59">
        <v>1115203.8865154665</v>
      </c>
      <c r="F8" s="50"/>
      <c r="G8" s="50" t="str">
        <f t="shared" si="0"/>
        <v>2013</v>
      </c>
      <c r="H8" s="50" t="str">
        <f t="shared" si="1"/>
        <v>07</v>
      </c>
      <c r="I8" s="50">
        <f t="shared" si="2"/>
        <v>7</v>
      </c>
      <c r="J8" s="60">
        <f t="shared" ref="J8:L8" si="9">C8</f>
        <v>17618810.211053498</v>
      </c>
      <c r="K8" s="60">
        <f t="shared" si="9"/>
        <v>558039.95399173559</v>
      </c>
      <c r="L8" s="60">
        <f t="shared" si="9"/>
        <v>1115203.8865154665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1.25" customHeight="1">
      <c r="A9" s="58">
        <v>2013</v>
      </c>
      <c r="B9" s="58">
        <v>201308</v>
      </c>
      <c r="C9" s="59">
        <v>20333059.85473587</v>
      </c>
      <c r="D9" s="59">
        <v>967847.53726607061</v>
      </c>
      <c r="E9" s="59">
        <v>1832746.486504327</v>
      </c>
      <c r="F9" s="50"/>
      <c r="G9" s="50" t="str">
        <f t="shared" si="0"/>
        <v>2013</v>
      </c>
      <c r="H9" s="50" t="str">
        <f t="shared" si="1"/>
        <v>08</v>
      </c>
      <c r="I9" s="50">
        <f t="shared" si="2"/>
        <v>8</v>
      </c>
      <c r="J9" s="60">
        <f t="shared" ref="J9:L9" si="10">C9</f>
        <v>20333059.85473587</v>
      </c>
      <c r="K9" s="60">
        <f t="shared" si="10"/>
        <v>967847.53726607061</v>
      </c>
      <c r="L9" s="60">
        <f t="shared" si="10"/>
        <v>1832746.486504327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1.25" customHeight="1">
      <c r="A10" s="58">
        <v>2013</v>
      </c>
      <c r="B10" s="58">
        <v>201309</v>
      </c>
      <c r="C10" s="59">
        <v>22002370.646055769</v>
      </c>
      <c r="D10" s="59">
        <v>1277353.2393805287</v>
      </c>
      <c r="E10" s="59">
        <v>3068455.7723334236</v>
      </c>
      <c r="F10" s="50"/>
      <c r="G10" s="50" t="str">
        <f t="shared" si="0"/>
        <v>2013</v>
      </c>
      <c r="H10" s="50" t="str">
        <f t="shared" si="1"/>
        <v>09</v>
      </c>
      <c r="I10" s="50">
        <f t="shared" si="2"/>
        <v>9</v>
      </c>
      <c r="J10" s="60">
        <f t="shared" ref="J10:L10" si="11">C10</f>
        <v>22002370.646055769</v>
      </c>
      <c r="K10" s="60">
        <f t="shared" si="11"/>
        <v>1277353.2393805287</v>
      </c>
      <c r="L10" s="60">
        <f t="shared" si="11"/>
        <v>3068455.7723334236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1.25" customHeight="1">
      <c r="A11" s="58">
        <v>2013</v>
      </c>
      <c r="B11" s="58">
        <v>201310</v>
      </c>
      <c r="C11" s="59">
        <v>23991349.811741367</v>
      </c>
      <c r="D11" s="59">
        <v>2625446.3828257085</v>
      </c>
      <c r="E11" s="59">
        <v>7017086.4495628197</v>
      </c>
      <c r="F11" s="50"/>
      <c r="G11" s="50" t="str">
        <f t="shared" si="0"/>
        <v>2013</v>
      </c>
      <c r="H11" s="50" t="str">
        <f t="shared" si="1"/>
        <v>10</v>
      </c>
      <c r="I11" s="50">
        <f t="shared" si="2"/>
        <v>10</v>
      </c>
      <c r="J11" s="60">
        <f t="shared" ref="J11:L11" si="12">C11</f>
        <v>23991349.811741367</v>
      </c>
      <c r="K11" s="60">
        <f t="shared" si="12"/>
        <v>2625446.3828257085</v>
      </c>
      <c r="L11" s="60">
        <f t="shared" si="12"/>
        <v>7017086.4495628197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1.25" customHeight="1">
      <c r="A12" s="58">
        <v>2013</v>
      </c>
      <c r="B12" s="58">
        <v>201311</v>
      </c>
      <c r="C12" s="59">
        <v>27751422.817735847</v>
      </c>
      <c r="D12" s="59">
        <v>2883993.9880073885</v>
      </c>
      <c r="E12" s="59">
        <v>7436944.585816836</v>
      </c>
      <c r="F12" s="50"/>
      <c r="G12" s="50" t="str">
        <f t="shared" si="0"/>
        <v>2013</v>
      </c>
      <c r="H12" s="50" t="str">
        <f t="shared" si="1"/>
        <v>11</v>
      </c>
      <c r="I12" s="50">
        <f t="shared" si="2"/>
        <v>11</v>
      </c>
      <c r="J12" s="60">
        <f t="shared" ref="J12:L12" si="13">C12</f>
        <v>27751422.817735847</v>
      </c>
      <c r="K12" s="60">
        <f t="shared" si="13"/>
        <v>2883993.9880073885</v>
      </c>
      <c r="L12" s="60">
        <f t="shared" si="13"/>
        <v>7436944.585816836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1.25" customHeight="1">
      <c r="A13" s="58">
        <v>2013</v>
      </c>
      <c r="B13" s="58">
        <v>201312</v>
      </c>
      <c r="C13" s="59">
        <v>29622533.850891944</v>
      </c>
      <c r="D13" s="59">
        <v>4001751.7425427306</v>
      </c>
      <c r="E13" s="59">
        <v>8606378.9678718671</v>
      </c>
      <c r="F13" s="50"/>
      <c r="G13" s="50" t="str">
        <f t="shared" si="0"/>
        <v>2013</v>
      </c>
      <c r="H13" s="50" t="str">
        <f t="shared" si="1"/>
        <v>12</v>
      </c>
      <c r="I13" s="50">
        <f t="shared" si="2"/>
        <v>12</v>
      </c>
      <c r="J13" s="60">
        <f t="shared" ref="J13:L13" si="14">C13</f>
        <v>29622533.850891944</v>
      </c>
      <c r="K13" s="60">
        <f t="shared" si="14"/>
        <v>4001751.7425427306</v>
      </c>
      <c r="L13" s="60">
        <f t="shared" si="14"/>
        <v>8606378.9678718671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1.25" customHeight="1">
      <c r="A14" s="58">
        <v>2013</v>
      </c>
      <c r="B14" s="58">
        <v>201401</v>
      </c>
      <c r="C14" s="59">
        <v>32191017.009320058</v>
      </c>
      <c r="D14" s="59">
        <v>4283122.7543046633</v>
      </c>
      <c r="E14" s="59">
        <v>7487113.6992346933</v>
      </c>
      <c r="F14" s="50"/>
      <c r="G14" s="50" t="str">
        <f t="shared" si="0"/>
        <v>2014</v>
      </c>
      <c r="H14" s="50" t="str">
        <f t="shared" si="1"/>
        <v>01</v>
      </c>
      <c r="I14" s="50">
        <f t="shared" si="2"/>
        <v>13</v>
      </c>
      <c r="J14" s="60">
        <f t="shared" ref="J14:L14" si="15">C14</f>
        <v>32191017.009320058</v>
      </c>
      <c r="K14" s="60">
        <f t="shared" si="15"/>
        <v>4283122.7543046633</v>
      </c>
      <c r="L14" s="60">
        <f t="shared" si="15"/>
        <v>7487113.6992346933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1.25" customHeight="1">
      <c r="A15" s="58">
        <v>2013</v>
      </c>
      <c r="B15" s="58">
        <v>201402</v>
      </c>
      <c r="C15" s="59">
        <v>34410534.717223018</v>
      </c>
      <c r="D15" s="59">
        <v>5202063.460537632</v>
      </c>
      <c r="E15" s="59">
        <v>8549561.0366255343</v>
      </c>
      <c r="F15" s="50"/>
      <c r="G15" s="50" t="str">
        <f t="shared" si="0"/>
        <v>2014</v>
      </c>
      <c r="H15" s="50" t="str">
        <f t="shared" si="1"/>
        <v>02</v>
      </c>
      <c r="I15" s="50">
        <f t="shared" si="2"/>
        <v>14</v>
      </c>
      <c r="J15" s="60">
        <f t="shared" ref="J15:L15" si="16">C15</f>
        <v>34410534.717223018</v>
      </c>
      <c r="K15" s="60">
        <f t="shared" si="16"/>
        <v>5202063.460537632</v>
      </c>
      <c r="L15" s="60">
        <f t="shared" si="16"/>
        <v>8549561.0366255343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1.25" customHeight="1">
      <c r="A16" s="58">
        <v>2013</v>
      </c>
      <c r="B16" s="58">
        <v>201403</v>
      </c>
      <c r="C16" s="59">
        <v>36561449.731916256</v>
      </c>
      <c r="D16" s="59">
        <v>5837196.5755897295</v>
      </c>
      <c r="E16" s="59">
        <v>9344216.2113886569</v>
      </c>
      <c r="F16" s="50"/>
      <c r="G16" s="50" t="str">
        <f t="shared" si="0"/>
        <v>2014</v>
      </c>
      <c r="H16" s="50" t="str">
        <f t="shared" si="1"/>
        <v>03</v>
      </c>
      <c r="I16" s="50">
        <f t="shared" si="2"/>
        <v>15</v>
      </c>
      <c r="J16" s="60">
        <f t="shared" ref="J16:L16" si="17">C16</f>
        <v>36561449.731916256</v>
      </c>
      <c r="K16" s="60">
        <f t="shared" si="17"/>
        <v>5837196.5755897295</v>
      </c>
      <c r="L16" s="60">
        <f t="shared" si="17"/>
        <v>9344216.2113886569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1.25" customHeight="1">
      <c r="A17" s="58">
        <v>2013</v>
      </c>
      <c r="B17" s="58">
        <v>201404</v>
      </c>
      <c r="C17" s="59">
        <v>38949612.377362549</v>
      </c>
      <c r="D17" s="59">
        <v>6822248.422608369</v>
      </c>
      <c r="E17" s="59">
        <v>10885200.296222318</v>
      </c>
      <c r="F17" s="50"/>
      <c r="G17" s="50" t="str">
        <f t="shared" si="0"/>
        <v>2014</v>
      </c>
      <c r="H17" s="50" t="str">
        <f t="shared" si="1"/>
        <v>04</v>
      </c>
      <c r="I17" s="50">
        <f t="shared" si="2"/>
        <v>16</v>
      </c>
      <c r="J17" s="60">
        <f t="shared" ref="J17:L17" si="18">C17</f>
        <v>38949612.377362549</v>
      </c>
      <c r="K17" s="60">
        <f t="shared" si="18"/>
        <v>6822248.422608369</v>
      </c>
      <c r="L17" s="60">
        <f t="shared" si="18"/>
        <v>10885200.296222318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1.25" customHeight="1">
      <c r="A18" s="58">
        <v>2013</v>
      </c>
      <c r="B18" s="58">
        <v>201405</v>
      </c>
      <c r="C18" s="59">
        <v>40884665.04559011</v>
      </c>
      <c r="D18" s="59">
        <v>7484738.7742092414</v>
      </c>
      <c r="E18" s="59">
        <v>11853156.007573497</v>
      </c>
      <c r="F18" s="50"/>
      <c r="G18" s="50" t="str">
        <f t="shared" si="0"/>
        <v>2014</v>
      </c>
      <c r="H18" s="50" t="str">
        <f t="shared" si="1"/>
        <v>05</v>
      </c>
      <c r="I18" s="50">
        <f t="shared" si="2"/>
        <v>17</v>
      </c>
      <c r="J18" s="60">
        <f t="shared" ref="J18:L18" si="19">C18</f>
        <v>40884665.04559011</v>
      </c>
      <c r="K18" s="60">
        <f t="shared" si="19"/>
        <v>7484738.7742092414</v>
      </c>
      <c r="L18" s="60">
        <f t="shared" si="19"/>
        <v>11853156.007573497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1.25" customHeight="1">
      <c r="A19" s="58">
        <v>2013</v>
      </c>
      <c r="B19" s="58">
        <v>201406</v>
      </c>
      <c r="C19" s="59">
        <v>42243166.268294148</v>
      </c>
      <c r="D19" s="59">
        <v>8454241.7060232256</v>
      </c>
      <c r="E19" s="59">
        <v>12466379.827849802</v>
      </c>
      <c r="F19" s="50"/>
      <c r="G19" s="50" t="str">
        <f t="shared" si="0"/>
        <v>2014</v>
      </c>
      <c r="H19" s="50" t="str">
        <f t="shared" si="1"/>
        <v>06</v>
      </c>
      <c r="I19" s="50">
        <f t="shared" si="2"/>
        <v>18</v>
      </c>
      <c r="J19" s="60">
        <f t="shared" ref="J19:L19" si="20">C19</f>
        <v>42243166.268294148</v>
      </c>
      <c r="K19" s="60">
        <f t="shared" si="20"/>
        <v>8454241.7060232256</v>
      </c>
      <c r="L19" s="60">
        <f t="shared" si="20"/>
        <v>12466379.827849802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1.25" customHeight="1">
      <c r="A20" s="58">
        <v>2013</v>
      </c>
      <c r="B20" s="58">
        <v>201407</v>
      </c>
      <c r="C20" s="59">
        <v>44294755.890258156</v>
      </c>
      <c r="D20" s="59">
        <v>9003086.5765419975</v>
      </c>
      <c r="E20" s="59">
        <v>13561164.354168836</v>
      </c>
      <c r="F20" s="50"/>
      <c r="G20" s="50" t="str">
        <f t="shared" si="0"/>
        <v>2014</v>
      </c>
      <c r="H20" s="50" t="str">
        <f t="shared" si="1"/>
        <v>07</v>
      </c>
      <c r="I20" s="50">
        <f t="shared" si="2"/>
        <v>19</v>
      </c>
      <c r="J20" s="60">
        <f t="shared" ref="J20:L20" si="21">C20</f>
        <v>44294755.890258156</v>
      </c>
      <c r="K20" s="60">
        <f t="shared" si="21"/>
        <v>9003086.5765419975</v>
      </c>
      <c r="L20" s="60">
        <f t="shared" si="21"/>
        <v>13561164.354168836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1.25" customHeight="1">
      <c r="A21" s="58">
        <v>2013</v>
      </c>
      <c r="B21" s="58">
        <v>201408</v>
      </c>
      <c r="C21" s="59">
        <v>45232258.203519635</v>
      </c>
      <c r="D21" s="59">
        <v>9639517.1229874119</v>
      </c>
      <c r="E21" s="59">
        <v>14567468.961393785</v>
      </c>
      <c r="F21" s="50"/>
      <c r="G21" s="50" t="str">
        <f t="shared" si="0"/>
        <v>2014</v>
      </c>
      <c r="H21" s="50" t="str">
        <f t="shared" si="1"/>
        <v>08</v>
      </c>
      <c r="I21" s="50">
        <f t="shared" si="2"/>
        <v>20</v>
      </c>
      <c r="J21" s="60">
        <f t="shared" ref="J21:L21" si="22">C21</f>
        <v>45232258.203519635</v>
      </c>
      <c r="K21" s="60">
        <f t="shared" si="22"/>
        <v>9639517.1229874119</v>
      </c>
      <c r="L21" s="60">
        <f t="shared" si="22"/>
        <v>14567468.961393785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1.25" customHeight="1">
      <c r="A22" s="58">
        <v>2013</v>
      </c>
      <c r="B22" s="58">
        <v>201409</v>
      </c>
      <c r="C22" s="59">
        <v>46398801.541038007</v>
      </c>
      <c r="D22" s="59">
        <v>11131810.495667571</v>
      </c>
      <c r="E22" s="59">
        <v>15432745.672588265</v>
      </c>
      <c r="F22" s="50"/>
      <c r="G22" s="50" t="str">
        <f t="shared" si="0"/>
        <v>2014</v>
      </c>
      <c r="H22" s="50" t="str">
        <f t="shared" si="1"/>
        <v>09</v>
      </c>
      <c r="I22" s="50">
        <f t="shared" si="2"/>
        <v>21</v>
      </c>
      <c r="J22" s="60">
        <f t="shared" ref="J22:L22" si="23">C22</f>
        <v>46398801.541038007</v>
      </c>
      <c r="K22" s="60">
        <f t="shared" si="23"/>
        <v>11131810.495667571</v>
      </c>
      <c r="L22" s="60">
        <f t="shared" si="23"/>
        <v>15432745.672588265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1.25" customHeight="1">
      <c r="A23" s="58">
        <v>2013</v>
      </c>
      <c r="B23" s="58">
        <v>201410</v>
      </c>
      <c r="C23" s="59">
        <v>48569421.931580715</v>
      </c>
      <c r="D23" s="59">
        <v>12273968.081815343</v>
      </c>
      <c r="E23" s="59">
        <v>16702027.579164922</v>
      </c>
      <c r="F23" s="50"/>
      <c r="G23" s="50" t="str">
        <f t="shared" si="0"/>
        <v>2014</v>
      </c>
      <c r="H23" s="50" t="str">
        <f t="shared" si="1"/>
        <v>10</v>
      </c>
      <c r="I23" s="50">
        <f t="shared" si="2"/>
        <v>22</v>
      </c>
      <c r="J23" s="60">
        <f t="shared" ref="J23:L23" si="24">C23</f>
        <v>48569421.931580715</v>
      </c>
      <c r="K23" s="60">
        <f t="shared" si="24"/>
        <v>12273968.081815343</v>
      </c>
      <c r="L23" s="60">
        <f t="shared" si="24"/>
        <v>16702027.579164922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1.25" customHeight="1">
      <c r="A24" s="58">
        <v>2013</v>
      </c>
      <c r="B24" s="58">
        <v>201411</v>
      </c>
      <c r="C24" s="59">
        <v>49333351.545452572</v>
      </c>
      <c r="D24" s="59">
        <v>12584050.242079593</v>
      </c>
      <c r="E24" s="59">
        <v>16606547.519189101</v>
      </c>
      <c r="F24" s="50"/>
      <c r="G24" s="50" t="str">
        <f t="shared" si="0"/>
        <v>2014</v>
      </c>
      <c r="H24" s="50" t="str">
        <f t="shared" si="1"/>
        <v>11</v>
      </c>
      <c r="I24" s="50">
        <f t="shared" si="2"/>
        <v>23</v>
      </c>
      <c r="J24" s="60">
        <f t="shared" ref="J24:L24" si="25">C24</f>
        <v>49333351.545452572</v>
      </c>
      <c r="K24" s="60">
        <f t="shared" si="25"/>
        <v>12584050.242079593</v>
      </c>
      <c r="L24" s="60">
        <f t="shared" si="25"/>
        <v>16606547.519189101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1.25" customHeight="1">
      <c r="A25" s="58">
        <v>2013</v>
      </c>
      <c r="B25" s="58">
        <v>201412</v>
      </c>
      <c r="C25" s="59">
        <v>50580041.66159068</v>
      </c>
      <c r="D25" s="59">
        <v>13447314.718934255</v>
      </c>
      <c r="E25" s="59">
        <v>17579264.63668336</v>
      </c>
      <c r="F25" s="50"/>
      <c r="G25" s="50" t="str">
        <f t="shared" si="0"/>
        <v>2014</v>
      </c>
      <c r="H25" s="50" t="str">
        <f t="shared" si="1"/>
        <v>12</v>
      </c>
      <c r="I25" s="50">
        <f t="shared" si="2"/>
        <v>24</v>
      </c>
      <c r="J25" s="60">
        <f t="shared" ref="J25:L25" si="26">C25</f>
        <v>50580041.66159068</v>
      </c>
      <c r="K25" s="60">
        <f t="shared" si="26"/>
        <v>13447314.718934255</v>
      </c>
      <c r="L25" s="60">
        <f t="shared" si="26"/>
        <v>17579264.63668336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1.25" customHeight="1">
      <c r="A26" s="58">
        <v>2013</v>
      </c>
      <c r="B26" s="58">
        <v>201501</v>
      </c>
      <c r="C26" s="59">
        <v>51109656.682995752</v>
      </c>
      <c r="D26" s="59">
        <v>13829838.332435204</v>
      </c>
      <c r="E26" s="59">
        <v>18053889.228412289</v>
      </c>
      <c r="F26" s="50"/>
      <c r="G26" s="50" t="str">
        <f t="shared" si="0"/>
        <v>2015</v>
      </c>
      <c r="H26" s="50" t="str">
        <f t="shared" si="1"/>
        <v>01</v>
      </c>
      <c r="I26" s="50">
        <f t="shared" si="2"/>
        <v>25</v>
      </c>
      <c r="J26" s="60">
        <f t="shared" ref="J26:L26" si="27">C26</f>
        <v>51109656.682995752</v>
      </c>
      <c r="K26" s="60">
        <f t="shared" si="27"/>
        <v>13829838.332435204</v>
      </c>
      <c r="L26" s="60">
        <f t="shared" si="27"/>
        <v>18053889.228412289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1.25" customHeight="1">
      <c r="A27" s="58">
        <v>2013</v>
      </c>
      <c r="B27" s="58">
        <v>201502</v>
      </c>
      <c r="C27" s="59">
        <v>51593285.063368469</v>
      </c>
      <c r="D27" s="59">
        <v>14757923.894600028</v>
      </c>
      <c r="E27" s="59">
        <v>18753904.734929912</v>
      </c>
      <c r="F27" s="50"/>
      <c r="G27" s="50" t="str">
        <f t="shared" si="0"/>
        <v>2015</v>
      </c>
      <c r="H27" s="50" t="str">
        <f t="shared" si="1"/>
        <v>02</v>
      </c>
      <c r="I27" s="50">
        <f t="shared" si="2"/>
        <v>26</v>
      </c>
      <c r="J27" s="60">
        <f t="shared" ref="J27:L27" si="28">C27</f>
        <v>51593285.063368469</v>
      </c>
      <c r="K27" s="60">
        <f t="shared" si="28"/>
        <v>14757923.894600028</v>
      </c>
      <c r="L27" s="60">
        <f t="shared" si="28"/>
        <v>18753904.734929912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1.25" customHeight="1">
      <c r="A28" s="58">
        <v>2013</v>
      </c>
      <c r="B28" s="58">
        <v>201503</v>
      </c>
      <c r="C28" s="59">
        <v>52761633.148748793</v>
      </c>
      <c r="D28" s="59">
        <v>15409751.78290341</v>
      </c>
      <c r="E28" s="59">
        <v>18869535.166959714</v>
      </c>
      <c r="F28" s="50"/>
      <c r="G28" s="50" t="str">
        <f t="shared" si="0"/>
        <v>2015</v>
      </c>
      <c r="H28" s="50" t="str">
        <f t="shared" si="1"/>
        <v>03</v>
      </c>
      <c r="I28" s="50">
        <f t="shared" si="2"/>
        <v>27</v>
      </c>
      <c r="J28" s="60">
        <f t="shared" ref="J28:L28" si="29">C28</f>
        <v>52761633.148748793</v>
      </c>
      <c r="K28" s="60">
        <f t="shared" si="29"/>
        <v>15409751.78290341</v>
      </c>
      <c r="L28" s="60">
        <f t="shared" si="29"/>
        <v>18869535.166959714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1.25" customHeight="1">
      <c r="A29" s="58">
        <v>2013</v>
      </c>
      <c r="B29" s="58">
        <v>201504</v>
      </c>
      <c r="C29" s="59">
        <v>52799878.788321368</v>
      </c>
      <c r="D29" s="59">
        <v>16157438.328490399</v>
      </c>
      <c r="E29" s="59">
        <v>19702605.0000173</v>
      </c>
      <c r="F29" s="50"/>
      <c r="G29" s="50" t="str">
        <f t="shared" si="0"/>
        <v>2015</v>
      </c>
      <c r="H29" s="50" t="str">
        <f t="shared" si="1"/>
        <v>04</v>
      </c>
      <c r="I29" s="50">
        <f t="shared" si="2"/>
        <v>28</v>
      </c>
      <c r="J29" s="60">
        <f t="shared" ref="J29:L29" si="30">C29</f>
        <v>52799878.788321368</v>
      </c>
      <c r="K29" s="60">
        <f t="shared" si="30"/>
        <v>16157438.328490399</v>
      </c>
      <c r="L29" s="60">
        <f t="shared" si="30"/>
        <v>19702605.0000173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1.25" customHeight="1">
      <c r="A30" s="58">
        <v>2013</v>
      </c>
      <c r="B30" s="58">
        <v>201505</v>
      </c>
      <c r="C30" s="59">
        <v>52784193.244349241</v>
      </c>
      <c r="D30" s="59">
        <v>16983418.813889757</v>
      </c>
      <c r="E30" s="59">
        <v>20003372.099629067</v>
      </c>
      <c r="F30" s="50"/>
      <c r="G30" s="50" t="str">
        <f t="shared" si="0"/>
        <v>2015</v>
      </c>
      <c r="H30" s="50" t="str">
        <f t="shared" si="1"/>
        <v>05</v>
      </c>
      <c r="I30" s="50">
        <f t="shared" si="2"/>
        <v>29</v>
      </c>
      <c r="J30" s="60">
        <f t="shared" ref="J30:L30" si="31">C30</f>
        <v>52784193.244349241</v>
      </c>
      <c r="K30" s="60">
        <f t="shared" si="31"/>
        <v>16983418.813889757</v>
      </c>
      <c r="L30" s="60">
        <f t="shared" si="31"/>
        <v>20003372.099629067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1.25" customHeight="1">
      <c r="A31" s="58">
        <v>2013</v>
      </c>
      <c r="B31" s="58">
        <v>201506</v>
      </c>
      <c r="C31" s="59">
        <v>53214863.881886952</v>
      </c>
      <c r="D31" s="59">
        <v>17403453.935089864</v>
      </c>
      <c r="E31" s="59">
        <v>20950432.089109149</v>
      </c>
      <c r="F31" s="50"/>
      <c r="G31" s="50" t="str">
        <f t="shared" si="0"/>
        <v>2015</v>
      </c>
      <c r="H31" s="50" t="str">
        <f t="shared" si="1"/>
        <v>06</v>
      </c>
      <c r="I31" s="50">
        <f t="shared" si="2"/>
        <v>30</v>
      </c>
      <c r="J31" s="60">
        <f t="shared" ref="J31:L31" si="32">C31</f>
        <v>53214863.881886952</v>
      </c>
      <c r="K31" s="60">
        <f t="shared" si="32"/>
        <v>17403453.935089864</v>
      </c>
      <c r="L31" s="60">
        <f t="shared" si="32"/>
        <v>20950432.089109149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1.25" customHeight="1">
      <c r="A32" s="58">
        <v>2013</v>
      </c>
      <c r="B32" s="58">
        <v>201507</v>
      </c>
      <c r="C32" s="59">
        <v>53501443.640618414</v>
      </c>
      <c r="D32" s="59">
        <v>18078861.897726841</v>
      </c>
      <c r="E32" s="59">
        <v>21597067.280511353</v>
      </c>
      <c r="F32" s="50"/>
      <c r="G32" s="50" t="str">
        <f t="shared" si="0"/>
        <v>2015</v>
      </c>
      <c r="H32" s="50" t="str">
        <f t="shared" si="1"/>
        <v>07</v>
      </c>
      <c r="I32" s="50">
        <f t="shared" si="2"/>
        <v>31</v>
      </c>
      <c r="J32" s="60">
        <f t="shared" ref="J32:L32" si="33">C32</f>
        <v>53501443.640618414</v>
      </c>
      <c r="K32" s="60">
        <f t="shared" si="33"/>
        <v>18078861.897726841</v>
      </c>
      <c r="L32" s="60">
        <f t="shared" si="33"/>
        <v>21597067.280511353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1.25" customHeight="1">
      <c r="A33" s="58">
        <v>2013</v>
      </c>
      <c r="B33" s="58">
        <v>201508</v>
      </c>
      <c r="C33" s="59">
        <v>53828788.191917025</v>
      </c>
      <c r="D33" s="59">
        <v>18659278.515796427</v>
      </c>
      <c r="E33" s="59">
        <v>21888272.727289442</v>
      </c>
      <c r="F33" s="50"/>
      <c r="G33" s="50" t="str">
        <f t="shared" si="0"/>
        <v>2015</v>
      </c>
      <c r="H33" s="50" t="str">
        <f t="shared" si="1"/>
        <v>08</v>
      </c>
      <c r="I33" s="50">
        <f t="shared" si="2"/>
        <v>32</v>
      </c>
      <c r="J33" s="60">
        <f t="shared" ref="J33:L33" si="34">C33</f>
        <v>53828788.191917025</v>
      </c>
      <c r="K33" s="60">
        <f t="shared" si="34"/>
        <v>18659278.515796427</v>
      </c>
      <c r="L33" s="60">
        <f t="shared" si="34"/>
        <v>21888272.727289442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1.25" customHeight="1">
      <c r="A34" s="58">
        <v>2013</v>
      </c>
      <c r="B34" s="58">
        <v>201509</v>
      </c>
      <c r="C34" s="59">
        <v>53817002.734781347</v>
      </c>
      <c r="D34" s="59">
        <v>18528513.216427255</v>
      </c>
      <c r="E34" s="59">
        <v>21669313.309825685</v>
      </c>
      <c r="F34" s="50"/>
      <c r="G34" s="50" t="str">
        <f t="shared" si="0"/>
        <v>2015</v>
      </c>
      <c r="H34" s="50" t="str">
        <f t="shared" si="1"/>
        <v>09</v>
      </c>
      <c r="I34" s="50">
        <f t="shared" si="2"/>
        <v>33</v>
      </c>
      <c r="J34" s="60">
        <f t="shared" ref="J34:L34" si="35">C34</f>
        <v>53817002.734781347</v>
      </c>
      <c r="K34" s="60">
        <f t="shared" si="35"/>
        <v>18528513.216427255</v>
      </c>
      <c r="L34" s="60">
        <f t="shared" si="35"/>
        <v>21669313.309825685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1.25" customHeight="1">
      <c r="A35" s="58">
        <v>2013</v>
      </c>
      <c r="B35" s="58">
        <v>201510</v>
      </c>
      <c r="C35" s="59">
        <v>53510496.262734823</v>
      </c>
      <c r="D35" s="59">
        <v>18703239.881076887</v>
      </c>
      <c r="E35" s="59">
        <v>22144024.680623971</v>
      </c>
      <c r="F35" s="50"/>
      <c r="G35" s="50" t="str">
        <f t="shared" si="0"/>
        <v>2015</v>
      </c>
      <c r="H35" s="50" t="str">
        <f t="shared" si="1"/>
        <v>10</v>
      </c>
      <c r="I35" s="50">
        <f t="shared" si="2"/>
        <v>34</v>
      </c>
      <c r="J35" s="60">
        <f t="shared" ref="J35:L35" si="36">C35</f>
        <v>53510496.262734823</v>
      </c>
      <c r="K35" s="60">
        <f t="shared" si="36"/>
        <v>18703239.881076887</v>
      </c>
      <c r="L35" s="60">
        <f t="shared" si="36"/>
        <v>22144024.680623971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1.25" customHeight="1">
      <c r="A36" s="58">
        <v>2013</v>
      </c>
      <c r="B36" s="58">
        <v>201511</v>
      </c>
      <c r="C36" s="59">
        <v>53466005.882682092</v>
      </c>
      <c r="D36" s="59">
        <v>18882174.431949403</v>
      </c>
      <c r="E36" s="59">
        <v>22471190.044584826</v>
      </c>
      <c r="F36" s="50"/>
      <c r="G36" s="50" t="str">
        <f t="shared" si="0"/>
        <v>2015</v>
      </c>
      <c r="H36" s="50" t="str">
        <f t="shared" si="1"/>
        <v>11</v>
      </c>
      <c r="I36" s="50">
        <f t="shared" si="2"/>
        <v>35</v>
      </c>
      <c r="J36" s="60">
        <f t="shared" ref="J36:L36" si="37">C36</f>
        <v>53466005.882682092</v>
      </c>
      <c r="K36" s="60">
        <f t="shared" si="37"/>
        <v>18882174.431949403</v>
      </c>
      <c r="L36" s="60">
        <f t="shared" si="37"/>
        <v>22471190.044584826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1.25" customHeight="1">
      <c r="A37" s="58">
        <v>2013</v>
      </c>
      <c r="B37" s="58">
        <v>201512</v>
      </c>
      <c r="C37" s="59">
        <v>53555346.440985896</v>
      </c>
      <c r="D37" s="59">
        <v>19304415.589316633</v>
      </c>
      <c r="E37" s="59">
        <v>22466988.11094651</v>
      </c>
      <c r="F37" s="50"/>
      <c r="G37" s="50" t="str">
        <f t="shared" si="0"/>
        <v>2015</v>
      </c>
      <c r="H37" s="50" t="str">
        <f t="shared" si="1"/>
        <v>12</v>
      </c>
      <c r="I37" s="50">
        <f t="shared" si="2"/>
        <v>36</v>
      </c>
      <c r="J37" s="60">
        <f t="shared" ref="J37:L37" si="38">C37</f>
        <v>53555346.440985896</v>
      </c>
      <c r="K37" s="60">
        <f t="shared" si="38"/>
        <v>19304415.589316633</v>
      </c>
      <c r="L37" s="60">
        <f t="shared" si="38"/>
        <v>22466988.11094651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1.25" customHeight="1">
      <c r="A38" s="58">
        <v>2013</v>
      </c>
      <c r="B38" s="58">
        <v>201601</v>
      </c>
      <c r="C38" s="59">
        <v>53567553.369737469</v>
      </c>
      <c r="D38" s="59">
        <v>19481445.732087132</v>
      </c>
      <c r="E38" s="59">
        <v>22535259.228951119</v>
      </c>
      <c r="F38" s="50"/>
      <c r="G38" s="50" t="str">
        <f t="shared" si="0"/>
        <v>2016</v>
      </c>
      <c r="H38" s="50" t="str">
        <f t="shared" si="1"/>
        <v>01</v>
      </c>
      <c r="I38" s="50">
        <f t="shared" si="2"/>
        <v>37</v>
      </c>
      <c r="J38" s="60">
        <f t="shared" ref="J38:L38" si="39">C38</f>
        <v>53567553.369737469</v>
      </c>
      <c r="K38" s="60">
        <f t="shared" si="39"/>
        <v>19481445.732087132</v>
      </c>
      <c r="L38" s="60">
        <f t="shared" si="39"/>
        <v>22535259.228951119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1.25" customHeight="1">
      <c r="A39" s="58">
        <v>2013</v>
      </c>
      <c r="B39" s="58">
        <v>201602</v>
      </c>
      <c r="C39" s="59">
        <v>53583019.807522081</v>
      </c>
      <c r="D39" s="59">
        <v>19630267.104737662</v>
      </c>
      <c r="E39" s="59">
        <v>22498452.729340926</v>
      </c>
      <c r="F39" s="50"/>
      <c r="G39" s="50" t="str">
        <f t="shared" si="0"/>
        <v>2016</v>
      </c>
      <c r="H39" s="50" t="str">
        <f t="shared" si="1"/>
        <v>02</v>
      </c>
      <c r="I39" s="50">
        <f t="shared" si="2"/>
        <v>38</v>
      </c>
      <c r="J39" s="60">
        <f t="shared" ref="J39:L39" si="40">C39</f>
        <v>53583019.807522081</v>
      </c>
      <c r="K39" s="60">
        <f t="shared" si="40"/>
        <v>19630267.104737662</v>
      </c>
      <c r="L39" s="60">
        <f t="shared" si="40"/>
        <v>22498452.729340926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1.25" customHeight="1">
      <c r="A40" s="58">
        <v>2013</v>
      </c>
      <c r="B40" s="58">
        <v>201603</v>
      </c>
      <c r="C40" s="59">
        <v>53608819.447715893</v>
      </c>
      <c r="D40" s="59">
        <v>19810060.750517257</v>
      </c>
      <c r="E40" s="59">
        <v>22611470.856781837</v>
      </c>
      <c r="F40" s="50"/>
      <c r="G40" s="50" t="str">
        <f t="shared" si="0"/>
        <v>2016</v>
      </c>
      <c r="H40" s="50" t="str">
        <f t="shared" si="1"/>
        <v>03</v>
      </c>
      <c r="I40" s="50">
        <f t="shared" si="2"/>
        <v>39</v>
      </c>
      <c r="J40" s="60">
        <f t="shared" ref="J40:L40" si="41">C40</f>
        <v>53608819.447715893</v>
      </c>
      <c r="K40" s="60">
        <f t="shared" si="41"/>
        <v>19810060.750517257</v>
      </c>
      <c r="L40" s="60">
        <f t="shared" si="41"/>
        <v>22611470.856781837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1.25" customHeight="1">
      <c r="A41" s="58">
        <v>2013</v>
      </c>
      <c r="B41" s="58">
        <v>201604</v>
      </c>
      <c r="C41" s="59">
        <v>53638795.146179274</v>
      </c>
      <c r="D41" s="59">
        <v>19847457.388118852</v>
      </c>
      <c r="E41" s="59">
        <v>22653670.441079814</v>
      </c>
      <c r="F41" s="50"/>
      <c r="G41" s="50" t="str">
        <f t="shared" si="0"/>
        <v>2016</v>
      </c>
      <c r="H41" s="50" t="str">
        <f t="shared" si="1"/>
        <v>04</v>
      </c>
      <c r="I41" s="50">
        <f t="shared" si="2"/>
        <v>40</v>
      </c>
      <c r="J41" s="60">
        <f t="shared" ref="J41:L41" si="42">C41</f>
        <v>53638795.146179274</v>
      </c>
      <c r="K41" s="60">
        <f t="shared" si="42"/>
        <v>19847457.388118852</v>
      </c>
      <c r="L41" s="60">
        <f t="shared" si="42"/>
        <v>22653670.441079814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1.25" customHeight="1">
      <c r="A42" s="58">
        <v>2013</v>
      </c>
      <c r="B42" s="58">
        <v>201605</v>
      </c>
      <c r="C42" s="59">
        <v>53630329.843538851</v>
      </c>
      <c r="D42" s="59">
        <v>20015211.381467126</v>
      </c>
      <c r="E42" s="59">
        <v>22746895.261309255</v>
      </c>
      <c r="F42" s="50"/>
      <c r="G42" s="50" t="str">
        <f t="shared" si="0"/>
        <v>2016</v>
      </c>
      <c r="H42" s="50" t="str">
        <f t="shared" si="1"/>
        <v>05</v>
      </c>
      <c r="I42" s="50">
        <f t="shared" si="2"/>
        <v>41</v>
      </c>
      <c r="J42" s="60">
        <f t="shared" ref="J42:L42" si="43">C42</f>
        <v>53630329.843538851</v>
      </c>
      <c r="K42" s="60">
        <f t="shared" si="43"/>
        <v>20015211.381467126</v>
      </c>
      <c r="L42" s="60">
        <f t="shared" si="43"/>
        <v>22746895.261309255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1.25" customHeight="1">
      <c r="A43" s="58">
        <v>2013</v>
      </c>
      <c r="B43" s="58">
        <v>201606</v>
      </c>
      <c r="C43" s="59">
        <v>53590474.059136853</v>
      </c>
      <c r="D43" s="59">
        <v>20024855.42184392</v>
      </c>
      <c r="E43" s="59">
        <v>22660944.939216264</v>
      </c>
      <c r="F43" s="50"/>
      <c r="G43" s="50" t="str">
        <f t="shared" si="0"/>
        <v>2016</v>
      </c>
      <c r="H43" s="50" t="str">
        <f t="shared" si="1"/>
        <v>06</v>
      </c>
      <c r="I43" s="50">
        <f t="shared" si="2"/>
        <v>42</v>
      </c>
      <c r="J43" s="60">
        <f t="shared" ref="J43:L43" si="44">C43</f>
        <v>53590474.059136853</v>
      </c>
      <c r="K43" s="60">
        <f t="shared" si="44"/>
        <v>20024855.42184392</v>
      </c>
      <c r="L43" s="60">
        <f t="shared" si="44"/>
        <v>22660944.939216264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1.25" customHeight="1">
      <c r="A44" s="58">
        <v>2013</v>
      </c>
      <c r="B44" s="58">
        <v>201607</v>
      </c>
      <c r="C44" s="59">
        <v>53593727.88120921</v>
      </c>
      <c r="D44" s="59">
        <v>20355044.728252713</v>
      </c>
      <c r="E44" s="59">
        <v>22674639.780725107</v>
      </c>
      <c r="F44" s="50"/>
      <c r="G44" s="50" t="str">
        <f t="shared" si="0"/>
        <v>2016</v>
      </c>
      <c r="H44" s="50" t="str">
        <f t="shared" si="1"/>
        <v>07</v>
      </c>
      <c r="I44" s="50">
        <f t="shared" si="2"/>
        <v>43</v>
      </c>
      <c r="J44" s="60">
        <f t="shared" ref="J44:L44" si="45">C44</f>
        <v>53593727.88120921</v>
      </c>
      <c r="K44" s="60">
        <f t="shared" si="45"/>
        <v>20355044.728252713</v>
      </c>
      <c r="L44" s="60">
        <f t="shared" si="45"/>
        <v>22674639.780725107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1.25" customHeight="1">
      <c r="A45" s="58">
        <v>2013</v>
      </c>
      <c r="B45" s="58">
        <v>201608</v>
      </c>
      <c r="C45" s="59">
        <v>53594516.442278154</v>
      </c>
      <c r="D45" s="59">
        <v>20580888.480069999</v>
      </c>
      <c r="E45" s="59">
        <v>22811380.124235906</v>
      </c>
      <c r="F45" s="50"/>
      <c r="G45" s="50" t="str">
        <f t="shared" si="0"/>
        <v>2016</v>
      </c>
      <c r="H45" s="50" t="str">
        <f t="shared" si="1"/>
        <v>08</v>
      </c>
      <c r="I45" s="50">
        <f t="shared" si="2"/>
        <v>44</v>
      </c>
      <c r="J45" s="60">
        <f t="shared" ref="J45:L45" si="46">C45</f>
        <v>53594516.442278154</v>
      </c>
      <c r="K45" s="60">
        <f t="shared" si="46"/>
        <v>20580888.480069999</v>
      </c>
      <c r="L45" s="60">
        <f t="shared" si="46"/>
        <v>22811380.124235906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1.25" customHeight="1">
      <c r="A46" s="58">
        <v>2013</v>
      </c>
      <c r="B46" s="58">
        <v>201609</v>
      </c>
      <c r="C46" s="59">
        <v>53595571.233401865</v>
      </c>
      <c r="D46" s="59">
        <v>20666433.07920276</v>
      </c>
      <c r="E46" s="59">
        <v>22764346.354738187</v>
      </c>
      <c r="F46" s="50"/>
      <c r="G46" s="50" t="str">
        <f t="shared" si="0"/>
        <v>2016</v>
      </c>
      <c r="H46" s="50" t="str">
        <f t="shared" si="1"/>
        <v>09</v>
      </c>
      <c r="I46" s="50">
        <f t="shared" si="2"/>
        <v>45</v>
      </c>
      <c r="J46" s="60">
        <f t="shared" ref="J46:L46" si="47">C46</f>
        <v>53595571.233401865</v>
      </c>
      <c r="K46" s="60">
        <f t="shared" si="47"/>
        <v>20666433.07920276</v>
      </c>
      <c r="L46" s="60">
        <f t="shared" si="47"/>
        <v>22764346.354738187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1.25" customHeight="1">
      <c r="A47" s="58">
        <v>2013</v>
      </c>
      <c r="B47" s="58">
        <v>201610</v>
      </c>
      <c r="C47" s="59">
        <v>53685459.683125302</v>
      </c>
      <c r="D47" s="59">
        <v>20731381.107598681</v>
      </c>
      <c r="E47" s="59">
        <v>22608761.853929635</v>
      </c>
      <c r="F47" s="50"/>
      <c r="G47" s="50" t="str">
        <f t="shared" si="0"/>
        <v>2016</v>
      </c>
      <c r="H47" s="50" t="str">
        <f t="shared" si="1"/>
        <v>10</v>
      </c>
      <c r="I47" s="50">
        <f t="shared" si="2"/>
        <v>46</v>
      </c>
      <c r="J47" s="60">
        <f t="shared" ref="J47:L47" si="48">C47</f>
        <v>53685459.683125302</v>
      </c>
      <c r="K47" s="60">
        <f t="shared" si="48"/>
        <v>20731381.107598681</v>
      </c>
      <c r="L47" s="60">
        <f t="shared" si="48"/>
        <v>22608761.853929635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1.25" customHeight="1">
      <c r="A48" s="58">
        <v>2013</v>
      </c>
      <c r="B48" s="58">
        <v>201611</v>
      </c>
      <c r="C48" s="59">
        <v>53604981.530946791</v>
      </c>
      <c r="D48" s="59">
        <v>20823818.178239476</v>
      </c>
      <c r="E48" s="59">
        <v>22562302.004061416</v>
      </c>
      <c r="F48" s="50"/>
      <c r="G48" s="50" t="str">
        <f t="shared" si="0"/>
        <v>2016</v>
      </c>
      <c r="H48" s="50" t="str">
        <f t="shared" si="1"/>
        <v>11</v>
      </c>
      <c r="I48" s="50">
        <f t="shared" si="2"/>
        <v>47</v>
      </c>
      <c r="J48" s="60">
        <f t="shared" ref="J48:L48" si="49">C48</f>
        <v>53604981.530946791</v>
      </c>
      <c r="K48" s="60">
        <f t="shared" si="49"/>
        <v>20823818.178239476</v>
      </c>
      <c r="L48" s="60">
        <f t="shared" si="49"/>
        <v>22562302.004061416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1.25" customHeight="1">
      <c r="A49" s="58">
        <v>2013</v>
      </c>
      <c r="B49" s="58">
        <v>201612</v>
      </c>
      <c r="C49" s="59">
        <v>53617097.406874157</v>
      </c>
      <c r="D49" s="59">
        <v>20914998.820615925</v>
      </c>
      <c r="E49" s="59">
        <v>22586879.102056034</v>
      </c>
      <c r="F49" s="50"/>
      <c r="G49" s="50" t="str">
        <f t="shared" si="0"/>
        <v>2016</v>
      </c>
      <c r="H49" s="50" t="str">
        <f t="shared" si="1"/>
        <v>12</v>
      </c>
      <c r="I49" s="50">
        <f t="shared" si="2"/>
        <v>48</v>
      </c>
      <c r="J49" s="60">
        <f t="shared" ref="J49:L49" si="50">C49</f>
        <v>53617097.406874157</v>
      </c>
      <c r="K49" s="60">
        <f t="shared" si="50"/>
        <v>20914998.820615925</v>
      </c>
      <c r="L49" s="60">
        <f t="shared" si="50"/>
        <v>22586879.102056034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1.25" customHeight="1">
      <c r="A50" s="58">
        <v>2013</v>
      </c>
      <c r="B50" s="58">
        <v>201701</v>
      </c>
      <c r="C50" s="59">
        <v>53584037.073409989</v>
      </c>
      <c r="D50" s="59">
        <v>20922748.623617668</v>
      </c>
      <c r="E50" s="59">
        <v>22343284.582907517</v>
      </c>
      <c r="F50" s="50"/>
      <c r="G50" s="50" t="str">
        <f t="shared" si="0"/>
        <v>2017</v>
      </c>
      <c r="H50" s="50" t="str">
        <f t="shared" si="1"/>
        <v>01</v>
      </c>
      <c r="I50" s="50">
        <f t="shared" si="2"/>
        <v>49</v>
      </c>
      <c r="J50" s="60">
        <f t="shared" ref="J50:L50" si="51">C50</f>
        <v>53584037.073409989</v>
      </c>
      <c r="K50" s="60">
        <f t="shared" si="51"/>
        <v>20922748.623617668</v>
      </c>
      <c r="L50" s="60">
        <f t="shared" si="51"/>
        <v>22343284.582907517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1.25" customHeight="1">
      <c r="A51" s="58">
        <v>2013</v>
      </c>
      <c r="B51" s="58">
        <v>201702</v>
      </c>
      <c r="C51" s="59">
        <v>53591944.673409976</v>
      </c>
      <c r="D51" s="59">
        <v>21105841.251342263</v>
      </c>
      <c r="E51" s="59">
        <v>22322501.820148144</v>
      </c>
      <c r="F51" s="50"/>
      <c r="G51" s="50" t="str">
        <f t="shared" si="0"/>
        <v>2017</v>
      </c>
      <c r="H51" s="50" t="str">
        <f t="shared" si="1"/>
        <v>02</v>
      </c>
      <c r="I51" s="50">
        <f t="shared" si="2"/>
        <v>50</v>
      </c>
      <c r="J51" s="60">
        <f t="shared" ref="J51:L51" si="52">C51</f>
        <v>53591944.673409976</v>
      </c>
      <c r="K51" s="60">
        <f t="shared" si="52"/>
        <v>21105841.251342263</v>
      </c>
      <c r="L51" s="60">
        <f t="shared" si="52"/>
        <v>22322501.820148144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1.25" customHeight="1">
      <c r="A52" s="58">
        <v>2013</v>
      </c>
      <c r="B52" s="58">
        <v>201703</v>
      </c>
      <c r="C52" s="59">
        <v>53596927.174184941</v>
      </c>
      <c r="D52" s="59">
        <v>21122431.477224033</v>
      </c>
      <c r="E52" s="59">
        <v>22330181.511915281</v>
      </c>
      <c r="F52" s="50"/>
      <c r="G52" s="50" t="str">
        <f t="shared" si="0"/>
        <v>2017</v>
      </c>
      <c r="H52" s="50" t="str">
        <f t="shared" si="1"/>
        <v>03</v>
      </c>
      <c r="I52" s="50">
        <f t="shared" si="2"/>
        <v>51</v>
      </c>
      <c r="J52" s="60">
        <f t="shared" ref="J52:L52" si="53">C52</f>
        <v>53596927.174184941</v>
      </c>
      <c r="K52" s="60">
        <f t="shared" si="53"/>
        <v>21122431.477224033</v>
      </c>
      <c r="L52" s="60">
        <f t="shared" si="53"/>
        <v>22330181.511915281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1.25" customHeight="1">
      <c r="A53" s="58">
        <v>2013</v>
      </c>
      <c r="B53" s="58">
        <v>201704</v>
      </c>
      <c r="C53" s="59">
        <v>53385655.821869873</v>
      </c>
      <c r="D53" s="59">
        <v>21140730.791140627</v>
      </c>
      <c r="E53" s="59">
        <v>22460708.129846882</v>
      </c>
      <c r="F53" s="50"/>
      <c r="G53" s="50" t="str">
        <f t="shared" si="0"/>
        <v>2017</v>
      </c>
      <c r="H53" s="50" t="str">
        <f t="shared" si="1"/>
        <v>04</v>
      </c>
      <c r="I53" s="50">
        <f t="shared" si="2"/>
        <v>52</v>
      </c>
      <c r="J53" s="60">
        <f t="shared" ref="J53:L53" si="54">C53</f>
        <v>53385655.821869873</v>
      </c>
      <c r="K53" s="60">
        <f t="shared" si="54"/>
        <v>21140730.791140627</v>
      </c>
      <c r="L53" s="60">
        <f t="shared" si="54"/>
        <v>22460708.129846882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1.25" customHeight="1">
      <c r="A54" s="58">
        <v>2013</v>
      </c>
      <c r="B54" s="58">
        <v>201705</v>
      </c>
      <c r="C54" s="59">
        <v>53515182.112652101</v>
      </c>
      <c r="D54" s="59">
        <v>21288996.462281916</v>
      </c>
      <c r="E54" s="59">
        <v>22562528.685854126</v>
      </c>
      <c r="F54" s="50"/>
      <c r="G54" s="50" t="str">
        <f t="shared" si="0"/>
        <v>2017</v>
      </c>
      <c r="H54" s="50" t="str">
        <f t="shared" si="1"/>
        <v>05</v>
      </c>
      <c r="I54" s="50">
        <f t="shared" si="2"/>
        <v>53</v>
      </c>
      <c r="J54" s="60">
        <f t="shared" ref="J54:L54" si="55">C54</f>
        <v>53515182.112652101</v>
      </c>
      <c r="K54" s="60">
        <f t="shared" si="55"/>
        <v>21288996.462281916</v>
      </c>
      <c r="L54" s="60">
        <f t="shared" si="55"/>
        <v>22562528.685854126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1.25" customHeight="1">
      <c r="A55" s="58">
        <v>2013</v>
      </c>
      <c r="B55" s="58">
        <v>201706</v>
      </c>
      <c r="C55" s="59">
        <v>53510027.555250444</v>
      </c>
      <c r="D55" s="59">
        <v>21294942.203193557</v>
      </c>
      <c r="E55" s="59">
        <v>22548880.580896385</v>
      </c>
      <c r="F55" s="50"/>
      <c r="G55" s="50" t="str">
        <f t="shared" si="0"/>
        <v>2017</v>
      </c>
      <c r="H55" s="50" t="str">
        <f t="shared" si="1"/>
        <v>06</v>
      </c>
      <c r="I55" s="50">
        <f t="shared" si="2"/>
        <v>54</v>
      </c>
      <c r="J55" s="60">
        <f t="shared" ref="J55:L55" si="56">C55</f>
        <v>53510027.555250444</v>
      </c>
      <c r="K55" s="60">
        <f t="shared" si="56"/>
        <v>21294942.203193557</v>
      </c>
      <c r="L55" s="60">
        <f t="shared" si="56"/>
        <v>22548880.580896385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1.25" customHeight="1">
      <c r="A56" s="58">
        <v>2013</v>
      </c>
      <c r="B56" s="58">
        <v>201707</v>
      </c>
      <c r="C56" s="59">
        <v>53520400.450881831</v>
      </c>
      <c r="D56" s="59">
        <v>21506043.149831239</v>
      </c>
      <c r="E56" s="59">
        <v>22665349.990830339</v>
      </c>
      <c r="F56" s="50"/>
      <c r="G56" s="50" t="str">
        <f t="shared" si="0"/>
        <v>2017</v>
      </c>
      <c r="H56" s="50" t="str">
        <f t="shared" si="1"/>
        <v>07</v>
      </c>
      <c r="I56" s="50">
        <f t="shared" si="2"/>
        <v>55</v>
      </c>
      <c r="J56" s="60">
        <f t="shared" ref="J56:L56" si="57">C56</f>
        <v>53520400.450881831</v>
      </c>
      <c r="K56" s="60">
        <f t="shared" si="57"/>
        <v>21506043.149831239</v>
      </c>
      <c r="L56" s="60">
        <f t="shared" si="57"/>
        <v>22665349.990830339</v>
      </c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1.25" customHeight="1">
      <c r="A57" s="58">
        <v>2013</v>
      </c>
      <c r="B57" s="58">
        <v>201708</v>
      </c>
      <c r="C57" s="59">
        <v>53440068.453708149</v>
      </c>
      <c r="D57" s="59">
        <v>21532392.153136622</v>
      </c>
      <c r="E57" s="59">
        <v>22688223.882640939</v>
      </c>
      <c r="F57" s="50"/>
      <c r="G57" s="50" t="str">
        <f t="shared" si="0"/>
        <v>2017</v>
      </c>
      <c r="H57" s="50" t="str">
        <f t="shared" si="1"/>
        <v>08</v>
      </c>
      <c r="I57" s="50">
        <f t="shared" si="2"/>
        <v>56</v>
      </c>
      <c r="J57" s="60">
        <f t="shared" ref="J57:L57" si="58">C57</f>
        <v>53440068.453708149</v>
      </c>
      <c r="K57" s="60">
        <f t="shared" si="58"/>
        <v>21532392.153136622</v>
      </c>
      <c r="L57" s="60">
        <f t="shared" si="58"/>
        <v>22688223.882640939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1.25" customHeight="1">
      <c r="A58" s="58">
        <v>2013</v>
      </c>
      <c r="B58" s="58">
        <v>201709</v>
      </c>
      <c r="C58" s="59">
        <v>53439638.993708119</v>
      </c>
      <c r="D58" s="59">
        <v>21526131.519764513</v>
      </c>
      <c r="E58" s="59">
        <v>22680746.524705123</v>
      </c>
      <c r="F58" s="50"/>
      <c r="G58" s="50" t="str">
        <f t="shared" si="0"/>
        <v>2017</v>
      </c>
      <c r="H58" s="50" t="str">
        <f t="shared" si="1"/>
        <v>09</v>
      </c>
      <c r="I58" s="50">
        <f t="shared" si="2"/>
        <v>57</v>
      </c>
      <c r="J58" s="60">
        <f t="shared" ref="J58:L58" si="59">C58</f>
        <v>53439638.993708119</v>
      </c>
      <c r="K58" s="60">
        <f t="shared" si="59"/>
        <v>21526131.519764513</v>
      </c>
      <c r="L58" s="60">
        <f t="shared" si="59"/>
        <v>22680746.524705123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1.25" customHeight="1">
      <c r="A59" s="58">
        <v>2013</v>
      </c>
      <c r="B59" s="58">
        <v>201712</v>
      </c>
      <c r="C59" s="59">
        <v>53310131.464328386</v>
      </c>
      <c r="D59" s="59">
        <v>21625971.71115575</v>
      </c>
      <c r="E59" s="59">
        <v>22735758.096052937</v>
      </c>
      <c r="F59" s="50"/>
      <c r="G59" s="50" t="str">
        <f t="shared" si="0"/>
        <v>2017</v>
      </c>
      <c r="H59" s="50" t="str">
        <f t="shared" si="1"/>
        <v>12</v>
      </c>
      <c r="I59" s="50">
        <f t="shared" si="2"/>
        <v>60</v>
      </c>
      <c r="J59" s="60">
        <f t="shared" ref="J59:L59" si="60">C59</f>
        <v>53310131.464328386</v>
      </c>
      <c r="K59" s="60">
        <f t="shared" si="60"/>
        <v>21625971.71115575</v>
      </c>
      <c r="L59" s="60">
        <f t="shared" si="60"/>
        <v>22735758.096052937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1.25" customHeight="1">
      <c r="A60" s="58">
        <v>2014</v>
      </c>
      <c r="B60" s="58">
        <v>201401</v>
      </c>
      <c r="C60" s="59">
        <v>429263.26954994956</v>
      </c>
      <c r="D60" s="59">
        <v>0</v>
      </c>
      <c r="E60" s="59">
        <v>0</v>
      </c>
      <c r="F60" s="50"/>
      <c r="G60" s="50" t="str">
        <f t="shared" si="0"/>
        <v>2014</v>
      </c>
      <c r="H60" s="50" t="str">
        <f t="shared" si="1"/>
        <v>01</v>
      </c>
      <c r="I60" s="50">
        <f t="shared" si="2"/>
        <v>1</v>
      </c>
      <c r="J60" s="60">
        <f t="shared" ref="J60:L60" si="61">C60</f>
        <v>429263.26954994956</v>
      </c>
      <c r="K60" s="60">
        <f t="shared" si="61"/>
        <v>0</v>
      </c>
      <c r="L60" s="60">
        <f t="shared" si="61"/>
        <v>0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1.25" customHeight="1">
      <c r="A61" s="58">
        <v>2014</v>
      </c>
      <c r="B61" s="58">
        <v>201402</v>
      </c>
      <c r="C61" s="59">
        <v>3664094.2134757955</v>
      </c>
      <c r="D61" s="59">
        <v>0</v>
      </c>
      <c r="E61" s="59">
        <v>433.34400060668156</v>
      </c>
      <c r="F61" s="50"/>
      <c r="G61" s="50" t="str">
        <f t="shared" si="0"/>
        <v>2014</v>
      </c>
      <c r="H61" s="50" t="str">
        <f t="shared" si="1"/>
        <v>02</v>
      </c>
      <c r="I61" s="50">
        <f t="shared" si="2"/>
        <v>2</v>
      </c>
      <c r="J61" s="60">
        <f t="shared" ref="J61:L61" si="62">C61</f>
        <v>3664094.2134757955</v>
      </c>
      <c r="K61" s="60">
        <f t="shared" si="62"/>
        <v>0</v>
      </c>
      <c r="L61" s="60">
        <f t="shared" si="62"/>
        <v>433.34400060668156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1.25" customHeight="1">
      <c r="A62" s="58">
        <v>2014</v>
      </c>
      <c r="B62" s="58">
        <v>201403</v>
      </c>
      <c r="C62" s="59">
        <v>9070001.2330515962</v>
      </c>
      <c r="D62" s="59">
        <v>4662.67</v>
      </c>
      <c r="E62" s="59">
        <v>14894.39400060668</v>
      </c>
      <c r="F62" s="50"/>
      <c r="G62" s="50" t="str">
        <f t="shared" si="0"/>
        <v>2014</v>
      </c>
      <c r="H62" s="50" t="str">
        <f t="shared" si="1"/>
        <v>03</v>
      </c>
      <c r="I62" s="50">
        <f t="shared" si="2"/>
        <v>3</v>
      </c>
      <c r="J62" s="60">
        <f t="shared" ref="J62:L62" si="63">C62</f>
        <v>9070001.2330515962</v>
      </c>
      <c r="K62" s="60">
        <f t="shared" si="63"/>
        <v>4662.67</v>
      </c>
      <c r="L62" s="60">
        <f t="shared" si="63"/>
        <v>14894.39400060668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1.25" customHeight="1">
      <c r="A63" s="58">
        <v>2014</v>
      </c>
      <c r="B63" s="58">
        <v>201404</v>
      </c>
      <c r="C63" s="59">
        <v>9807318.7403951231</v>
      </c>
      <c r="D63" s="59">
        <v>41217.070010247997</v>
      </c>
      <c r="E63" s="59">
        <v>95590.635977009952</v>
      </c>
      <c r="F63" s="50"/>
      <c r="G63" s="50" t="str">
        <f t="shared" si="0"/>
        <v>2014</v>
      </c>
      <c r="H63" s="50" t="str">
        <f t="shared" si="1"/>
        <v>04</v>
      </c>
      <c r="I63" s="50">
        <f t="shared" si="2"/>
        <v>4</v>
      </c>
      <c r="J63" s="60">
        <f t="shared" ref="J63:L63" si="64">C63</f>
        <v>9807318.7403951231</v>
      </c>
      <c r="K63" s="60">
        <f t="shared" si="64"/>
        <v>41217.070010247997</v>
      </c>
      <c r="L63" s="60">
        <f t="shared" si="64"/>
        <v>95590.635977009952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1.25" customHeight="1">
      <c r="A64" s="58">
        <v>2014</v>
      </c>
      <c r="B64" s="58">
        <v>201405</v>
      </c>
      <c r="C64" s="59">
        <v>12577434.277145227</v>
      </c>
      <c r="D64" s="59">
        <v>88016.129407837056</v>
      </c>
      <c r="E64" s="59">
        <v>200019.10285470879</v>
      </c>
      <c r="F64" s="50"/>
      <c r="G64" s="50" t="str">
        <f t="shared" si="0"/>
        <v>2014</v>
      </c>
      <c r="H64" s="50" t="str">
        <f t="shared" si="1"/>
        <v>05</v>
      </c>
      <c r="I64" s="50">
        <f t="shared" si="2"/>
        <v>5</v>
      </c>
      <c r="J64" s="60">
        <f t="shared" ref="J64:L64" si="65">C64</f>
        <v>12577434.277145227</v>
      </c>
      <c r="K64" s="60">
        <f t="shared" si="65"/>
        <v>88016.129407837056</v>
      </c>
      <c r="L64" s="60">
        <f t="shared" si="65"/>
        <v>200019.10285470879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1.25" customHeight="1">
      <c r="A65" s="58">
        <v>2014</v>
      </c>
      <c r="B65" s="58">
        <v>201406</v>
      </c>
      <c r="C65" s="59">
        <v>14233825.241652807</v>
      </c>
      <c r="D65" s="59">
        <v>358286.94057972101</v>
      </c>
      <c r="E65" s="59">
        <v>538743.81899628299</v>
      </c>
      <c r="F65" s="50"/>
      <c r="G65" s="50" t="str">
        <f t="shared" si="0"/>
        <v>2014</v>
      </c>
      <c r="H65" s="50" t="str">
        <f t="shared" si="1"/>
        <v>06</v>
      </c>
      <c r="I65" s="50">
        <f t="shared" si="2"/>
        <v>6</v>
      </c>
      <c r="J65" s="60">
        <f t="shared" ref="J65:L65" si="66">C65</f>
        <v>14233825.241652807</v>
      </c>
      <c r="K65" s="60">
        <f t="shared" si="66"/>
        <v>358286.94057972101</v>
      </c>
      <c r="L65" s="60">
        <f t="shared" si="66"/>
        <v>538743.81899628299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1.25" customHeight="1">
      <c r="A66" s="58">
        <v>2014</v>
      </c>
      <c r="B66" s="58">
        <v>201407</v>
      </c>
      <c r="C66" s="59">
        <v>17366342.168929808</v>
      </c>
      <c r="D66" s="59">
        <v>697917.38098215056</v>
      </c>
      <c r="E66" s="59">
        <v>919685.7937612331</v>
      </c>
      <c r="F66" s="50"/>
      <c r="G66" s="50" t="str">
        <f t="shared" si="0"/>
        <v>2014</v>
      </c>
      <c r="H66" s="50" t="str">
        <f t="shared" si="1"/>
        <v>07</v>
      </c>
      <c r="I66" s="50">
        <f t="shared" si="2"/>
        <v>7</v>
      </c>
      <c r="J66" s="60">
        <f t="shared" ref="J66:L66" si="67">C66</f>
        <v>17366342.168929808</v>
      </c>
      <c r="K66" s="60">
        <f t="shared" si="67"/>
        <v>697917.38098215056</v>
      </c>
      <c r="L66" s="60">
        <f t="shared" si="67"/>
        <v>919685.7937612331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1.25" customHeight="1">
      <c r="A67" s="58">
        <v>2014</v>
      </c>
      <c r="B67" s="58">
        <v>201408</v>
      </c>
      <c r="C67" s="59">
        <v>19848826.04076482</v>
      </c>
      <c r="D67" s="59">
        <v>773568.68994357612</v>
      </c>
      <c r="E67" s="59">
        <v>969792.27178180672</v>
      </c>
      <c r="F67" s="50"/>
      <c r="G67" s="50" t="str">
        <f t="shared" si="0"/>
        <v>2014</v>
      </c>
      <c r="H67" s="50" t="str">
        <f t="shared" si="1"/>
        <v>08</v>
      </c>
      <c r="I67" s="50">
        <f t="shared" si="2"/>
        <v>8</v>
      </c>
      <c r="J67" s="60">
        <f t="shared" ref="J67:L67" si="68">C67</f>
        <v>19848826.04076482</v>
      </c>
      <c r="K67" s="60">
        <f t="shared" si="68"/>
        <v>773568.68994357612</v>
      </c>
      <c r="L67" s="60">
        <f t="shared" si="68"/>
        <v>969792.27178180672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1.25" customHeight="1">
      <c r="A68" s="58">
        <v>2014</v>
      </c>
      <c r="B68" s="58">
        <v>201409</v>
      </c>
      <c r="C68" s="59">
        <v>22048733.299370915</v>
      </c>
      <c r="D68" s="59">
        <v>1088687.2933435808</v>
      </c>
      <c r="E68" s="59">
        <v>2723357.2503906703</v>
      </c>
      <c r="F68" s="50"/>
      <c r="G68" s="50" t="str">
        <f t="shared" si="0"/>
        <v>2014</v>
      </c>
      <c r="H68" s="50" t="str">
        <f t="shared" si="1"/>
        <v>09</v>
      </c>
      <c r="I68" s="50">
        <f t="shared" si="2"/>
        <v>9</v>
      </c>
      <c r="J68" s="60">
        <f t="shared" ref="J68:L68" si="69">C68</f>
        <v>22048733.299370915</v>
      </c>
      <c r="K68" s="60">
        <f t="shared" si="69"/>
        <v>1088687.2933435808</v>
      </c>
      <c r="L68" s="60">
        <f t="shared" si="69"/>
        <v>2723357.2503906703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1.25" customHeight="1">
      <c r="A69" s="58">
        <v>2014</v>
      </c>
      <c r="B69" s="58">
        <v>201410</v>
      </c>
      <c r="C69" s="59">
        <v>24676599.69300776</v>
      </c>
      <c r="D69" s="59">
        <v>1477936.0282499804</v>
      </c>
      <c r="E69" s="59">
        <v>3267343.096657909</v>
      </c>
      <c r="F69" s="50"/>
      <c r="G69" s="50" t="str">
        <f t="shared" si="0"/>
        <v>2014</v>
      </c>
      <c r="H69" s="50" t="str">
        <f t="shared" si="1"/>
        <v>10</v>
      </c>
      <c r="I69" s="50">
        <f t="shared" si="2"/>
        <v>10</v>
      </c>
      <c r="J69" s="60">
        <f t="shared" ref="J69:L69" si="70">C69</f>
        <v>24676599.69300776</v>
      </c>
      <c r="K69" s="60">
        <f t="shared" si="70"/>
        <v>1477936.0282499804</v>
      </c>
      <c r="L69" s="60">
        <f t="shared" si="70"/>
        <v>3267343.096657909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1.25" customHeight="1">
      <c r="A70" s="58">
        <v>2014</v>
      </c>
      <c r="B70" s="58">
        <v>201411</v>
      </c>
      <c r="C70" s="59">
        <v>26503385.725955792</v>
      </c>
      <c r="D70" s="59">
        <v>1599830.5711384728</v>
      </c>
      <c r="E70" s="59">
        <v>3407943.5215060841</v>
      </c>
      <c r="F70" s="50"/>
      <c r="G70" s="50" t="str">
        <f t="shared" si="0"/>
        <v>2014</v>
      </c>
      <c r="H70" s="50" t="str">
        <f t="shared" si="1"/>
        <v>11</v>
      </c>
      <c r="I70" s="50">
        <f t="shared" si="2"/>
        <v>11</v>
      </c>
      <c r="J70" s="60">
        <f t="shared" ref="J70:L70" si="71">C70</f>
        <v>26503385.725955792</v>
      </c>
      <c r="K70" s="60">
        <f t="shared" si="71"/>
        <v>1599830.5711384728</v>
      </c>
      <c r="L70" s="60">
        <f t="shared" si="71"/>
        <v>3407943.5215060841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1.25" customHeight="1">
      <c r="A71" s="58">
        <v>2014</v>
      </c>
      <c r="B71" s="58">
        <v>201412</v>
      </c>
      <c r="C71" s="59">
        <v>28717798.464598846</v>
      </c>
      <c r="D71" s="59">
        <v>1983456.5628582444</v>
      </c>
      <c r="E71" s="59">
        <v>5354752.1148237661</v>
      </c>
      <c r="F71" s="50"/>
      <c r="G71" s="50" t="str">
        <f t="shared" si="0"/>
        <v>2014</v>
      </c>
      <c r="H71" s="50" t="str">
        <f t="shared" si="1"/>
        <v>12</v>
      </c>
      <c r="I71" s="50">
        <f t="shared" si="2"/>
        <v>12</v>
      </c>
      <c r="J71" s="60">
        <f t="shared" ref="J71:L71" si="72">C71</f>
        <v>28717798.464598846</v>
      </c>
      <c r="K71" s="60">
        <f t="shared" si="72"/>
        <v>1983456.5628582444</v>
      </c>
      <c r="L71" s="60">
        <f t="shared" si="72"/>
        <v>5354752.1148237661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1.25" customHeight="1">
      <c r="A72" s="58">
        <v>2014</v>
      </c>
      <c r="B72" s="58">
        <v>201501</v>
      </c>
      <c r="C72" s="59">
        <v>30843765.844163798</v>
      </c>
      <c r="D72" s="59">
        <v>2387646.6737544835</v>
      </c>
      <c r="E72" s="59">
        <v>5460817.9134003986</v>
      </c>
      <c r="F72" s="50"/>
      <c r="G72" s="50" t="str">
        <f t="shared" si="0"/>
        <v>2015</v>
      </c>
      <c r="H72" s="50" t="str">
        <f t="shared" si="1"/>
        <v>01</v>
      </c>
      <c r="I72" s="50">
        <f t="shared" si="2"/>
        <v>13</v>
      </c>
      <c r="J72" s="60">
        <f t="shared" ref="J72:L72" si="73">C72</f>
        <v>30843765.844163798</v>
      </c>
      <c r="K72" s="60">
        <f t="shared" si="73"/>
        <v>2387646.6737544835</v>
      </c>
      <c r="L72" s="60">
        <f t="shared" si="73"/>
        <v>5460817.9134003986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1.25" customHeight="1">
      <c r="A73" s="58">
        <v>2014</v>
      </c>
      <c r="B73" s="58">
        <v>201502</v>
      </c>
      <c r="C73" s="59">
        <v>33350534.609894186</v>
      </c>
      <c r="D73" s="59">
        <v>3663583.3184370669</v>
      </c>
      <c r="E73" s="59">
        <v>7023747.2267849464</v>
      </c>
      <c r="F73" s="50"/>
      <c r="G73" s="50" t="str">
        <f t="shared" si="0"/>
        <v>2015</v>
      </c>
      <c r="H73" s="50" t="str">
        <f t="shared" si="1"/>
        <v>02</v>
      </c>
      <c r="I73" s="50">
        <f t="shared" si="2"/>
        <v>14</v>
      </c>
      <c r="J73" s="60">
        <f t="shared" ref="J73:L73" si="74">C73</f>
        <v>33350534.609894186</v>
      </c>
      <c r="K73" s="60">
        <f t="shared" si="74"/>
        <v>3663583.3184370669</v>
      </c>
      <c r="L73" s="60">
        <f t="shared" si="74"/>
        <v>7023747.2267849464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1.25" customHeight="1">
      <c r="A74" s="58">
        <v>2014</v>
      </c>
      <c r="B74" s="58">
        <v>201503</v>
      </c>
      <c r="C74" s="59">
        <v>35592003.279528312</v>
      </c>
      <c r="D74" s="59">
        <v>4597110.980907727</v>
      </c>
      <c r="E74" s="59">
        <v>7316820.4923540447</v>
      </c>
      <c r="F74" s="50"/>
      <c r="G74" s="50" t="str">
        <f t="shared" si="0"/>
        <v>2015</v>
      </c>
      <c r="H74" s="50" t="str">
        <f t="shared" si="1"/>
        <v>03</v>
      </c>
      <c r="I74" s="50">
        <f t="shared" si="2"/>
        <v>15</v>
      </c>
      <c r="J74" s="60">
        <f t="shared" ref="J74:L74" si="75">C74</f>
        <v>35592003.279528312</v>
      </c>
      <c r="K74" s="60">
        <f t="shared" si="75"/>
        <v>4597110.980907727</v>
      </c>
      <c r="L74" s="60">
        <f t="shared" si="75"/>
        <v>7316820.4923540447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1.25" customHeight="1">
      <c r="A75" s="58">
        <v>2014</v>
      </c>
      <c r="B75" s="58">
        <v>201504</v>
      </c>
      <c r="C75" s="59">
        <v>37281167.960108273</v>
      </c>
      <c r="D75" s="59">
        <v>5575191.36402578</v>
      </c>
      <c r="E75" s="59">
        <v>8403874.6976037771</v>
      </c>
      <c r="F75" s="50"/>
      <c r="G75" s="50" t="str">
        <f t="shared" si="0"/>
        <v>2015</v>
      </c>
      <c r="H75" s="50" t="str">
        <f t="shared" si="1"/>
        <v>04</v>
      </c>
      <c r="I75" s="50">
        <f t="shared" si="2"/>
        <v>16</v>
      </c>
      <c r="J75" s="60">
        <f t="shared" ref="J75:L75" si="76">C75</f>
        <v>37281167.960108273</v>
      </c>
      <c r="K75" s="60">
        <f t="shared" si="76"/>
        <v>5575191.36402578</v>
      </c>
      <c r="L75" s="60">
        <f t="shared" si="76"/>
        <v>8403874.6976037771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1.25" customHeight="1">
      <c r="A76" s="58">
        <v>2014</v>
      </c>
      <c r="B76" s="58">
        <v>201505</v>
      </c>
      <c r="C76" s="59">
        <v>38928053.47680898</v>
      </c>
      <c r="D76" s="59">
        <v>6355884.6568364361</v>
      </c>
      <c r="E76" s="59">
        <v>9189445.4566362146</v>
      </c>
      <c r="F76" s="50"/>
      <c r="G76" s="50" t="str">
        <f t="shared" si="0"/>
        <v>2015</v>
      </c>
      <c r="H76" s="50" t="str">
        <f t="shared" si="1"/>
        <v>05</v>
      </c>
      <c r="I76" s="50">
        <f t="shared" si="2"/>
        <v>17</v>
      </c>
      <c r="J76" s="60">
        <f t="shared" ref="J76:L76" si="77">C76</f>
        <v>38928053.47680898</v>
      </c>
      <c r="K76" s="60">
        <f t="shared" si="77"/>
        <v>6355884.6568364361</v>
      </c>
      <c r="L76" s="60">
        <f t="shared" si="77"/>
        <v>9189445.4566362146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1.25" customHeight="1">
      <c r="A77" s="58">
        <v>2014</v>
      </c>
      <c r="B77" s="58">
        <v>201506</v>
      </c>
      <c r="C77" s="59">
        <v>40331163.202404484</v>
      </c>
      <c r="D77" s="59">
        <v>7131460.4037649818</v>
      </c>
      <c r="E77" s="59">
        <v>9965835.7298891712</v>
      </c>
      <c r="F77" s="50"/>
      <c r="G77" s="50" t="str">
        <f t="shared" si="0"/>
        <v>2015</v>
      </c>
      <c r="H77" s="50" t="str">
        <f t="shared" si="1"/>
        <v>06</v>
      </c>
      <c r="I77" s="50">
        <f t="shared" si="2"/>
        <v>18</v>
      </c>
      <c r="J77" s="60">
        <f t="shared" ref="J77:L77" si="78">C77</f>
        <v>40331163.202404484</v>
      </c>
      <c r="K77" s="60">
        <f t="shared" si="78"/>
        <v>7131460.4037649818</v>
      </c>
      <c r="L77" s="60">
        <f t="shared" si="78"/>
        <v>9965835.7298891712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1.25" customHeight="1">
      <c r="A78" s="58">
        <v>2014</v>
      </c>
      <c r="B78" s="58">
        <v>201507</v>
      </c>
      <c r="C78" s="59">
        <v>41579498.893515222</v>
      </c>
      <c r="D78" s="59">
        <v>7977821.3414207986</v>
      </c>
      <c r="E78" s="59">
        <v>10753915.804039901</v>
      </c>
      <c r="F78" s="50"/>
      <c r="G78" s="50" t="str">
        <f t="shared" si="0"/>
        <v>2015</v>
      </c>
      <c r="H78" s="50" t="str">
        <f t="shared" si="1"/>
        <v>07</v>
      </c>
      <c r="I78" s="50">
        <f t="shared" si="2"/>
        <v>19</v>
      </c>
      <c r="J78" s="60">
        <f t="shared" ref="J78:L78" si="79">C78</f>
        <v>41579498.893515222</v>
      </c>
      <c r="K78" s="60">
        <f t="shared" si="79"/>
        <v>7977821.3414207986</v>
      </c>
      <c r="L78" s="60">
        <f t="shared" si="79"/>
        <v>10753915.804039901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1.25" customHeight="1">
      <c r="A79" s="58">
        <v>2014</v>
      </c>
      <c r="B79" s="58">
        <v>201508</v>
      </c>
      <c r="C79" s="59">
        <v>43114241.026707038</v>
      </c>
      <c r="D79" s="59">
        <v>9232362.6362393368</v>
      </c>
      <c r="E79" s="59">
        <v>11509099.766699897</v>
      </c>
      <c r="F79" s="50"/>
      <c r="G79" s="50" t="str">
        <f t="shared" si="0"/>
        <v>2015</v>
      </c>
      <c r="H79" s="50" t="str">
        <f t="shared" si="1"/>
        <v>08</v>
      </c>
      <c r="I79" s="50">
        <f t="shared" si="2"/>
        <v>20</v>
      </c>
      <c r="J79" s="60">
        <f t="shared" ref="J79:L79" si="80">C79</f>
        <v>43114241.026707038</v>
      </c>
      <c r="K79" s="60">
        <f t="shared" si="80"/>
        <v>9232362.6362393368</v>
      </c>
      <c r="L79" s="60">
        <f t="shared" si="80"/>
        <v>11509099.766699897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1.25" customHeight="1">
      <c r="A80" s="58">
        <v>2014</v>
      </c>
      <c r="B80" s="58">
        <v>201509</v>
      </c>
      <c r="C80" s="59">
        <v>43985858.366454832</v>
      </c>
      <c r="D80" s="59">
        <v>10430771.976047991</v>
      </c>
      <c r="E80" s="59">
        <v>13154525.213827265</v>
      </c>
      <c r="F80" s="50"/>
      <c r="G80" s="50" t="str">
        <f t="shared" si="0"/>
        <v>2015</v>
      </c>
      <c r="H80" s="50" t="str">
        <f t="shared" si="1"/>
        <v>09</v>
      </c>
      <c r="I80" s="50">
        <f t="shared" si="2"/>
        <v>21</v>
      </c>
      <c r="J80" s="60">
        <f t="shared" ref="J80:L80" si="81">C80</f>
        <v>43985858.366454832</v>
      </c>
      <c r="K80" s="60">
        <f t="shared" si="81"/>
        <v>10430771.976047991</v>
      </c>
      <c r="L80" s="60">
        <f t="shared" si="81"/>
        <v>13154525.213827265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1.25" customHeight="1">
      <c r="A81" s="58">
        <v>2014</v>
      </c>
      <c r="B81" s="58">
        <v>201510</v>
      </c>
      <c r="C81" s="59">
        <v>45910175.428440578</v>
      </c>
      <c r="D81" s="59">
        <v>12047906.607964288</v>
      </c>
      <c r="E81" s="59">
        <v>15025730.391281513</v>
      </c>
      <c r="F81" s="50"/>
      <c r="G81" s="50" t="str">
        <f t="shared" si="0"/>
        <v>2015</v>
      </c>
      <c r="H81" s="50" t="str">
        <f t="shared" si="1"/>
        <v>10</v>
      </c>
      <c r="I81" s="50">
        <f t="shared" si="2"/>
        <v>22</v>
      </c>
      <c r="J81" s="60">
        <f t="shared" ref="J81:L81" si="82">C81</f>
        <v>45910175.428440578</v>
      </c>
      <c r="K81" s="60">
        <f t="shared" si="82"/>
        <v>12047906.607964288</v>
      </c>
      <c r="L81" s="60">
        <f t="shared" si="82"/>
        <v>15025730.391281513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1.25" customHeight="1">
      <c r="A82" s="58">
        <v>2014</v>
      </c>
      <c r="B82" s="58">
        <v>201511</v>
      </c>
      <c r="C82" s="59">
        <v>46653070.465669669</v>
      </c>
      <c r="D82" s="59">
        <v>13760905.079067271</v>
      </c>
      <c r="E82" s="59">
        <v>16112965.573021617</v>
      </c>
      <c r="F82" s="50"/>
      <c r="G82" s="50" t="str">
        <f t="shared" si="0"/>
        <v>2015</v>
      </c>
      <c r="H82" s="50" t="str">
        <f t="shared" si="1"/>
        <v>11</v>
      </c>
      <c r="I82" s="50">
        <f t="shared" si="2"/>
        <v>23</v>
      </c>
      <c r="J82" s="60">
        <f t="shared" ref="J82:L82" si="83">C82</f>
        <v>46653070.465669669</v>
      </c>
      <c r="K82" s="60">
        <f t="shared" si="83"/>
        <v>13760905.079067271</v>
      </c>
      <c r="L82" s="60">
        <f t="shared" si="83"/>
        <v>16112965.573021617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1.25" customHeight="1">
      <c r="A83" s="58">
        <v>2014</v>
      </c>
      <c r="B83" s="58">
        <v>201512</v>
      </c>
      <c r="C83" s="59">
        <v>47092556.15423049</v>
      </c>
      <c r="D83" s="59">
        <v>14102998.098205427</v>
      </c>
      <c r="E83" s="59">
        <v>16756258.187027816</v>
      </c>
      <c r="F83" s="50"/>
      <c r="G83" s="50" t="str">
        <f t="shared" si="0"/>
        <v>2015</v>
      </c>
      <c r="H83" s="50" t="str">
        <f t="shared" si="1"/>
        <v>12</v>
      </c>
      <c r="I83" s="50">
        <f t="shared" si="2"/>
        <v>24</v>
      </c>
      <c r="J83" s="60">
        <f t="shared" ref="J83:L83" si="84">C83</f>
        <v>47092556.15423049</v>
      </c>
      <c r="K83" s="60">
        <f t="shared" si="84"/>
        <v>14102998.098205427</v>
      </c>
      <c r="L83" s="60">
        <f t="shared" si="84"/>
        <v>16756258.187027816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1.25" customHeight="1">
      <c r="A84" s="58">
        <v>2014</v>
      </c>
      <c r="B84" s="58">
        <v>201601</v>
      </c>
      <c r="C84" s="59">
        <v>47217286.078630351</v>
      </c>
      <c r="D84" s="59">
        <v>14671679.2676496</v>
      </c>
      <c r="E84" s="59">
        <v>18042007.433401167</v>
      </c>
      <c r="F84" s="50"/>
      <c r="G84" s="50" t="str">
        <f t="shared" si="0"/>
        <v>2016</v>
      </c>
      <c r="H84" s="50" t="str">
        <f t="shared" si="1"/>
        <v>01</v>
      </c>
      <c r="I84" s="50">
        <f t="shared" si="2"/>
        <v>25</v>
      </c>
      <c r="J84" s="60">
        <f t="shared" ref="J84:L84" si="85">C84</f>
        <v>47217286.078630351</v>
      </c>
      <c r="K84" s="60">
        <f t="shared" si="85"/>
        <v>14671679.2676496</v>
      </c>
      <c r="L84" s="60">
        <f t="shared" si="85"/>
        <v>18042007.433401167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1.25" customHeight="1">
      <c r="A85" s="58">
        <v>2014</v>
      </c>
      <c r="B85" s="58">
        <v>201602</v>
      </c>
      <c r="C85" s="59">
        <v>47434267.356804542</v>
      </c>
      <c r="D85" s="59">
        <v>15119759.887570187</v>
      </c>
      <c r="E85" s="59">
        <v>18844067.797446869</v>
      </c>
      <c r="F85" s="50"/>
      <c r="G85" s="50" t="str">
        <f t="shared" si="0"/>
        <v>2016</v>
      </c>
      <c r="H85" s="50" t="str">
        <f t="shared" si="1"/>
        <v>02</v>
      </c>
      <c r="I85" s="50">
        <f t="shared" si="2"/>
        <v>26</v>
      </c>
      <c r="J85" s="60">
        <f t="shared" ref="J85:L85" si="86">C85</f>
        <v>47434267.356804542</v>
      </c>
      <c r="K85" s="60">
        <f t="shared" si="86"/>
        <v>15119759.887570187</v>
      </c>
      <c r="L85" s="60">
        <f t="shared" si="86"/>
        <v>18844067.797446869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1.25" customHeight="1">
      <c r="A86" s="58">
        <v>2014</v>
      </c>
      <c r="B86" s="58">
        <v>201603</v>
      </c>
      <c r="C86" s="59">
        <v>47659296.32009688</v>
      </c>
      <c r="D86" s="59">
        <v>15528611.04125713</v>
      </c>
      <c r="E86" s="59">
        <v>19084336.533485156</v>
      </c>
      <c r="F86" s="50"/>
      <c r="G86" s="50" t="str">
        <f t="shared" si="0"/>
        <v>2016</v>
      </c>
      <c r="H86" s="50" t="str">
        <f t="shared" si="1"/>
        <v>03</v>
      </c>
      <c r="I86" s="50">
        <f t="shared" si="2"/>
        <v>27</v>
      </c>
      <c r="J86" s="60">
        <f t="shared" ref="J86:L86" si="87">C86</f>
        <v>47659296.32009688</v>
      </c>
      <c r="K86" s="60">
        <f t="shared" si="87"/>
        <v>15528611.04125713</v>
      </c>
      <c r="L86" s="60">
        <f t="shared" si="87"/>
        <v>19084336.533485156</v>
      </c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1.25" customHeight="1">
      <c r="A87" s="58">
        <v>2014</v>
      </c>
      <c r="B87" s="58">
        <v>201604</v>
      </c>
      <c r="C87" s="59">
        <v>47853735.344320163</v>
      </c>
      <c r="D87" s="59">
        <v>15857002.814154502</v>
      </c>
      <c r="E87" s="59">
        <v>19393678.406268451</v>
      </c>
      <c r="F87" s="50"/>
      <c r="G87" s="50" t="str">
        <f t="shared" si="0"/>
        <v>2016</v>
      </c>
      <c r="H87" s="50" t="str">
        <f t="shared" si="1"/>
        <v>04</v>
      </c>
      <c r="I87" s="50">
        <f t="shared" si="2"/>
        <v>28</v>
      </c>
      <c r="J87" s="60">
        <f t="shared" ref="J87:L87" si="88">C87</f>
        <v>47853735.344320163</v>
      </c>
      <c r="K87" s="60">
        <f t="shared" si="88"/>
        <v>15857002.814154502</v>
      </c>
      <c r="L87" s="60">
        <f t="shared" si="88"/>
        <v>19393678.406268451</v>
      </c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1.25" customHeight="1">
      <c r="A88" s="58">
        <v>2014</v>
      </c>
      <c r="B88" s="58">
        <v>201605</v>
      </c>
      <c r="C88" s="59">
        <v>48293315.710214928</v>
      </c>
      <c r="D88" s="59">
        <v>16595224.514992792</v>
      </c>
      <c r="E88" s="59">
        <v>19972227.462741312</v>
      </c>
      <c r="F88" s="50"/>
      <c r="G88" s="50" t="str">
        <f t="shared" si="0"/>
        <v>2016</v>
      </c>
      <c r="H88" s="50" t="str">
        <f t="shared" si="1"/>
        <v>05</v>
      </c>
      <c r="I88" s="50">
        <f t="shared" si="2"/>
        <v>29</v>
      </c>
      <c r="J88" s="60">
        <f t="shared" ref="J88:L88" si="89">C88</f>
        <v>48293315.710214928</v>
      </c>
      <c r="K88" s="60">
        <f t="shared" si="89"/>
        <v>16595224.514992792</v>
      </c>
      <c r="L88" s="60">
        <f t="shared" si="89"/>
        <v>19972227.462741312</v>
      </c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1.25" customHeight="1">
      <c r="A89" s="58">
        <v>2014</v>
      </c>
      <c r="B89" s="58">
        <v>201606</v>
      </c>
      <c r="C89" s="59">
        <v>48555336.103816576</v>
      </c>
      <c r="D89" s="59">
        <v>16969212.741908614</v>
      </c>
      <c r="E89" s="59">
        <v>20501983.345611252</v>
      </c>
      <c r="F89" s="50"/>
      <c r="G89" s="50" t="str">
        <f t="shared" si="0"/>
        <v>2016</v>
      </c>
      <c r="H89" s="50" t="str">
        <f t="shared" si="1"/>
        <v>06</v>
      </c>
      <c r="I89" s="50">
        <f t="shared" si="2"/>
        <v>30</v>
      </c>
      <c r="J89" s="60">
        <f t="shared" ref="J89:L89" si="90">C89</f>
        <v>48555336.103816576</v>
      </c>
      <c r="K89" s="60">
        <f t="shared" si="90"/>
        <v>16969212.741908614</v>
      </c>
      <c r="L89" s="60">
        <f t="shared" si="90"/>
        <v>20501983.345611252</v>
      </c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1.25" customHeight="1">
      <c r="A90" s="58">
        <v>2014</v>
      </c>
      <c r="B90" s="58">
        <v>201607</v>
      </c>
      <c r="C90" s="59">
        <v>48677945.678978182</v>
      </c>
      <c r="D90" s="59">
        <v>17139187.679028306</v>
      </c>
      <c r="E90" s="59">
        <v>20266220.478316616</v>
      </c>
      <c r="F90" s="50"/>
      <c r="G90" s="50" t="str">
        <f t="shared" si="0"/>
        <v>2016</v>
      </c>
      <c r="H90" s="50" t="str">
        <f t="shared" si="1"/>
        <v>07</v>
      </c>
      <c r="I90" s="50">
        <f t="shared" si="2"/>
        <v>31</v>
      </c>
      <c r="J90" s="60">
        <f t="shared" ref="J90:L90" si="91">C90</f>
        <v>48677945.678978182</v>
      </c>
      <c r="K90" s="60">
        <f t="shared" si="91"/>
        <v>17139187.679028306</v>
      </c>
      <c r="L90" s="60">
        <f t="shared" si="91"/>
        <v>20266220.478316616</v>
      </c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1.25" customHeight="1">
      <c r="A91" s="58">
        <v>2014</v>
      </c>
      <c r="B91" s="58">
        <v>201608</v>
      </c>
      <c r="C91" s="59">
        <v>48749607.882396586</v>
      </c>
      <c r="D91" s="59">
        <v>17576821.257354636</v>
      </c>
      <c r="E91" s="59">
        <v>25076450.395557899</v>
      </c>
      <c r="F91" s="50"/>
      <c r="G91" s="50" t="str">
        <f t="shared" si="0"/>
        <v>2016</v>
      </c>
      <c r="H91" s="50" t="str">
        <f t="shared" si="1"/>
        <v>08</v>
      </c>
      <c r="I91" s="50">
        <f t="shared" si="2"/>
        <v>32</v>
      </c>
      <c r="J91" s="60">
        <f t="shared" ref="J91:K91" si="92">C91</f>
        <v>48749607.882396586</v>
      </c>
      <c r="K91" s="60">
        <f t="shared" si="92"/>
        <v>17576821.257354636</v>
      </c>
      <c r="L91" s="61">
        <f>L175</f>
        <v>20523110.107966937</v>
      </c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1.25" customHeight="1">
      <c r="A92" s="58">
        <v>2014</v>
      </c>
      <c r="B92" s="58">
        <v>201609</v>
      </c>
      <c r="C92" s="59">
        <v>48877876.801166601</v>
      </c>
      <c r="D92" s="59">
        <v>18129303.800156951</v>
      </c>
      <c r="E92" s="59">
        <v>20783452.002792116</v>
      </c>
      <c r="F92" s="50"/>
      <c r="G92" s="50" t="str">
        <f t="shared" si="0"/>
        <v>2016</v>
      </c>
      <c r="H92" s="50" t="str">
        <f t="shared" si="1"/>
        <v>09</v>
      </c>
      <c r="I92" s="50">
        <f t="shared" si="2"/>
        <v>33</v>
      </c>
      <c r="J92" s="60">
        <f t="shared" ref="J92:L92" si="93">C92</f>
        <v>48877876.801166601</v>
      </c>
      <c r="K92" s="60">
        <f t="shared" si="93"/>
        <v>18129303.800156951</v>
      </c>
      <c r="L92" s="60">
        <f t="shared" si="93"/>
        <v>20783452.002792116</v>
      </c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1.25" customHeight="1">
      <c r="A93" s="58">
        <v>2014</v>
      </c>
      <c r="B93" s="58">
        <v>201610</v>
      </c>
      <c r="C93" s="59">
        <v>49085985.136955105</v>
      </c>
      <c r="D93" s="59">
        <v>18517717.546385203</v>
      </c>
      <c r="E93" s="59">
        <v>20850142.915570386</v>
      </c>
      <c r="F93" s="50"/>
      <c r="G93" s="50" t="str">
        <f t="shared" si="0"/>
        <v>2016</v>
      </c>
      <c r="H93" s="50" t="str">
        <f t="shared" si="1"/>
        <v>10</v>
      </c>
      <c r="I93" s="50">
        <f t="shared" si="2"/>
        <v>34</v>
      </c>
      <c r="J93" s="60">
        <f t="shared" ref="J93:L93" si="94">C93</f>
        <v>49085985.136955105</v>
      </c>
      <c r="K93" s="60">
        <f t="shared" si="94"/>
        <v>18517717.546385203</v>
      </c>
      <c r="L93" s="60">
        <f t="shared" si="94"/>
        <v>20850142.915570386</v>
      </c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1.25" customHeight="1">
      <c r="A94" s="58">
        <v>2014</v>
      </c>
      <c r="B94" s="58">
        <v>201611</v>
      </c>
      <c r="C94" s="59">
        <v>49197790.174492761</v>
      </c>
      <c r="D94" s="59">
        <v>19142982.02100417</v>
      </c>
      <c r="E94" s="59">
        <v>21314925.707008008</v>
      </c>
      <c r="F94" s="50"/>
      <c r="G94" s="50" t="str">
        <f t="shared" si="0"/>
        <v>2016</v>
      </c>
      <c r="H94" s="50" t="str">
        <f t="shared" si="1"/>
        <v>11</v>
      </c>
      <c r="I94" s="50">
        <f t="shared" si="2"/>
        <v>35</v>
      </c>
      <c r="J94" s="60">
        <f t="shared" ref="J94:L94" si="95">C94</f>
        <v>49197790.174492761</v>
      </c>
      <c r="K94" s="60">
        <f t="shared" si="95"/>
        <v>19142982.02100417</v>
      </c>
      <c r="L94" s="60">
        <f t="shared" si="95"/>
        <v>21314925.707008008</v>
      </c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1.25" customHeight="1">
      <c r="A95" s="58">
        <v>2014</v>
      </c>
      <c r="B95" s="58">
        <v>201612</v>
      </c>
      <c r="C95" s="59">
        <v>49237541.832873821</v>
      </c>
      <c r="D95" s="59">
        <v>19239496.633865036</v>
      </c>
      <c r="E95" s="59">
        <v>21346720.012471884</v>
      </c>
      <c r="F95" s="50"/>
      <c r="G95" s="50" t="str">
        <f t="shared" si="0"/>
        <v>2016</v>
      </c>
      <c r="H95" s="50" t="str">
        <f t="shared" si="1"/>
        <v>12</v>
      </c>
      <c r="I95" s="50">
        <f t="shared" si="2"/>
        <v>36</v>
      </c>
      <c r="J95" s="60">
        <f t="shared" ref="J95:L95" si="96">C95</f>
        <v>49237541.832873821</v>
      </c>
      <c r="K95" s="60">
        <f t="shared" si="96"/>
        <v>19239496.633865036</v>
      </c>
      <c r="L95" s="60">
        <f t="shared" si="96"/>
        <v>21346720.012471884</v>
      </c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1.25" customHeight="1">
      <c r="A96" s="58">
        <v>2014</v>
      </c>
      <c r="B96" s="58">
        <v>201701</v>
      </c>
      <c r="C96" s="59">
        <v>49234299.483474232</v>
      </c>
      <c r="D96" s="59">
        <v>19350580.364446916</v>
      </c>
      <c r="E96" s="59">
        <v>21350333.597926259</v>
      </c>
      <c r="F96" s="50"/>
      <c r="G96" s="50" t="str">
        <f t="shared" si="0"/>
        <v>2017</v>
      </c>
      <c r="H96" s="50" t="str">
        <f t="shared" si="1"/>
        <v>01</v>
      </c>
      <c r="I96" s="50">
        <f t="shared" si="2"/>
        <v>37</v>
      </c>
      <c r="J96" s="60">
        <f t="shared" ref="J96:L96" si="97">C96</f>
        <v>49234299.483474232</v>
      </c>
      <c r="K96" s="60">
        <f t="shared" si="97"/>
        <v>19350580.364446916</v>
      </c>
      <c r="L96" s="60">
        <f t="shared" si="97"/>
        <v>21350333.597926259</v>
      </c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1.25" customHeight="1">
      <c r="A97" s="58">
        <v>2014</v>
      </c>
      <c r="B97" s="58">
        <v>201702</v>
      </c>
      <c r="C97" s="59">
        <v>49317841.59103369</v>
      </c>
      <c r="D97" s="59">
        <v>19420672.237752322</v>
      </c>
      <c r="E97" s="59">
        <v>21331634.179881826</v>
      </c>
      <c r="F97" s="50"/>
      <c r="G97" s="50" t="str">
        <f t="shared" si="0"/>
        <v>2017</v>
      </c>
      <c r="H97" s="50" t="str">
        <f t="shared" si="1"/>
        <v>02</v>
      </c>
      <c r="I97" s="50">
        <f t="shared" si="2"/>
        <v>38</v>
      </c>
      <c r="J97" s="60">
        <f t="shared" ref="J97:L97" si="98">C97</f>
        <v>49317841.59103369</v>
      </c>
      <c r="K97" s="60">
        <f t="shared" si="98"/>
        <v>19420672.237752322</v>
      </c>
      <c r="L97" s="60">
        <f t="shared" si="98"/>
        <v>21331634.179881826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1.25" customHeight="1">
      <c r="A98" s="58">
        <v>2014</v>
      </c>
      <c r="B98" s="58">
        <v>201703</v>
      </c>
      <c r="C98" s="59">
        <v>49325842.557796888</v>
      </c>
      <c r="D98" s="59">
        <v>19606097.526357915</v>
      </c>
      <c r="E98" s="59">
        <v>21428108.559639107</v>
      </c>
      <c r="F98" s="50"/>
      <c r="G98" s="50" t="str">
        <f t="shared" si="0"/>
        <v>2017</v>
      </c>
      <c r="H98" s="50" t="str">
        <f t="shared" si="1"/>
        <v>03</v>
      </c>
      <c r="I98" s="50">
        <f t="shared" si="2"/>
        <v>39</v>
      </c>
      <c r="J98" s="60">
        <f t="shared" ref="J98:L98" si="99">C98</f>
        <v>49325842.557796888</v>
      </c>
      <c r="K98" s="60">
        <f t="shared" si="99"/>
        <v>19606097.526357915</v>
      </c>
      <c r="L98" s="60">
        <f t="shared" si="99"/>
        <v>21428108.559639107</v>
      </c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1.25" customHeight="1">
      <c r="A99" s="58">
        <v>2014</v>
      </c>
      <c r="B99" s="58">
        <v>201704</v>
      </c>
      <c r="C99" s="59">
        <v>49308824.487824023</v>
      </c>
      <c r="D99" s="59">
        <v>19682519.201276287</v>
      </c>
      <c r="E99" s="59">
        <v>21467750.189574171</v>
      </c>
      <c r="F99" s="50"/>
      <c r="G99" s="50" t="str">
        <f t="shared" si="0"/>
        <v>2017</v>
      </c>
      <c r="H99" s="50" t="str">
        <f t="shared" si="1"/>
        <v>04</v>
      </c>
      <c r="I99" s="50">
        <f t="shared" si="2"/>
        <v>40</v>
      </c>
      <c r="J99" s="60">
        <f t="shared" ref="J99:L99" si="100">C99</f>
        <v>49308824.487824023</v>
      </c>
      <c r="K99" s="60">
        <f t="shared" si="100"/>
        <v>19682519.201276287</v>
      </c>
      <c r="L99" s="60">
        <f t="shared" si="100"/>
        <v>21467750.189574171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1.25" customHeight="1">
      <c r="A100" s="58">
        <v>2014</v>
      </c>
      <c r="B100" s="58">
        <v>201705</v>
      </c>
      <c r="C100" s="59">
        <v>49339200.072845198</v>
      </c>
      <c r="D100" s="59">
        <v>19704006.330115054</v>
      </c>
      <c r="E100" s="59">
        <v>21382901.531884056</v>
      </c>
      <c r="F100" s="50"/>
      <c r="G100" s="50" t="str">
        <f t="shared" si="0"/>
        <v>2017</v>
      </c>
      <c r="H100" s="50" t="str">
        <f t="shared" si="1"/>
        <v>05</v>
      </c>
      <c r="I100" s="50">
        <f t="shared" si="2"/>
        <v>41</v>
      </c>
      <c r="J100" s="60">
        <f t="shared" ref="J100:L100" si="101">C100</f>
        <v>49339200.072845198</v>
      </c>
      <c r="K100" s="60">
        <f t="shared" si="101"/>
        <v>19704006.330115054</v>
      </c>
      <c r="L100" s="60">
        <f t="shared" si="101"/>
        <v>21382901.531884056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1.25" customHeight="1">
      <c r="A101" s="58">
        <v>2014</v>
      </c>
      <c r="B101" s="58">
        <v>201706</v>
      </c>
      <c r="C101" s="59">
        <v>49364120.788403347</v>
      </c>
      <c r="D101" s="59">
        <v>19793318.776139062</v>
      </c>
      <c r="E101" s="59">
        <v>21534282.602255277</v>
      </c>
      <c r="F101" s="50"/>
      <c r="G101" s="50" t="str">
        <f t="shared" si="0"/>
        <v>2017</v>
      </c>
      <c r="H101" s="50" t="str">
        <f t="shared" si="1"/>
        <v>06</v>
      </c>
      <c r="I101" s="50">
        <f t="shared" si="2"/>
        <v>42</v>
      </c>
      <c r="J101" s="60">
        <f t="shared" ref="J101:L101" si="102">C101</f>
        <v>49364120.788403347</v>
      </c>
      <c r="K101" s="60">
        <f t="shared" si="102"/>
        <v>19793318.776139062</v>
      </c>
      <c r="L101" s="60">
        <f t="shared" si="102"/>
        <v>21534282.602255277</v>
      </c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1.25" customHeight="1">
      <c r="A102" s="58">
        <v>2014</v>
      </c>
      <c r="B102" s="58">
        <v>201707</v>
      </c>
      <c r="C102" s="59">
        <v>49367282.289997458</v>
      </c>
      <c r="D102" s="59">
        <v>20060281.322226241</v>
      </c>
      <c r="E102" s="59">
        <v>21581488.985002246</v>
      </c>
      <c r="F102" s="50"/>
      <c r="G102" s="50" t="str">
        <f t="shared" si="0"/>
        <v>2017</v>
      </c>
      <c r="H102" s="50" t="str">
        <f t="shared" si="1"/>
        <v>07</v>
      </c>
      <c r="I102" s="50">
        <f t="shared" si="2"/>
        <v>43</v>
      </c>
      <c r="J102" s="60">
        <f t="shared" ref="J102:L102" si="103">C102</f>
        <v>49367282.289997458</v>
      </c>
      <c r="K102" s="60">
        <f t="shared" si="103"/>
        <v>20060281.322226241</v>
      </c>
      <c r="L102" s="60">
        <f t="shared" si="103"/>
        <v>21581488.985002246</v>
      </c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1.25" customHeight="1">
      <c r="A103" s="58">
        <v>2014</v>
      </c>
      <c r="B103" s="58">
        <v>201708</v>
      </c>
      <c r="C103" s="59">
        <v>49460784.178413793</v>
      </c>
      <c r="D103" s="59">
        <v>20168708.359680679</v>
      </c>
      <c r="E103" s="59">
        <v>21578314.246952001</v>
      </c>
      <c r="F103" s="50"/>
      <c r="G103" s="50" t="str">
        <f t="shared" si="0"/>
        <v>2017</v>
      </c>
      <c r="H103" s="50" t="str">
        <f t="shared" si="1"/>
        <v>08</v>
      </c>
      <c r="I103" s="50">
        <f t="shared" si="2"/>
        <v>44</v>
      </c>
      <c r="J103" s="60">
        <f t="shared" ref="J103:L103" si="104">C103</f>
        <v>49460784.178413793</v>
      </c>
      <c r="K103" s="60">
        <f t="shared" si="104"/>
        <v>20168708.359680679</v>
      </c>
      <c r="L103" s="60">
        <f t="shared" si="104"/>
        <v>21578314.246952001</v>
      </c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1.25" customHeight="1">
      <c r="A104" s="58">
        <v>2014</v>
      </c>
      <c r="B104" s="58">
        <v>201709</v>
      </c>
      <c r="C104" s="59">
        <v>49467111.084285446</v>
      </c>
      <c r="D104" s="59">
        <v>20200773.557587907</v>
      </c>
      <c r="E104" s="59">
        <v>21607075.745953634</v>
      </c>
      <c r="F104" s="50"/>
      <c r="G104" s="50" t="str">
        <f t="shared" si="0"/>
        <v>2017</v>
      </c>
      <c r="H104" s="50" t="str">
        <f t="shared" si="1"/>
        <v>09</v>
      </c>
      <c r="I104" s="50">
        <f t="shared" si="2"/>
        <v>45</v>
      </c>
      <c r="J104" s="60">
        <f t="shared" ref="J104:L104" si="105">C104</f>
        <v>49467111.084285446</v>
      </c>
      <c r="K104" s="60">
        <f t="shared" si="105"/>
        <v>20200773.557587907</v>
      </c>
      <c r="L104" s="60">
        <f t="shared" si="105"/>
        <v>21607075.745953634</v>
      </c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1.25" customHeight="1">
      <c r="A105" s="58">
        <v>2014</v>
      </c>
      <c r="B105" s="58">
        <v>201712</v>
      </c>
      <c r="C105" s="59">
        <v>49666801.69405777</v>
      </c>
      <c r="D105" s="59">
        <v>20480758.375848833</v>
      </c>
      <c r="E105" s="59">
        <v>21814914.500321612</v>
      </c>
      <c r="F105" s="50"/>
      <c r="G105" s="50" t="str">
        <f t="shared" si="0"/>
        <v>2017</v>
      </c>
      <c r="H105" s="50" t="str">
        <f t="shared" si="1"/>
        <v>12</v>
      </c>
      <c r="I105" s="50">
        <f t="shared" si="2"/>
        <v>48</v>
      </c>
      <c r="J105" s="60">
        <f t="shared" ref="J105:L105" si="106">C105</f>
        <v>49666801.69405777</v>
      </c>
      <c r="K105" s="60">
        <f t="shared" si="106"/>
        <v>20480758.375848833</v>
      </c>
      <c r="L105" s="60">
        <f t="shared" si="106"/>
        <v>21814914.500321612</v>
      </c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1.25" customHeight="1">
      <c r="A106" s="58">
        <v>2015</v>
      </c>
      <c r="B106" s="58">
        <v>201501</v>
      </c>
      <c r="C106" s="59">
        <v>273586.79343553155</v>
      </c>
      <c r="D106" s="59">
        <v>1959.67</v>
      </c>
      <c r="E106" s="59">
        <v>1959.67</v>
      </c>
      <c r="F106" s="50"/>
      <c r="G106" s="50" t="str">
        <f t="shared" si="0"/>
        <v>2015</v>
      </c>
      <c r="H106" s="50" t="str">
        <f t="shared" si="1"/>
        <v>01</v>
      </c>
      <c r="I106" s="50">
        <f t="shared" si="2"/>
        <v>1</v>
      </c>
      <c r="J106" s="60">
        <f t="shared" ref="J106:L106" si="107">C106</f>
        <v>273586.79343553155</v>
      </c>
      <c r="K106" s="60">
        <f t="shared" si="107"/>
        <v>1959.67</v>
      </c>
      <c r="L106" s="60">
        <f t="shared" si="107"/>
        <v>1959.67</v>
      </c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1.25" customHeight="1">
      <c r="A107" s="58">
        <v>2015</v>
      </c>
      <c r="B107" s="58">
        <v>201502</v>
      </c>
      <c r="C107" s="59">
        <v>6350506.3473133026</v>
      </c>
      <c r="D107" s="59">
        <v>16208.09</v>
      </c>
      <c r="E107" s="59">
        <v>16208.09</v>
      </c>
      <c r="F107" s="50"/>
      <c r="G107" s="50" t="str">
        <f t="shared" si="0"/>
        <v>2015</v>
      </c>
      <c r="H107" s="50" t="str">
        <f t="shared" si="1"/>
        <v>02</v>
      </c>
      <c r="I107" s="50">
        <f t="shared" si="2"/>
        <v>2</v>
      </c>
      <c r="J107" s="60">
        <f t="shared" ref="J107:L107" si="108">C107</f>
        <v>6350506.3473133026</v>
      </c>
      <c r="K107" s="60">
        <f t="shared" si="108"/>
        <v>16208.09</v>
      </c>
      <c r="L107" s="60">
        <f t="shared" si="108"/>
        <v>16208.09</v>
      </c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1.25" customHeight="1">
      <c r="A108" s="58">
        <v>2015</v>
      </c>
      <c r="B108" s="58">
        <v>201503</v>
      </c>
      <c r="C108" s="59">
        <v>7990355.4573881514</v>
      </c>
      <c r="D108" s="59">
        <v>23528.090010248001</v>
      </c>
      <c r="E108" s="59">
        <v>23528.090010248001</v>
      </c>
      <c r="F108" s="50"/>
      <c r="G108" s="50" t="str">
        <f t="shared" si="0"/>
        <v>2015</v>
      </c>
      <c r="H108" s="50" t="str">
        <f t="shared" si="1"/>
        <v>03</v>
      </c>
      <c r="I108" s="50">
        <f t="shared" si="2"/>
        <v>3</v>
      </c>
      <c r="J108" s="60">
        <f t="shared" ref="J108:L108" si="109">C108</f>
        <v>7990355.4573881514</v>
      </c>
      <c r="K108" s="60">
        <f t="shared" si="109"/>
        <v>23528.090010248001</v>
      </c>
      <c r="L108" s="60">
        <f t="shared" si="109"/>
        <v>23528.090010248001</v>
      </c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1.25" customHeight="1">
      <c r="A109" s="58">
        <v>2015</v>
      </c>
      <c r="B109" s="58">
        <v>201504</v>
      </c>
      <c r="C109" s="59">
        <v>9695010.676403394</v>
      </c>
      <c r="D109" s="59">
        <v>56876.493752496332</v>
      </c>
      <c r="E109" s="59">
        <v>397588.32631292689</v>
      </c>
      <c r="F109" s="50"/>
      <c r="G109" s="50" t="str">
        <f t="shared" si="0"/>
        <v>2015</v>
      </c>
      <c r="H109" s="50" t="str">
        <f t="shared" si="1"/>
        <v>04</v>
      </c>
      <c r="I109" s="50">
        <f t="shared" si="2"/>
        <v>4</v>
      </c>
      <c r="J109" s="60">
        <f t="shared" ref="J109:L109" si="110">C109</f>
        <v>9695010.676403394</v>
      </c>
      <c r="K109" s="60">
        <f t="shared" si="110"/>
        <v>56876.493752496332</v>
      </c>
      <c r="L109" s="60">
        <f t="shared" si="110"/>
        <v>397588.32631292689</v>
      </c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1.25" customHeight="1">
      <c r="A110" s="58">
        <v>2015</v>
      </c>
      <c r="B110" s="58">
        <v>201505</v>
      </c>
      <c r="C110" s="59">
        <v>12016328.721860338</v>
      </c>
      <c r="D110" s="59">
        <v>313208.19328483171</v>
      </c>
      <c r="E110" s="59">
        <v>417306.7432848317</v>
      </c>
      <c r="F110" s="50"/>
      <c r="G110" s="50" t="str">
        <f t="shared" si="0"/>
        <v>2015</v>
      </c>
      <c r="H110" s="50" t="str">
        <f t="shared" si="1"/>
        <v>05</v>
      </c>
      <c r="I110" s="50">
        <f t="shared" si="2"/>
        <v>5</v>
      </c>
      <c r="J110" s="60">
        <f t="shared" ref="J110:L110" si="111">C110</f>
        <v>12016328.721860338</v>
      </c>
      <c r="K110" s="60">
        <f t="shared" si="111"/>
        <v>313208.19328483171</v>
      </c>
      <c r="L110" s="60">
        <f t="shared" si="111"/>
        <v>417306.7432848317</v>
      </c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1.25" customHeight="1">
      <c r="A111" s="58">
        <v>2015</v>
      </c>
      <c r="B111" s="58">
        <v>201506</v>
      </c>
      <c r="C111" s="59">
        <v>13445556.322233666</v>
      </c>
      <c r="D111" s="59">
        <v>407098.16674019321</v>
      </c>
      <c r="E111" s="59">
        <v>870758.18678686558</v>
      </c>
      <c r="F111" s="50"/>
      <c r="G111" s="50" t="str">
        <f t="shared" si="0"/>
        <v>2015</v>
      </c>
      <c r="H111" s="50" t="str">
        <f t="shared" si="1"/>
        <v>06</v>
      </c>
      <c r="I111" s="50">
        <f t="shared" si="2"/>
        <v>6</v>
      </c>
      <c r="J111" s="60">
        <f t="shared" ref="J111:L111" si="112">C111</f>
        <v>13445556.322233666</v>
      </c>
      <c r="K111" s="60">
        <f t="shared" si="112"/>
        <v>407098.16674019321</v>
      </c>
      <c r="L111" s="60">
        <f t="shared" si="112"/>
        <v>870758.18678686558</v>
      </c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1.25" customHeight="1">
      <c r="A112" s="58">
        <v>2015</v>
      </c>
      <c r="B112" s="58">
        <v>201507</v>
      </c>
      <c r="C112" s="59">
        <v>15882387.38356171</v>
      </c>
      <c r="D112" s="59">
        <v>625754.81816961931</v>
      </c>
      <c r="E112" s="59">
        <v>1496336.2299659115</v>
      </c>
      <c r="F112" s="50"/>
      <c r="G112" s="50" t="str">
        <f t="shared" si="0"/>
        <v>2015</v>
      </c>
      <c r="H112" s="50" t="str">
        <f t="shared" si="1"/>
        <v>07</v>
      </c>
      <c r="I112" s="50">
        <f t="shared" si="2"/>
        <v>7</v>
      </c>
      <c r="J112" s="60">
        <f t="shared" ref="J112:L112" si="113">C112</f>
        <v>15882387.38356171</v>
      </c>
      <c r="K112" s="60">
        <f t="shared" si="113"/>
        <v>625754.81816961931</v>
      </c>
      <c r="L112" s="60">
        <f t="shared" si="113"/>
        <v>1496336.2299659115</v>
      </c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1.25" customHeight="1">
      <c r="A113" s="58">
        <v>2015</v>
      </c>
      <c r="B113" s="58">
        <v>201508</v>
      </c>
      <c r="C113" s="59">
        <v>18896115.358207759</v>
      </c>
      <c r="D113" s="59">
        <v>760767.69147382863</v>
      </c>
      <c r="E113" s="59">
        <v>1899843.7385197598</v>
      </c>
      <c r="F113" s="50"/>
      <c r="G113" s="50" t="str">
        <f t="shared" si="0"/>
        <v>2015</v>
      </c>
      <c r="H113" s="50" t="str">
        <f t="shared" si="1"/>
        <v>08</v>
      </c>
      <c r="I113" s="50">
        <f t="shared" si="2"/>
        <v>8</v>
      </c>
      <c r="J113" s="60">
        <f t="shared" ref="J113:L113" si="114">C113</f>
        <v>18896115.358207759</v>
      </c>
      <c r="K113" s="60">
        <f t="shared" si="114"/>
        <v>760767.69147382863</v>
      </c>
      <c r="L113" s="60">
        <f t="shared" si="114"/>
        <v>1899843.7385197598</v>
      </c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1.25" customHeight="1">
      <c r="A114" s="58">
        <v>2015</v>
      </c>
      <c r="B114" s="58">
        <v>201509</v>
      </c>
      <c r="C114" s="59">
        <v>20951776.303947307</v>
      </c>
      <c r="D114" s="59">
        <v>1398401.1443501613</v>
      </c>
      <c r="E114" s="59">
        <v>3858496.7414980601</v>
      </c>
      <c r="F114" s="50"/>
      <c r="G114" s="50" t="str">
        <f t="shared" si="0"/>
        <v>2015</v>
      </c>
      <c r="H114" s="50" t="str">
        <f t="shared" si="1"/>
        <v>09</v>
      </c>
      <c r="I114" s="50">
        <f t="shared" si="2"/>
        <v>9</v>
      </c>
      <c r="J114" s="60">
        <f t="shared" ref="J114:L114" si="115">C114</f>
        <v>20951776.303947307</v>
      </c>
      <c r="K114" s="60">
        <f t="shared" si="115"/>
        <v>1398401.1443501613</v>
      </c>
      <c r="L114" s="60">
        <f t="shared" si="115"/>
        <v>3858496.7414980601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1.25" customHeight="1">
      <c r="A115" s="58">
        <v>2015</v>
      </c>
      <c r="B115" s="58">
        <v>201510</v>
      </c>
      <c r="C115" s="59">
        <v>23468360.171172719</v>
      </c>
      <c r="D115" s="59">
        <v>2324352.6426491276</v>
      </c>
      <c r="E115" s="59">
        <v>4751811.1947968528</v>
      </c>
      <c r="F115" s="50"/>
      <c r="G115" s="50" t="str">
        <f t="shared" si="0"/>
        <v>2015</v>
      </c>
      <c r="H115" s="50" t="str">
        <f t="shared" si="1"/>
        <v>10</v>
      </c>
      <c r="I115" s="50">
        <f t="shared" si="2"/>
        <v>10</v>
      </c>
      <c r="J115" s="60">
        <f t="shared" ref="J115:L115" si="116">C115</f>
        <v>23468360.171172719</v>
      </c>
      <c r="K115" s="60">
        <f t="shared" si="116"/>
        <v>2324352.6426491276</v>
      </c>
      <c r="L115" s="60">
        <f t="shared" si="116"/>
        <v>4751811.1947968528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1.25" customHeight="1">
      <c r="A116" s="58">
        <v>2015</v>
      </c>
      <c r="B116" s="58">
        <v>201511</v>
      </c>
      <c r="C116" s="59">
        <v>25983343.499357585</v>
      </c>
      <c r="D116" s="59">
        <v>2770585.5244182646</v>
      </c>
      <c r="E116" s="59">
        <v>5336823.0871834662</v>
      </c>
      <c r="F116" s="50"/>
      <c r="G116" s="50" t="str">
        <f t="shared" si="0"/>
        <v>2015</v>
      </c>
      <c r="H116" s="50" t="str">
        <f t="shared" si="1"/>
        <v>11</v>
      </c>
      <c r="I116" s="50">
        <f t="shared" si="2"/>
        <v>11</v>
      </c>
      <c r="J116" s="60">
        <f t="shared" ref="J116:L116" si="117">C116</f>
        <v>25983343.499357585</v>
      </c>
      <c r="K116" s="60">
        <f t="shared" si="117"/>
        <v>2770585.5244182646</v>
      </c>
      <c r="L116" s="60">
        <f t="shared" si="117"/>
        <v>5336823.0871834662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1.25" customHeight="1">
      <c r="A117" s="58">
        <v>2015</v>
      </c>
      <c r="B117" s="58">
        <v>201512</v>
      </c>
      <c r="C117" s="59">
        <v>28159003.091939628</v>
      </c>
      <c r="D117" s="59">
        <v>3654318.9382403218</v>
      </c>
      <c r="E117" s="59">
        <v>6767156.5044721402</v>
      </c>
      <c r="F117" s="50"/>
      <c r="G117" s="50" t="str">
        <f t="shared" si="0"/>
        <v>2015</v>
      </c>
      <c r="H117" s="50" t="str">
        <f t="shared" si="1"/>
        <v>12</v>
      </c>
      <c r="I117" s="50">
        <f t="shared" si="2"/>
        <v>12</v>
      </c>
      <c r="J117" s="60">
        <f t="shared" ref="J117:L117" si="118">C117</f>
        <v>28159003.091939628</v>
      </c>
      <c r="K117" s="60">
        <f t="shared" si="118"/>
        <v>3654318.9382403218</v>
      </c>
      <c r="L117" s="60">
        <f t="shared" si="118"/>
        <v>6767156.5044721402</v>
      </c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1.25" customHeight="1">
      <c r="A118" s="58">
        <v>2015</v>
      </c>
      <c r="B118" s="58">
        <v>201601</v>
      </c>
      <c r="C118" s="59">
        <v>29965225.783636052</v>
      </c>
      <c r="D118" s="59">
        <v>4195764.9651072724</v>
      </c>
      <c r="E118" s="59">
        <v>7170687.4132099226</v>
      </c>
      <c r="F118" s="50"/>
      <c r="G118" s="50" t="str">
        <f t="shared" si="0"/>
        <v>2016</v>
      </c>
      <c r="H118" s="50" t="str">
        <f t="shared" si="1"/>
        <v>01</v>
      </c>
      <c r="I118" s="50">
        <f t="shared" si="2"/>
        <v>13</v>
      </c>
      <c r="J118" s="60">
        <f t="shared" ref="J118:L118" si="119">C118</f>
        <v>29965225.783636052</v>
      </c>
      <c r="K118" s="60">
        <f t="shared" si="119"/>
        <v>4195764.9651072724</v>
      </c>
      <c r="L118" s="60">
        <f t="shared" si="119"/>
        <v>7170687.4132099226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1.25" customHeight="1">
      <c r="A119" s="58">
        <v>2015</v>
      </c>
      <c r="B119" s="58">
        <v>201602</v>
      </c>
      <c r="C119" s="59">
        <v>31566794.677674886</v>
      </c>
      <c r="D119" s="59">
        <v>4818285.1753624585</v>
      </c>
      <c r="E119" s="59">
        <v>7787018.3318633642</v>
      </c>
      <c r="F119" s="50"/>
      <c r="G119" s="50" t="str">
        <f t="shared" si="0"/>
        <v>2016</v>
      </c>
      <c r="H119" s="50" t="str">
        <f t="shared" si="1"/>
        <v>02</v>
      </c>
      <c r="I119" s="50">
        <f t="shared" si="2"/>
        <v>14</v>
      </c>
      <c r="J119" s="60">
        <f t="shared" ref="J119:L119" si="120">C119</f>
        <v>31566794.677674886</v>
      </c>
      <c r="K119" s="60">
        <f t="shared" si="120"/>
        <v>4818285.1753624585</v>
      </c>
      <c r="L119" s="60">
        <f t="shared" si="120"/>
        <v>7787018.3318633642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1.25" customHeight="1">
      <c r="A120" s="58">
        <v>2015</v>
      </c>
      <c r="B120" s="58">
        <v>201603</v>
      </c>
      <c r="C120" s="59">
        <v>35087657.691901498</v>
      </c>
      <c r="D120" s="59">
        <v>6725715.1391939064</v>
      </c>
      <c r="E120" s="59">
        <v>9297143.051398335</v>
      </c>
      <c r="F120" s="50"/>
      <c r="G120" s="50" t="str">
        <f t="shared" si="0"/>
        <v>2016</v>
      </c>
      <c r="H120" s="50" t="str">
        <f t="shared" si="1"/>
        <v>03</v>
      </c>
      <c r="I120" s="50">
        <f t="shared" si="2"/>
        <v>15</v>
      </c>
      <c r="J120" s="60">
        <f t="shared" ref="J120:L120" si="121">C120</f>
        <v>35087657.691901498</v>
      </c>
      <c r="K120" s="60">
        <f t="shared" si="121"/>
        <v>6725715.1391939064</v>
      </c>
      <c r="L120" s="60">
        <f t="shared" si="121"/>
        <v>9297143.051398335</v>
      </c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1.25" customHeight="1">
      <c r="A121" s="58">
        <v>2015</v>
      </c>
      <c r="B121" s="58">
        <v>201604</v>
      </c>
      <c r="C121" s="59">
        <v>36650943.454722717</v>
      </c>
      <c r="D121" s="59">
        <v>7091523.0694714747</v>
      </c>
      <c r="E121" s="59">
        <v>9674941.6133207474</v>
      </c>
      <c r="F121" s="50"/>
      <c r="G121" s="50" t="str">
        <f t="shared" si="0"/>
        <v>2016</v>
      </c>
      <c r="H121" s="50" t="str">
        <f t="shared" si="1"/>
        <v>04</v>
      </c>
      <c r="I121" s="50">
        <f t="shared" si="2"/>
        <v>16</v>
      </c>
      <c r="J121" s="60">
        <f t="shared" ref="J121:L121" si="122">C121</f>
        <v>36650943.454722717</v>
      </c>
      <c r="K121" s="60">
        <f t="shared" si="122"/>
        <v>7091523.0694714747</v>
      </c>
      <c r="L121" s="60">
        <f t="shared" si="122"/>
        <v>9674941.6133207474</v>
      </c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1.25" customHeight="1">
      <c r="A122" s="58">
        <v>2015</v>
      </c>
      <c r="B122" s="58">
        <v>201605</v>
      </c>
      <c r="C122" s="59">
        <v>37327404.999995708</v>
      </c>
      <c r="D122" s="59">
        <v>7667664.8274819413</v>
      </c>
      <c r="E122" s="59">
        <v>10184318.920509268</v>
      </c>
      <c r="F122" s="50"/>
      <c r="G122" s="50" t="str">
        <f t="shared" si="0"/>
        <v>2016</v>
      </c>
      <c r="H122" s="50" t="str">
        <f t="shared" si="1"/>
        <v>05</v>
      </c>
      <c r="I122" s="50">
        <f t="shared" si="2"/>
        <v>17</v>
      </c>
      <c r="J122" s="60">
        <f t="shared" ref="J122:L122" si="123">C122</f>
        <v>37327404.999995708</v>
      </c>
      <c r="K122" s="60">
        <f t="shared" si="123"/>
        <v>7667664.8274819413</v>
      </c>
      <c r="L122" s="60">
        <f t="shared" si="123"/>
        <v>10184318.920509268</v>
      </c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1.25" customHeight="1">
      <c r="A123" s="58">
        <v>2015</v>
      </c>
      <c r="B123" s="58">
        <v>201606</v>
      </c>
      <c r="C123" s="59">
        <v>38587679.427566417</v>
      </c>
      <c r="D123" s="59">
        <v>7924457.0015973765</v>
      </c>
      <c r="E123" s="59">
        <v>10340450.314924397</v>
      </c>
      <c r="F123" s="50"/>
      <c r="G123" s="50" t="str">
        <f t="shared" si="0"/>
        <v>2016</v>
      </c>
      <c r="H123" s="50" t="str">
        <f t="shared" si="1"/>
        <v>06</v>
      </c>
      <c r="I123" s="50">
        <f t="shared" si="2"/>
        <v>18</v>
      </c>
      <c r="J123" s="60">
        <f t="shared" ref="J123:L123" si="124">C123</f>
        <v>38587679.427566417</v>
      </c>
      <c r="K123" s="60">
        <f t="shared" si="124"/>
        <v>7924457.0015973765</v>
      </c>
      <c r="L123" s="60">
        <f t="shared" si="124"/>
        <v>10340450.314924397</v>
      </c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1.25" customHeight="1">
      <c r="A124" s="58">
        <v>2015</v>
      </c>
      <c r="B124" s="58">
        <v>201607</v>
      </c>
      <c r="C124" s="59">
        <v>39528021.802435905</v>
      </c>
      <c r="D124" s="59">
        <v>8594790.846999459</v>
      </c>
      <c r="E124" s="59">
        <v>10756159.353175309</v>
      </c>
      <c r="F124" s="50"/>
      <c r="G124" s="50" t="str">
        <f t="shared" si="0"/>
        <v>2016</v>
      </c>
      <c r="H124" s="50" t="str">
        <f t="shared" si="1"/>
        <v>07</v>
      </c>
      <c r="I124" s="50">
        <f t="shared" si="2"/>
        <v>19</v>
      </c>
      <c r="J124" s="60">
        <f t="shared" ref="J124:L124" si="125">C124</f>
        <v>39528021.802435905</v>
      </c>
      <c r="K124" s="60">
        <f t="shared" si="125"/>
        <v>8594790.846999459</v>
      </c>
      <c r="L124" s="60">
        <f t="shared" si="125"/>
        <v>10756159.353175309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1.25" customHeight="1">
      <c r="A125" s="58">
        <v>2015</v>
      </c>
      <c r="B125" s="58">
        <v>201608</v>
      </c>
      <c r="C125" s="59">
        <v>40680224.308543094</v>
      </c>
      <c r="D125" s="59">
        <v>8951172.3553355187</v>
      </c>
      <c r="E125" s="59">
        <v>11324247.382286109</v>
      </c>
      <c r="F125" s="50"/>
      <c r="G125" s="50" t="str">
        <f t="shared" si="0"/>
        <v>2016</v>
      </c>
      <c r="H125" s="50" t="str">
        <f t="shared" si="1"/>
        <v>08</v>
      </c>
      <c r="I125" s="50">
        <f t="shared" si="2"/>
        <v>20</v>
      </c>
      <c r="J125" s="60">
        <f t="shared" ref="J125:L125" si="126">C125</f>
        <v>40680224.308543094</v>
      </c>
      <c r="K125" s="60">
        <f t="shared" si="126"/>
        <v>8951172.3553355187</v>
      </c>
      <c r="L125" s="60">
        <f t="shared" si="126"/>
        <v>11324247.382286109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1.25" customHeight="1">
      <c r="A126" s="58">
        <v>2015</v>
      </c>
      <c r="B126" s="58">
        <v>201609</v>
      </c>
      <c r="C126" s="59">
        <v>41569751.013732754</v>
      </c>
      <c r="D126" s="59">
        <v>9210197.1006289087</v>
      </c>
      <c r="E126" s="59">
        <v>11586673.755388688</v>
      </c>
      <c r="F126" s="50"/>
      <c r="G126" s="50" t="str">
        <f t="shared" si="0"/>
        <v>2016</v>
      </c>
      <c r="H126" s="50" t="str">
        <f t="shared" si="1"/>
        <v>09</v>
      </c>
      <c r="I126" s="50">
        <f t="shared" si="2"/>
        <v>21</v>
      </c>
      <c r="J126" s="60">
        <f t="shared" ref="J126:L126" si="127">C126</f>
        <v>41569751.013732754</v>
      </c>
      <c r="K126" s="60">
        <f t="shared" si="127"/>
        <v>9210197.1006289087</v>
      </c>
      <c r="L126" s="60">
        <f t="shared" si="127"/>
        <v>11586673.755388688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1.25" customHeight="1">
      <c r="A127" s="58">
        <v>2015</v>
      </c>
      <c r="B127" s="58">
        <v>201610</v>
      </c>
      <c r="C127" s="59">
        <v>42775154.743248656</v>
      </c>
      <c r="D127" s="59">
        <v>9672317.2243705932</v>
      </c>
      <c r="E127" s="59">
        <v>11968393.43508425</v>
      </c>
      <c r="F127" s="50"/>
      <c r="G127" s="50" t="str">
        <f t="shared" si="0"/>
        <v>2016</v>
      </c>
      <c r="H127" s="50" t="str">
        <f t="shared" si="1"/>
        <v>10</v>
      </c>
      <c r="I127" s="50">
        <f t="shared" si="2"/>
        <v>22</v>
      </c>
      <c r="J127" s="60">
        <f t="shared" ref="J127:L127" si="128">C127</f>
        <v>42775154.743248656</v>
      </c>
      <c r="K127" s="60">
        <f t="shared" si="128"/>
        <v>9672317.2243705932</v>
      </c>
      <c r="L127" s="60">
        <f t="shared" si="128"/>
        <v>11968393.43508425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1.25" customHeight="1">
      <c r="A128" s="58">
        <v>2015</v>
      </c>
      <c r="B128" s="58">
        <v>201611</v>
      </c>
      <c r="C128" s="59">
        <v>43164987.288372576</v>
      </c>
      <c r="D128" s="59">
        <v>10314138.033706045</v>
      </c>
      <c r="E128" s="59">
        <v>12782998.754462801</v>
      </c>
      <c r="F128" s="50"/>
      <c r="G128" s="50" t="str">
        <f t="shared" si="0"/>
        <v>2016</v>
      </c>
      <c r="H128" s="50" t="str">
        <f t="shared" si="1"/>
        <v>11</v>
      </c>
      <c r="I128" s="50">
        <f t="shared" si="2"/>
        <v>23</v>
      </c>
      <c r="J128" s="60">
        <f t="shared" ref="J128:L128" si="129">C128</f>
        <v>43164987.288372576</v>
      </c>
      <c r="K128" s="60">
        <f t="shared" si="129"/>
        <v>10314138.033706045</v>
      </c>
      <c r="L128" s="60">
        <f t="shared" si="129"/>
        <v>12782998.754462801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1.25" customHeight="1">
      <c r="A129" s="58">
        <v>2015</v>
      </c>
      <c r="B129" s="58">
        <v>201612</v>
      </c>
      <c r="C129" s="59">
        <v>43934894.749139644</v>
      </c>
      <c r="D129" s="59">
        <v>10642198.022397811</v>
      </c>
      <c r="E129" s="59">
        <v>12965060.433117652</v>
      </c>
      <c r="F129" s="50"/>
      <c r="G129" s="50" t="str">
        <f t="shared" si="0"/>
        <v>2016</v>
      </c>
      <c r="H129" s="50" t="str">
        <f t="shared" si="1"/>
        <v>12</v>
      </c>
      <c r="I129" s="50">
        <f t="shared" si="2"/>
        <v>24</v>
      </c>
      <c r="J129" s="60">
        <f t="shared" ref="J129:L129" si="130">C129</f>
        <v>43934894.749139644</v>
      </c>
      <c r="K129" s="60">
        <f t="shared" si="130"/>
        <v>10642198.022397811</v>
      </c>
      <c r="L129" s="60">
        <f t="shared" si="130"/>
        <v>12965060.433117652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1.25" customHeight="1">
      <c r="A130" s="58">
        <v>2015</v>
      </c>
      <c r="B130" s="58">
        <v>201701</v>
      </c>
      <c r="C130" s="59">
        <v>44346749.439780541</v>
      </c>
      <c r="D130" s="59">
        <v>11107037.461732235</v>
      </c>
      <c r="E130" s="59">
        <v>13485513.021036431</v>
      </c>
      <c r="F130" s="50"/>
      <c r="G130" s="50" t="str">
        <f t="shared" si="0"/>
        <v>2017</v>
      </c>
      <c r="H130" s="50" t="str">
        <f t="shared" si="1"/>
        <v>01</v>
      </c>
      <c r="I130" s="50">
        <f t="shared" si="2"/>
        <v>25</v>
      </c>
      <c r="J130" s="60">
        <f t="shared" ref="J130:L130" si="131">C130</f>
        <v>44346749.439780541</v>
      </c>
      <c r="K130" s="60">
        <f t="shared" si="131"/>
        <v>11107037.461732235</v>
      </c>
      <c r="L130" s="60">
        <f t="shared" si="131"/>
        <v>13485513.021036431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1.25" customHeight="1">
      <c r="A131" s="58">
        <v>2015</v>
      </c>
      <c r="B131" s="58">
        <v>201702</v>
      </c>
      <c r="C131" s="59">
        <v>44737050.988392867</v>
      </c>
      <c r="D131" s="59">
        <v>11436002.744728897</v>
      </c>
      <c r="E131" s="59">
        <v>13847230.412791148</v>
      </c>
      <c r="F131" s="50"/>
      <c r="G131" s="50" t="str">
        <f t="shared" si="0"/>
        <v>2017</v>
      </c>
      <c r="H131" s="50" t="str">
        <f t="shared" si="1"/>
        <v>02</v>
      </c>
      <c r="I131" s="50">
        <f t="shared" si="2"/>
        <v>26</v>
      </c>
      <c r="J131" s="60">
        <f t="shared" ref="J131:L131" si="132">C131</f>
        <v>44737050.988392867</v>
      </c>
      <c r="K131" s="60">
        <f t="shared" si="132"/>
        <v>11436002.744728897</v>
      </c>
      <c r="L131" s="60">
        <f t="shared" si="132"/>
        <v>13847230.412791148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1.25" customHeight="1">
      <c r="A132" s="58">
        <v>2015</v>
      </c>
      <c r="B132" s="58">
        <v>201703</v>
      </c>
      <c r="C132" s="59">
        <v>45067300.15117716</v>
      </c>
      <c r="D132" s="59">
        <v>11688378.346171828</v>
      </c>
      <c r="E132" s="59">
        <v>15275499.721312858</v>
      </c>
      <c r="F132" s="50"/>
      <c r="G132" s="50" t="str">
        <f t="shared" si="0"/>
        <v>2017</v>
      </c>
      <c r="H132" s="50" t="str">
        <f t="shared" si="1"/>
        <v>03</v>
      </c>
      <c r="I132" s="50">
        <f t="shared" si="2"/>
        <v>27</v>
      </c>
      <c r="J132" s="60">
        <f t="shared" ref="J132:L132" si="133">C132</f>
        <v>45067300.15117716</v>
      </c>
      <c r="K132" s="60">
        <f t="shared" si="133"/>
        <v>11688378.346171828</v>
      </c>
      <c r="L132" s="60">
        <f t="shared" si="133"/>
        <v>15275499.721312858</v>
      </c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1.25" customHeight="1">
      <c r="A133" s="58">
        <v>2015</v>
      </c>
      <c r="B133" s="58">
        <v>201704</v>
      </c>
      <c r="C133" s="59">
        <v>45175490.821685962</v>
      </c>
      <c r="D133" s="59">
        <v>11913474.607390372</v>
      </c>
      <c r="E133" s="59">
        <v>15404439.188108612</v>
      </c>
      <c r="F133" s="50"/>
      <c r="G133" s="50" t="str">
        <f t="shared" si="0"/>
        <v>2017</v>
      </c>
      <c r="H133" s="50" t="str">
        <f t="shared" si="1"/>
        <v>04</v>
      </c>
      <c r="I133" s="50">
        <f t="shared" si="2"/>
        <v>28</v>
      </c>
      <c r="J133" s="60">
        <f t="shared" ref="J133:L133" si="134">C133</f>
        <v>45175490.821685962</v>
      </c>
      <c r="K133" s="60">
        <f t="shared" si="134"/>
        <v>11913474.607390372</v>
      </c>
      <c r="L133" s="60">
        <f t="shared" si="134"/>
        <v>15404439.188108612</v>
      </c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1.25" customHeight="1">
      <c r="A134" s="58">
        <v>2015</v>
      </c>
      <c r="B134" s="58">
        <v>201705</v>
      </c>
      <c r="C134" s="59">
        <v>45317184.767072104</v>
      </c>
      <c r="D134" s="59">
        <v>12413422.516330436</v>
      </c>
      <c r="E134" s="59">
        <v>15902249.168690639</v>
      </c>
      <c r="F134" s="50"/>
      <c r="G134" s="50" t="str">
        <f t="shared" si="0"/>
        <v>2017</v>
      </c>
      <c r="H134" s="50" t="str">
        <f t="shared" si="1"/>
        <v>05</v>
      </c>
      <c r="I134" s="50">
        <f t="shared" si="2"/>
        <v>29</v>
      </c>
      <c r="J134" s="60">
        <f t="shared" ref="J134:L134" si="135">C134</f>
        <v>45317184.767072104</v>
      </c>
      <c r="K134" s="60">
        <f t="shared" si="135"/>
        <v>12413422.516330436</v>
      </c>
      <c r="L134" s="60">
        <f t="shared" si="135"/>
        <v>15902249.168690639</v>
      </c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1.25" customHeight="1">
      <c r="A135" s="58">
        <v>2015</v>
      </c>
      <c r="B135" s="58">
        <v>201706</v>
      </c>
      <c r="C135" s="59">
        <v>45196798.002128102</v>
      </c>
      <c r="D135" s="59">
        <v>12627111.554652</v>
      </c>
      <c r="E135" s="59">
        <v>16152477.764332503</v>
      </c>
      <c r="F135" s="50"/>
      <c r="G135" s="50" t="str">
        <f t="shared" si="0"/>
        <v>2017</v>
      </c>
      <c r="H135" s="50" t="str">
        <f t="shared" si="1"/>
        <v>06</v>
      </c>
      <c r="I135" s="50">
        <f t="shared" si="2"/>
        <v>30</v>
      </c>
      <c r="J135" s="60">
        <f t="shared" ref="J135:L135" si="136">C135</f>
        <v>45196798.002128102</v>
      </c>
      <c r="K135" s="60">
        <f t="shared" si="136"/>
        <v>12627111.554652</v>
      </c>
      <c r="L135" s="60">
        <f t="shared" si="136"/>
        <v>16152477.764332503</v>
      </c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1.25" customHeight="1">
      <c r="A136" s="58">
        <v>2015</v>
      </c>
      <c r="B136" s="58">
        <v>201707</v>
      </c>
      <c r="C136" s="59">
        <v>45456544.938626125</v>
      </c>
      <c r="D136" s="59">
        <v>13196154.894977771</v>
      </c>
      <c r="E136" s="59">
        <v>16722160.247719014</v>
      </c>
      <c r="F136" s="50"/>
      <c r="G136" s="50" t="str">
        <f t="shared" si="0"/>
        <v>2017</v>
      </c>
      <c r="H136" s="50" t="str">
        <f t="shared" si="1"/>
        <v>07</v>
      </c>
      <c r="I136" s="50">
        <f t="shared" si="2"/>
        <v>31</v>
      </c>
      <c r="J136" s="60">
        <f t="shared" ref="J136:L136" si="137">C136</f>
        <v>45456544.938626125</v>
      </c>
      <c r="K136" s="60">
        <f t="shared" si="137"/>
        <v>13196154.894977771</v>
      </c>
      <c r="L136" s="60">
        <f t="shared" si="137"/>
        <v>16722160.247719014</v>
      </c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1.25" customHeight="1">
      <c r="A137" s="58">
        <v>2015</v>
      </c>
      <c r="B137" s="58">
        <v>201708</v>
      </c>
      <c r="C137" s="59">
        <v>45559042.27253487</v>
      </c>
      <c r="D137" s="59">
        <v>13558727.189077858</v>
      </c>
      <c r="E137" s="59">
        <v>17061216.037870184</v>
      </c>
      <c r="F137" s="50"/>
      <c r="G137" s="50" t="str">
        <f t="shared" si="0"/>
        <v>2017</v>
      </c>
      <c r="H137" s="50" t="str">
        <f t="shared" si="1"/>
        <v>08</v>
      </c>
      <c r="I137" s="50">
        <f t="shared" si="2"/>
        <v>32</v>
      </c>
      <c r="J137" s="60">
        <f t="shared" ref="J137:L137" si="138">C137</f>
        <v>45559042.27253487</v>
      </c>
      <c r="K137" s="60">
        <f t="shared" si="138"/>
        <v>13558727.189077858</v>
      </c>
      <c r="L137" s="60">
        <f t="shared" si="138"/>
        <v>17061216.037870184</v>
      </c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1.25" customHeight="1">
      <c r="A138" s="58">
        <v>2015</v>
      </c>
      <c r="B138" s="58">
        <v>201709</v>
      </c>
      <c r="C138" s="59">
        <v>45614301.666637786</v>
      </c>
      <c r="D138" s="59">
        <v>14144553.393368058</v>
      </c>
      <c r="E138" s="59">
        <v>17634945.011378527</v>
      </c>
      <c r="F138" s="50"/>
      <c r="G138" s="50" t="str">
        <f t="shared" si="0"/>
        <v>2017</v>
      </c>
      <c r="H138" s="50" t="str">
        <f t="shared" si="1"/>
        <v>09</v>
      </c>
      <c r="I138" s="50">
        <f t="shared" si="2"/>
        <v>33</v>
      </c>
      <c r="J138" s="60">
        <f t="shared" ref="J138:L138" si="139">C138</f>
        <v>45614301.666637786</v>
      </c>
      <c r="K138" s="60">
        <f t="shared" si="139"/>
        <v>14144553.393368058</v>
      </c>
      <c r="L138" s="60">
        <f t="shared" si="139"/>
        <v>17634945.011378527</v>
      </c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1.25" customHeight="1">
      <c r="A139" s="58">
        <v>2015</v>
      </c>
      <c r="B139" s="58">
        <v>201712</v>
      </c>
      <c r="C139" s="59">
        <v>46895050.735541277</v>
      </c>
      <c r="D139" s="59">
        <v>15272203.615761863</v>
      </c>
      <c r="E139" s="59">
        <v>18289965.95945897</v>
      </c>
      <c r="F139" s="50"/>
      <c r="G139" s="50" t="str">
        <f t="shared" si="0"/>
        <v>2017</v>
      </c>
      <c r="H139" s="50" t="str">
        <f t="shared" si="1"/>
        <v>12</v>
      </c>
      <c r="I139" s="50">
        <f t="shared" si="2"/>
        <v>36</v>
      </c>
      <c r="J139" s="60">
        <f t="shared" ref="J139:L139" si="140">C139</f>
        <v>46895050.735541277</v>
      </c>
      <c r="K139" s="60">
        <f t="shared" si="140"/>
        <v>15272203.615761863</v>
      </c>
      <c r="L139" s="60">
        <f t="shared" si="140"/>
        <v>18289965.95945897</v>
      </c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1.25" customHeight="1">
      <c r="A140" s="58">
        <v>2016</v>
      </c>
      <c r="B140" s="58">
        <v>201601</v>
      </c>
      <c r="C140" s="59">
        <v>188805.82052782454</v>
      </c>
      <c r="D140" s="59">
        <v>21443.439555251869</v>
      </c>
      <c r="E140" s="59">
        <v>21443.439555251869</v>
      </c>
      <c r="F140" s="50"/>
      <c r="G140" s="50" t="str">
        <f t="shared" si="0"/>
        <v>2016</v>
      </c>
      <c r="H140" s="50" t="str">
        <f t="shared" si="1"/>
        <v>01</v>
      </c>
      <c r="I140" s="50">
        <f t="shared" si="2"/>
        <v>1</v>
      </c>
      <c r="J140" s="60">
        <f t="shared" ref="J140:L140" si="141">C140</f>
        <v>188805.82052782454</v>
      </c>
      <c r="K140" s="60">
        <f t="shared" si="141"/>
        <v>21443.439555251869</v>
      </c>
      <c r="L140" s="60">
        <f t="shared" si="141"/>
        <v>21443.439555251869</v>
      </c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1.25" customHeight="1">
      <c r="A141" s="58">
        <v>2016</v>
      </c>
      <c r="B141" s="58">
        <v>201602</v>
      </c>
      <c r="C141" s="59">
        <v>4992894.1266114088</v>
      </c>
      <c r="D141" s="59">
        <v>29074.036093055376</v>
      </c>
      <c r="E141" s="59">
        <v>60129.757508324779</v>
      </c>
      <c r="F141" s="50"/>
      <c r="G141" s="50" t="str">
        <f t="shared" si="0"/>
        <v>2016</v>
      </c>
      <c r="H141" s="50" t="str">
        <f t="shared" si="1"/>
        <v>02</v>
      </c>
      <c r="I141" s="50">
        <f t="shared" si="2"/>
        <v>2</v>
      </c>
      <c r="J141" s="60">
        <f t="shared" ref="J141:L141" si="142">C141</f>
        <v>4992894.1266114088</v>
      </c>
      <c r="K141" s="60">
        <f t="shared" si="142"/>
        <v>29074.036093055376</v>
      </c>
      <c r="L141" s="60">
        <f t="shared" si="142"/>
        <v>60129.757508324779</v>
      </c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1.25" customHeight="1">
      <c r="A142" s="58">
        <v>2016</v>
      </c>
      <c r="B142" s="58">
        <v>201603</v>
      </c>
      <c r="C142" s="59">
        <v>6578718.8867535526</v>
      </c>
      <c r="D142" s="59">
        <v>64745.837181178787</v>
      </c>
      <c r="E142" s="59">
        <v>115003.36638472363</v>
      </c>
      <c r="F142" s="50"/>
      <c r="G142" s="50" t="str">
        <f t="shared" si="0"/>
        <v>2016</v>
      </c>
      <c r="H142" s="50" t="str">
        <f t="shared" si="1"/>
        <v>03</v>
      </c>
      <c r="I142" s="50">
        <f t="shared" si="2"/>
        <v>3</v>
      </c>
      <c r="J142" s="60">
        <f t="shared" ref="J142:L142" si="143">C142</f>
        <v>6578718.8867535526</v>
      </c>
      <c r="K142" s="60">
        <f t="shared" si="143"/>
        <v>64745.837181178787</v>
      </c>
      <c r="L142" s="60">
        <f t="shared" si="143"/>
        <v>115003.36638472363</v>
      </c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1.25" customHeight="1">
      <c r="A143" s="58">
        <v>2016</v>
      </c>
      <c r="B143" s="58">
        <v>201604</v>
      </c>
      <c r="C143" s="59">
        <v>8802753.1851524822</v>
      </c>
      <c r="D143" s="59">
        <v>95592.095467828171</v>
      </c>
      <c r="E143" s="59">
        <v>180220.72762605897</v>
      </c>
      <c r="F143" s="50"/>
      <c r="G143" s="50" t="str">
        <f t="shared" si="0"/>
        <v>2016</v>
      </c>
      <c r="H143" s="50" t="str">
        <f t="shared" si="1"/>
        <v>04</v>
      </c>
      <c r="I143" s="50">
        <f t="shared" si="2"/>
        <v>4</v>
      </c>
      <c r="J143" s="60">
        <f t="shared" ref="J143:L143" si="144">C143</f>
        <v>8802753.1851524822</v>
      </c>
      <c r="K143" s="60">
        <f t="shared" si="144"/>
        <v>95592.095467828171</v>
      </c>
      <c r="L143" s="60">
        <f t="shared" si="144"/>
        <v>180220.72762605897</v>
      </c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1.25" customHeight="1">
      <c r="A144" s="58">
        <v>2016</v>
      </c>
      <c r="B144" s="58">
        <v>201605</v>
      </c>
      <c r="C144" s="59">
        <v>10685936.549146643</v>
      </c>
      <c r="D144" s="59">
        <v>202753.48760027671</v>
      </c>
      <c r="E144" s="59">
        <v>311315.36634140101</v>
      </c>
      <c r="F144" s="50"/>
      <c r="G144" s="50" t="str">
        <f t="shared" si="0"/>
        <v>2016</v>
      </c>
      <c r="H144" s="50" t="str">
        <f t="shared" si="1"/>
        <v>05</v>
      </c>
      <c r="I144" s="50">
        <f t="shared" si="2"/>
        <v>5</v>
      </c>
      <c r="J144" s="60">
        <f t="shared" ref="J144:L144" si="145">C144</f>
        <v>10685936.549146643</v>
      </c>
      <c r="K144" s="60">
        <f t="shared" si="145"/>
        <v>202753.48760027671</v>
      </c>
      <c r="L144" s="60">
        <f t="shared" si="145"/>
        <v>311315.36634140101</v>
      </c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1.25" customHeight="1">
      <c r="A145" s="58">
        <v>2016</v>
      </c>
      <c r="B145" s="58">
        <v>201606</v>
      </c>
      <c r="C145" s="59">
        <v>12302122.446256686</v>
      </c>
      <c r="D145" s="59">
        <v>293918.33903566533</v>
      </c>
      <c r="E145" s="59">
        <v>402268.07197649259</v>
      </c>
      <c r="F145" s="50"/>
      <c r="G145" s="50" t="str">
        <f t="shared" si="0"/>
        <v>2016</v>
      </c>
      <c r="H145" s="50" t="str">
        <f t="shared" si="1"/>
        <v>06</v>
      </c>
      <c r="I145" s="50">
        <f t="shared" si="2"/>
        <v>6</v>
      </c>
      <c r="J145" s="60">
        <f t="shared" ref="J145:L145" si="146">C145</f>
        <v>12302122.446256686</v>
      </c>
      <c r="K145" s="60">
        <f t="shared" si="146"/>
        <v>293918.33903566533</v>
      </c>
      <c r="L145" s="60">
        <f t="shared" si="146"/>
        <v>402268.07197649259</v>
      </c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1.25" customHeight="1">
      <c r="A146" s="58">
        <v>2016</v>
      </c>
      <c r="B146" s="58">
        <v>201607</v>
      </c>
      <c r="C146" s="59">
        <v>16527614.233465344</v>
      </c>
      <c r="D146" s="59">
        <v>434659.24653518433</v>
      </c>
      <c r="E146" s="59">
        <v>688563.24802407925</v>
      </c>
      <c r="F146" s="50"/>
      <c r="G146" s="50" t="str">
        <f t="shared" si="0"/>
        <v>2016</v>
      </c>
      <c r="H146" s="50" t="str">
        <f t="shared" si="1"/>
        <v>07</v>
      </c>
      <c r="I146" s="50">
        <f t="shared" si="2"/>
        <v>7</v>
      </c>
      <c r="J146" s="60">
        <f t="shared" ref="J146:L146" si="147">C146</f>
        <v>16527614.233465344</v>
      </c>
      <c r="K146" s="60">
        <f t="shared" si="147"/>
        <v>434659.24653518433</v>
      </c>
      <c r="L146" s="60">
        <f t="shared" si="147"/>
        <v>688563.24802407925</v>
      </c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1.25" customHeight="1">
      <c r="A147" s="58">
        <v>2016</v>
      </c>
      <c r="B147" s="58">
        <v>201608</v>
      </c>
      <c r="C147" s="59">
        <v>18590920.207503252</v>
      </c>
      <c r="D147" s="59">
        <v>932461.56646472577</v>
      </c>
      <c r="E147" s="59">
        <v>1372081.228502732</v>
      </c>
      <c r="F147" s="50"/>
      <c r="G147" s="50" t="str">
        <f t="shared" si="0"/>
        <v>2016</v>
      </c>
      <c r="H147" s="50" t="str">
        <f t="shared" si="1"/>
        <v>08</v>
      </c>
      <c r="I147" s="50">
        <f t="shared" si="2"/>
        <v>8</v>
      </c>
      <c r="J147" s="60">
        <f t="shared" ref="J147:L147" si="148">C147</f>
        <v>18590920.207503252</v>
      </c>
      <c r="K147" s="60">
        <f t="shared" si="148"/>
        <v>932461.56646472577</v>
      </c>
      <c r="L147" s="60">
        <f t="shared" si="148"/>
        <v>1372081.228502732</v>
      </c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1.25" customHeight="1">
      <c r="A148" s="58">
        <v>2016</v>
      </c>
      <c r="B148" s="58">
        <v>201609</v>
      </c>
      <c r="C148" s="59">
        <v>25479746.574680399</v>
      </c>
      <c r="D148" s="59">
        <v>1486359.4966012232</v>
      </c>
      <c r="E148" s="59">
        <v>2445388.082650404</v>
      </c>
      <c r="F148" s="50"/>
      <c r="G148" s="50" t="str">
        <f t="shared" si="0"/>
        <v>2016</v>
      </c>
      <c r="H148" s="50" t="str">
        <f t="shared" si="1"/>
        <v>09</v>
      </c>
      <c r="I148" s="50">
        <f t="shared" si="2"/>
        <v>9</v>
      </c>
      <c r="J148" s="61">
        <f>J175</f>
        <v>20425496.007928561</v>
      </c>
      <c r="K148" s="60">
        <f t="shared" ref="K148:L148" si="149">D148</f>
        <v>1486359.4966012232</v>
      </c>
      <c r="L148" s="60">
        <f t="shared" si="149"/>
        <v>2445388.082650404</v>
      </c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1.25" customHeight="1">
      <c r="A149" s="58">
        <v>2016</v>
      </c>
      <c r="B149" s="58">
        <v>201610</v>
      </c>
      <c r="C149" s="59">
        <v>22452987.683277857</v>
      </c>
      <c r="D149" s="59">
        <v>1615245.9549686885</v>
      </c>
      <c r="E149" s="59">
        <v>2644477.999405066</v>
      </c>
      <c r="F149" s="50"/>
      <c r="G149" s="50" t="str">
        <f t="shared" si="0"/>
        <v>2016</v>
      </c>
      <c r="H149" s="50" t="str">
        <f t="shared" si="1"/>
        <v>10</v>
      </c>
      <c r="I149" s="50">
        <f t="shared" si="2"/>
        <v>10</v>
      </c>
      <c r="J149" s="60">
        <f t="shared" ref="J149:L149" si="150">C149</f>
        <v>22452987.683277857</v>
      </c>
      <c r="K149" s="60">
        <f t="shared" si="150"/>
        <v>1615245.9549686885</v>
      </c>
      <c r="L149" s="60">
        <f t="shared" si="150"/>
        <v>2644477.999405066</v>
      </c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1.25" customHeight="1">
      <c r="A150" s="58">
        <v>2016</v>
      </c>
      <c r="B150" s="58">
        <v>201611</v>
      </c>
      <c r="C150" s="59">
        <v>24820850.208649442</v>
      </c>
      <c r="D150" s="59">
        <v>1959611.7191527793</v>
      </c>
      <c r="E150" s="59">
        <v>5703227.8482632544</v>
      </c>
      <c r="F150" s="50"/>
      <c r="G150" s="50" t="str">
        <f t="shared" si="0"/>
        <v>2016</v>
      </c>
      <c r="H150" s="50" t="str">
        <f t="shared" si="1"/>
        <v>11</v>
      </c>
      <c r="I150" s="50">
        <f t="shared" si="2"/>
        <v>11</v>
      </c>
      <c r="J150" s="60">
        <f t="shared" ref="J150:L150" si="151">C150</f>
        <v>24820850.208649442</v>
      </c>
      <c r="K150" s="60">
        <f t="shared" si="151"/>
        <v>1959611.7191527793</v>
      </c>
      <c r="L150" s="60">
        <f t="shared" si="151"/>
        <v>5703227.8482632544</v>
      </c>
      <c r="M150" s="51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1.25" customHeight="1">
      <c r="A151" s="58">
        <v>2016</v>
      </c>
      <c r="B151" s="58">
        <v>201612</v>
      </c>
      <c r="C151" s="59">
        <v>27278452.506859701</v>
      </c>
      <c r="D151" s="59">
        <v>2633750.3362324131</v>
      </c>
      <c r="E151" s="59">
        <v>6485711.1248530857</v>
      </c>
      <c r="F151" s="50"/>
      <c r="G151" s="50" t="str">
        <f t="shared" si="0"/>
        <v>2016</v>
      </c>
      <c r="H151" s="50" t="str">
        <f t="shared" si="1"/>
        <v>12</v>
      </c>
      <c r="I151" s="50">
        <f t="shared" si="2"/>
        <v>12</v>
      </c>
      <c r="J151" s="60">
        <f t="shared" ref="J151:L151" si="152">C151</f>
        <v>27278452.506859701</v>
      </c>
      <c r="K151" s="60">
        <f t="shared" si="152"/>
        <v>2633750.3362324131</v>
      </c>
      <c r="L151" s="60">
        <f t="shared" si="152"/>
        <v>6485711.1248530857</v>
      </c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1.25" customHeight="1">
      <c r="A152" s="58">
        <v>2016</v>
      </c>
      <c r="B152" s="58">
        <v>201701</v>
      </c>
      <c r="C152" s="59">
        <v>29563681.052252509</v>
      </c>
      <c r="D152" s="59">
        <v>2802107.6275510103</v>
      </c>
      <c r="E152" s="59">
        <v>7261015.1443635244</v>
      </c>
      <c r="F152" s="50"/>
      <c r="G152" s="50" t="str">
        <f t="shared" si="0"/>
        <v>2017</v>
      </c>
      <c r="H152" s="50" t="str">
        <f t="shared" si="1"/>
        <v>01</v>
      </c>
      <c r="I152" s="50">
        <f t="shared" si="2"/>
        <v>13</v>
      </c>
      <c r="J152" s="60">
        <f t="shared" ref="J152:L152" si="153">C152</f>
        <v>29563681.052252509</v>
      </c>
      <c r="K152" s="60">
        <f t="shared" si="153"/>
        <v>2802107.6275510103</v>
      </c>
      <c r="L152" s="60">
        <f t="shared" si="153"/>
        <v>7261015.1443635244</v>
      </c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1.25" customHeight="1">
      <c r="A153" s="58">
        <v>2016</v>
      </c>
      <c r="B153" s="58">
        <v>201702</v>
      </c>
      <c r="C153" s="59">
        <v>31326632.375450596</v>
      </c>
      <c r="D153" s="59">
        <v>3558968.9464169466</v>
      </c>
      <c r="E153" s="59">
        <v>8453855.0549882539</v>
      </c>
      <c r="F153" s="50"/>
      <c r="G153" s="50" t="str">
        <f t="shared" si="0"/>
        <v>2017</v>
      </c>
      <c r="H153" s="50" t="str">
        <f t="shared" si="1"/>
        <v>02</v>
      </c>
      <c r="I153" s="50">
        <f t="shared" si="2"/>
        <v>14</v>
      </c>
      <c r="J153" s="60">
        <f t="shared" ref="J153:L153" si="154">C153</f>
        <v>31326632.375450596</v>
      </c>
      <c r="K153" s="60">
        <f t="shared" si="154"/>
        <v>3558968.9464169466</v>
      </c>
      <c r="L153" s="60">
        <f t="shared" si="154"/>
        <v>8453855.0549882539</v>
      </c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1.25" customHeight="1">
      <c r="A154" s="58">
        <v>2016</v>
      </c>
      <c r="B154" s="58">
        <v>201703</v>
      </c>
      <c r="C154" s="59">
        <v>33573012.915155813</v>
      </c>
      <c r="D154" s="59">
        <v>4686163.4539482296</v>
      </c>
      <c r="E154" s="59">
        <v>9519275.8681028448</v>
      </c>
      <c r="F154" s="50"/>
      <c r="G154" s="50" t="str">
        <f t="shared" si="0"/>
        <v>2017</v>
      </c>
      <c r="H154" s="50" t="str">
        <f t="shared" si="1"/>
        <v>03</v>
      </c>
      <c r="I154" s="50">
        <f t="shared" si="2"/>
        <v>15</v>
      </c>
      <c r="J154" s="60">
        <f t="shared" ref="J154:L154" si="155">C154</f>
        <v>33573012.915155813</v>
      </c>
      <c r="K154" s="60">
        <f t="shared" si="155"/>
        <v>4686163.4539482296</v>
      </c>
      <c r="L154" s="60">
        <f t="shared" si="155"/>
        <v>9519275.8681028448</v>
      </c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1.25" customHeight="1">
      <c r="A155" s="58">
        <v>2016</v>
      </c>
      <c r="B155" s="58">
        <v>201704</v>
      </c>
      <c r="C155" s="59">
        <v>34928122.518357791</v>
      </c>
      <c r="D155" s="59">
        <v>5248683.8396101138</v>
      </c>
      <c r="E155" s="59">
        <v>11706127.731131952</v>
      </c>
      <c r="F155" s="50"/>
      <c r="G155" s="50" t="str">
        <f t="shared" si="0"/>
        <v>2017</v>
      </c>
      <c r="H155" s="50" t="str">
        <f t="shared" si="1"/>
        <v>04</v>
      </c>
      <c r="I155" s="50">
        <f t="shared" si="2"/>
        <v>16</v>
      </c>
      <c r="J155" s="60">
        <f t="shared" ref="J155:L155" si="156">C155</f>
        <v>34928122.518357791</v>
      </c>
      <c r="K155" s="60">
        <f t="shared" si="156"/>
        <v>5248683.8396101138</v>
      </c>
      <c r="L155" s="60">
        <f t="shared" si="156"/>
        <v>11706127.731131952</v>
      </c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1.25" customHeight="1">
      <c r="A156" s="58">
        <v>2016</v>
      </c>
      <c r="B156" s="58">
        <v>201705</v>
      </c>
      <c r="C156" s="59">
        <v>36845345.87515457</v>
      </c>
      <c r="D156" s="59">
        <v>6119686.2762738783</v>
      </c>
      <c r="E156" s="59">
        <v>11953532.925040357</v>
      </c>
      <c r="F156" s="50"/>
      <c r="G156" s="50" t="str">
        <f t="shared" si="0"/>
        <v>2017</v>
      </c>
      <c r="H156" s="50" t="str">
        <f t="shared" si="1"/>
        <v>05</v>
      </c>
      <c r="I156" s="50">
        <f t="shared" si="2"/>
        <v>17</v>
      </c>
      <c r="J156" s="60">
        <f t="shared" ref="J156:L156" si="157">C156</f>
        <v>36845345.87515457</v>
      </c>
      <c r="K156" s="60">
        <f t="shared" si="157"/>
        <v>6119686.2762738783</v>
      </c>
      <c r="L156" s="60">
        <f t="shared" si="157"/>
        <v>11953532.925040357</v>
      </c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1.25" customHeight="1">
      <c r="A157" s="58">
        <v>2016</v>
      </c>
      <c r="B157" s="58">
        <v>201706</v>
      </c>
      <c r="C157" s="59">
        <v>37859541.854937926</v>
      </c>
      <c r="D157" s="59">
        <v>6569760.334764136</v>
      </c>
      <c r="E157" s="59">
        <v>12423674.958350748</v>
      </c>
      <c r="F157" s="50"/>
      <c r="G157" s="50" t="str">
        <f t="shared" si="0"/>
        <v>2017</v>
      </c>
      <c r="H157" s="50" t="str">
        <f t="shared" si="1"/>
        <v>06</v>
      </c>
      <c r="I157" s="50">
        <f t="shared" si="2"/>
        <v>18</v>
      </c>
      <c r="J157" s="60">
        <f t="shared" ref="J157:L157" si="158">C157</f>
        <v>37859541.854937926</v>
      </c>
      <c r="K157" s="60">
        <f t="shared" si="158"/>
        <v>6569760.334764136</v>
      </c>
      <c r="L157" s="60">
        <f t="shared" si="158"/>
        <v>12423674.958350748</v>
      </c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1.25" customHeight="1">
      <c r="A158" s="58">
        <v>2016</v>
      </c>
      <c r="B158" s="58">
        <v>201707</v>
      </c>
      <c r="C158" s="59">
        <v>38691662.471435137</v>
      </c>
      <c r="D158" s="59">
        <v>7939955.2305299994</v>
      </c>
      <c r="E158" s="59">
        <v>13394729.681553571</v>
      </c>
      <c r="F158" s="50"/>
      <c r="G158" s="50" t="str">
        <f t="shared" si="0"/>
        <v>2017</v>
      </c>
      <c r="H158" s="50" t="str">
        <f t="shared" si="1"/>
        <v>07</v>
      </c>
      <c r="I158" s="50">
        <f t="shared" si="2"/>
        <v>19</v>
      </c>
      <c r="J158" s="60">
        <f t="shared" ref="J158:L158" si="159">C158</f>
        <v>38691662.471435137</v>
      </c>
      <c r="K158" s="60">
        <f t="shared" si="159"/>
        <v>7939955.2305299994</v>
      </c>
      <c r="L158" s="60">
        <f t="shared" si="159"/>
        <v>13394729.681553571</v>
      </c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1.25" customHeight="1">
      <c r="A159" s="58">
        <v>2016</v>
      </c>
      <c r="B159" s="58">
        <v>201708</v>
      </c>
      <c r="C159" s="59">
        <v>40013895.210330501</v>
      </c>
      <c r="D159" s="59">
        <v>8560071.2774760891</v>
      </c>
      <c r="E159" s="59">
        <v>13911421.084744621</v>
      </c>
      <c r="F159" s="50"/>
      <c r="G159" s="50" t="str">
        <f t="shared" si="0"/>
        <v>2017</v>
      </c>
      <c r="H159" s="50" t="str">
        <f t="shared" si="1"/>
        <v>08</v>
      </c>
      <c r="I159" s="50">
        <f t="shared" si="2"/>
        <v>20</v>
      </c>
      <c r="J159" s="60">
        <f t="shared" ref="J159:L159" si="160">C159</f>
        <v>40013895.210330501</v>
      </c>
      <c r="K159" s="60">
        <f t="shared" si="160"/>
        <v>8560071.2774760891</v>
      </c>
      <c r="L159" s="60">
        <f t="shared" si="160"/>
        <v>13911421.084744621</v>
      </c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1.25" customHeight="1">
      <c r="A160" s="58">
        <v>2016</v>
      </c>
      <c r="B160" s="58">
        <v>201709</v>
      </c>
      <c r="C160" s="59">
        <v>40906859.763088167</v>
      </c>
      <c r="D160" s="59">
        <v>9955898.2217691634</v>
      </c>
      <c r="E160" s="59">
        <v>13949756.842834473</v>
      </c>
      <c r="F160" s="50"/>
      <c r="G160" s="50" t="str">
        <f t="shared" si="0"/>
        <v>2017</v>
      </c>
      <c r="H160" s="50" t="str">
        <f t="shared" si="1"/>
        <v>09</v>
      </c>
      <c r="I160" s="50">
        <f t="shared" si="2"/>
        <v>21</v>
      </c>
      <c r="J160" s="60">
        <f t="shared" ref="J160:L160" si="161">C160</f>
        <v>40906859.763088167</v>
      </c>
      <c r="K160" s="60">
        <f t="shared" si="161"/>
        <v>9955898.2217691634</v>
      </c>
      <c r="L160" s="60">
        <f t="shared" si="161"/>
        <v>13949756.842834473</v>
      </c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1.25" customHeight="1">
      <c r="A161" s="58">
        <v>2016</v>
      </c>
      <c r="B161" s="58">
        <v>201712</v>
      </c>
      <c r="C161" s="59">
        <v>44186990.362222858</v>
      </c>
      <c r="D161" s="59">
        <v>11799685.672912376</v>
      </c>
      <c r="E161" s="59">
        <v>17888478.2046258</v>
      </c>
      <c r="F161" s="50"/>
      <c r="G161" s="50" t="str">
        <f t="shared" si="0"/>
        <v>2017</v>
      </c>
      <c r="H161" s="50" t="str">
        <f t="shared" si="1"/>
        <v>12</v>
      </c>
      <c r="I161" s="50">
        <f t="shared" si="2"/>
        <v>24</v>
      </c>
      <c r="J161" s="60">
        <f t="shared" ref="J161:L161" si="162">C161</f>
        <v>44186990.362222858</v>
      </c>
      <c r="K161" s="60">
        <f t="shared" si="162"/>
        <v>11799685.672912376</v>
      </c>
      <c r="L161" s="60">
        <f t="shared" si="162"/>
        <v>17888478.2046258</v>
      </c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1.25" customHeight="1">
      <c r="A162" s="58">
        <v>2017</v>
      </c>
      <c r="B162" s="58">
        <v>201701</v>
      </c>
      <c r="C162" s="59">
        <v>323276.54647170391</v>
      </c>
      <c r="D162" s="59">
        <v>11655</v>
      </c>
      <c r="E162" s="59">
        <v>20425.153012278213</v>
      </c>
      <c r="F162" s="50"/>
      <c r="G162" s="50" t="str">
        <f t="shared" si="0"/>
        <v>2017</v>
      </c>
      <c r="H162" s="50" t="str">
        <f t="shared" si="1"/>
        <v>01</v>
      </c>
      <c r="I162" s="50">
        <f t="shared" si="2"/>
        <v>1</v>
      </c>
      <c r="J162" s="60">
        <f t="shared" ref="J162:L162" si="163">C162</f>
        <v>323276.54647170391</v>
      </c>
      <c r="K162" s="60">
        <f t="shared" si="163"/>
        <v>11655</v>
      </c>
      <c r="L162" s="60">
        <f t="shared" si="163"/>
        <v>20425.153012278213</v>
      </c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1.25" customHeight="1">
      <c r="A163" s="58">
        <v>2017</v>
      </c>
      <c r="B163" s="58">
        <v>201702</v>
      </c>
      <c r="C163" s="59">
        <v>4745863.1434831154</v>
      </c>
      <c r="D163" s="59">
        <v>28024.694959696542</v>
      </c>
      <c r="E163" s="59">
        <v>47587.405310298942</v>
      </c>
      <c r="F163" s="50"/>
      <c r="G163" s="50" t="str">
        <f t="shared" si="0"/>
        <v>2017</v>
      </c>
      <c r="H163" s="50" t="str">
        <f t="shared" si="1"/>
        <v>02</v>
      </c>
      <c r="I163" s="50">
        <f t="shared" si="2"/>
        <v>2</v>
      </c>
      <c r="J163" s="60">
        <f t="shared" ref="J163:L163" si="164">C163</f>
        <v>4745863.1434831154</v>
      </c>
      <c r="K163" s="60">
        <f t="shared" si="164"/>
        <v>28024.694959696542</v>
      </c>
      <c r="L163" s="60">
        <f t="shared" si="164"/>
        <v>47587.405310298942</v>
      </c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1.25" customHeight="1">
      <c r="A164" s="58">
        <v>2017</v>
      </c>
      <c r="B164" s="58">
        <v>201703</v>
      </c>
      <c r="C164" s="59">
        <v>6467620.2146767303</v>
      </c>
      <c r="D164" s="59">
        <v>101185.1652846558</v>
      </c>
      <c r="E164" s="59">
        <v>173138.79351133824</v>
      </c>
      <c r="F164" s="50"/>
      <c r="G164" s="50" t="str">
        <f t="shared" si="0"/>
        <v>2017</v>
      </c>
      <c r="H164" s="50" t="str">
        <f t="shared" si="1"/>
        <v>03</v>
      </c>
      <c r="I164" s="50">
        <f t="shared" si="2"/>
        <v>3</v>
      </c>
      <c r="J164" s="60">
        <f t="shared" ref="J164:L164" si="165">C164</f>
        <v>6467620.2146767303</v>
      </c>
      <c r="K164" s="60">
        <f t="shared" si="165"/>
        <v>101185.1652846558</v>
      </c>
      <c r="L164" s="60">
        <f t="shared" si="165"/>
        <v>173138.79351133824</v>
      </c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1.25" customHeight="1">
      <c r="A165" s="58">
        <v>2017</v>
      </c>
      <c r="B165" s="58">
        <v>201704</v>
      </c>
      <c r="C165" s="59">
        <v>7249042.1423103791</v>
      </c>
      <c r="D165" s="59">
        <v>136141.47163988199</v>
      </c>
      <c r="E165" s="59">
        <v>262230.46530594735</v>
      </c>
      <c r="F165" s="50"/>
      <c r="G165" s="50" t="str">
        <f t="shared" si="0"/>
        <v>2017</v>
      </c>
      <c r="H165" s="50" t="str">
        <f t="shared" si="1"/>
        <v>04</v>
      </c>
      <c r="I165" s="50">
        <f t="shared" si="2"/>
        <v>4</v>
      </c>
      <c r="J165" s="60">
        <f t="shared" ref="J165:L165" si="166">C165</f>
        <v>7249042.1423103791</v>
      </c>
      <c r="K165" s="60">
        <f t="shared" si="166"/>
        <v>136141.47163988199</v>
      </c>
      <c r="L165" s="60">
        <f t="shared" si="166"/>
        <v>262230.46530594735</v>
      </c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1.25" customHeight="1">
      <c r="A166" s="58">
        <v>2017</v>
      </c>
      <c r="B166" s="58">
        <v>201705</v>
      </c>
      <c r="C166" s="59">
        <v>9699435.9332892802</v>
      </c>
      <c r="D166" s="59">
        <v>147392.69802208786</v>
      </c>
      <c r="E166" s="59">
        <v>334305.56372006185</v>
      </c>
      <c r="F166" s="50"/>
      <c r="G166" s="50" t="str">
        <f t="shared" si="0"/>
        <v>2017</v>
      </c>
      <c r="H166" s="50" t="str">
        <f t="shared" si="1"/>
        <v>05</v>
      </c>
      <c r="I166" s="50">
        <f t="shared" si="2"/>
        <v>5</v>
      </c>
      <c r="J166" s="60">
        <f t="shared" ref="J166:L166" si="167">C166</f>
        <v>9699435.9332892802</v>
      </c>
      <c r="K166" s="60">
        <f t="shared" si="167"/>
        <v>147392.69802208786</v>
      </c>
      <c r="L166" s="60">
        <f t="shared" si="167"/>
        <v>334305.56372006185</v>
      </c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1.25" customHeight="1">
      <c r="A167" s="58">
        <v>2017</v>
      </c>
      <c r="B167" s="58">
        <v>201706</v>
      </c>
      <c r="C167" s="59">
        <v>12050792.885623522</v>
      </c>
      <c r="D167" s="59">
        <v>384807.47010850493</v>
      </c>
      <c r="E167" s="59">
        <v>687748.56685069948</v>
      </c>
      <c r="F167" s="50"/>
      <c r="G167" s="50" t="str">
        <f t="shared" si="0"/>
        <v>2017</v>
      </c>
      <c r="H167" s="50" t="str">
        <f t="shared" si="1"/>
        <v>06</v>
      </c>
      <c r="I167" s="50">
        <f t="shared" si="2"/>
        <v>6</v>
      </c>
      <c r="J167" s="60">
        <f t="shared" ref="J167:L167" si="168">C167</f>
        <v>12050792.885623522</v>
      </c>
      <c r="K167" s="60">
        <f t="shared" si="168"/>
        <v>384807.47010850493</v>
      </c>
      <c r="L167" s="60">
        <f t="shared" si="168"/>
        <v>687748.56685069948</v>
      </c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1.25" customHeight="1">
      <c r="A168" s="58">
        <v>2017</v>
      </c>
      <c r="B168" s="58">
        <v>201707</v>
      </c>
      <c r="C168" s="59">
        <v>14246336.873357402</v>
      </c>
      <c r="D168" s="59">
        <v>603797.22950341494</v>
      </c>
      <c r="E168" s="59">
        <v>1011247.8400678871</v>
      </c>
      <c r="F168" s="50"/>
      <c r="G168" s="50" t="str">
        <f t="shared" si="0"/>
        <v>2017</v>
      </c>
      <c r="H168" s="50" t="str">
        <f t="shared" si="1"/>
        <v>07</v>
      </c>
      <c r="I168" s="50">
        <f t="shared" si="2"/>
        <v>7</v>
      </c>
      <c r="J168" s="60">
        <f t="shared" ref="J168:L168" si="169">C168</f>
        <v>14246336.873357402</v>
      </c>
      <c r="K168" s="60">
        <f t="shared" si="169"/>
        <v>603797.22950341494</v>
      </c>
      <c r="L168" s="60">
        <f t="shared" si="169"/>
        <v>1011247.8400678871</v>
      </c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1.25" customHeight="1">
      <c r="A169" s="58">
        <v>2017</v>
      </c>
      <c r="B169" s="58">
        <v>201708</v>
      </c>
      <c r="C169" s="59">
        <v>18118459.878671646</v>
      </c>
      <c r="D169" s="59">
        <v>855911.55840805965</v>
      </c>
      <c r="E169" s="59">
        <v>1397151.3584954087</v>
      </c>
      <c r="F169" s="50"/>
      <c r="G169" s="50" t="str">
        <f t="shared" si="0"/>
        <v>2017</v>
      </c>
      <c r="H169" s="50" t="str">
        <f t="shared" si="1"/>
        <v>08</v>
      </c>
      <c r="I169" s="50">
        <f t="shared" si="2"/>
        <v>8</v>
      </c>
      <c r="J169" s="60">
        <f t="shared" ref="J169:L169" si="170">C169</f>
        <v>18118459.878671646</v>
      </c>
      <c r="K169" s="60">
        <f t="shared" si="170"/>
        <v>855911.55840805965</v>
      </c>
      <c r="L169" s="60">
        <f t="shared" si="170"/>
        <v>1397151.3584954087</v>
      </c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1.25" customHeight="1">
      <c r="A170" s="58">
        <v>2017</v>
      </c>
      <c r="B170" s="58">
        <v>201709</v>
      </c>
      <c r="C170" s="59">
        <v>19887994.699572701</v>
      </c>
      <c r="D170" s="59">
        <v>1269395.8841329271</v>
      </c>
      <c r="E170" s="59">
        <v>1772531.8380916673</v>
      </c>
      <c r="F170" s="50"/>
      <c r="G170" s="50" t="str">
        <f t="shared" si="0"/>
        <v>2017</v>
      </c>
      <c r="H170" s="50" t="str">
        <f t="shared" si="1"/>
        <v>09</v>
      </c>
      <c r="I170" s="50">
        <f t="shared" si="2"/>
        <v>9</v>
      </c>
      <c r="J170" s="60">
        <f t="shared" ref="J170:L170" si="171">C170</f>
        <v>19887994.699572701</v>
      </c>
      <c r="K170" s="60">
        <f t="shared" si="171"/>
        <v>1269395.8841329271</v>
      </c>
      <c r="L170" s="60">
        <f t="shared" si="171"/>
        <v>1772531.8380916673</v>
      </c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1.25" customHeight="1">
      <c r="A171" s="58">
        <v>2017</v>
      </c>
      <c r="B171" s="58">
        <v>201712</v>
      </c>
      <c r="C171" s="59">
        <v>26731635.135664839</v>
      </c>
      <c r="D171" s="59">
        <v>2642138.4590941458</v>
      </c>
      <c r="E171" s="59">
        <f>3930625.98478257</f>
        <v>3930625.98478257</v>
      </c>
      <c r="F171" s="50"/>
      <c r="G171" s="50" t="str">
        <f t="shared" si="0"/>
        <v>2017</v>
      </c>
      <c r="H171" s="50" t="str">
        <f t="shared" si="1"/>
        <v>12</v>
      </c>
      <c r="I171" s="50">
        <f t="shared" si="2"/>
        <v>12</v>
      </c>
      <c r="J171" s="60">
        <f t="shared" ref="J171:L171" si="172">C171</f>
        <v>26731635.135664839</v>
      </c>
      <c r="K171" s="60">
        <f t="shared" si="172"/>
        <v>2642138.4590941458</v>
      </c>
      <c r="L171" s="60">
        <f t="shared" si="172"/>
        <v>3930625.98478257</v>
      </c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1.25" customHeight="1">
      <c r="A172" s="58"/>
      <c r="B172" s="58"/>
      <c r="C172" s="59"/>
      <c r="D172" s="59"/>
      <c r="E172" s="59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1.25" customHeight="1">
      <c r="A173" s="58"/>
      <c r="B173" s="58"/>
      <c r="C173" s="59"/>
      <c r="D173" s="59"/>
      <c r="E173" s="59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1.25" customHeight="1">
      <c r="A174" s="58"/>
      <c r="B174" s="58"/>
      <c r="C174" s="59"/>
      <c r="D174" s="59"/>
      <c r="E174" s="59"/>
      <c r="F174" s="50"/>
      <c r="G174" s="50"/>
      <c r="H174" s="50"/>
      <c r="I174" s="62" t="s">
        <v>42</v>
      </c>
      <c r="J174" s="63">
        <f>(LN(J149)/LN(J147))^0.5</f>
        <v>1.0056225110774968</v>
      </c>
      <c r="K174" s="50"/>
      <c r="L174" s="63">
        <f>(LN(L92)/LN(L90))^0.5</f>
        <v>1.0007486769156806</v>
      </c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1.25" customHeight="1">
      <c r="A175" s="58"/>
      <c r="B175" s="58"/>
      <c r="C175" s="59"/>
      <c r="D175" s="59"/>
      <c r="E175" s="59"/>
      <c r="F175" s="50"/>
      <c r="G175" s="50"/>
      <c r="H175" s="50"/>
      <c r="I175" s="50"/>
      <c r="J175" s="64">
        <f>J147^J174</f>
        <v>20425496.007928561</v>
      </c>
      <c r="L175" s="64">
        <f>L90^L174</f>
        <v>20523110.107966937</v>
      </c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1.25" customHeight="1">
      <c r="A176" s="58"/>
      <c r="B176" s="58"/>
      <c r="C176" s="59"/>
      <c r="D176" s="59"/>
      <c r="E176" s="59"/>
      <c r="F176" s="50"/>
      <c r="G176" s="50"/>
      <c r="H176" s="50"/>
      <c r="J176" s="64">
        <f>J175^J174</f>
        <v>22452987.683277931</v>
      </c>
      <c r="L176" s="64">
        <f>L175^L174</f>
        <v>20783452.002792161</v>
      </c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1.25" customHeight="1">
      <c r="A177" s="58"/>
      <c r="B177" s="58"/>
      <c r="C177" s="59"/>
      <c r="D177" s="59"/>
      <c r="E177" s="59"/>
      <c r="F177" s="50"/>
      <c r="G177" s="50"/>
      <c r="H177" s="50"/>
      <c r="I177" s="65" t="s">
        <v>43</v>
      </c>
      <c r="J177" s="66">
        <f>J176-J149</f>
        <v>7.4505805969238281E-8</v>
      </c>
      <c r="K177" s="50"/>
      <c r="L177" s="66">
        <f>L176-L92</f>
        <v>4.4703483581542969E-8</v>
      </c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1.25" customHeight="1">
      <c r="A178" s="58"/>
      <c r="B178" s="58"/>
      <c r="C178" s="59"/>
      <c r="D178" s="59"/>
      <c r="E178" s="59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1.25" customHeight="1">
      <c r="A179" s="58"/>
      <c r="B179" s="58"/>
      <c r="C179" s="59"/>
      <c r="D179" s="59"/>
      <c r="E179" s="59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1.25" customHeight="1">
      <c r="A180" s="58"/>
      <c r="B180" s="58"/>
      <c r="C180" s="59"/>
      <c r="D180" s="59"/>
      <c r="E180" s="59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1.25" customHeight="1">
      <c r="A181" s="58"/>
      <c r="B181" s="58"/>
      <c r="C181" s="59"/>
      <c r="D181" s="59"/>
      <c r="E181" s="59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1.25" customHeight="1">
      <c r="A182" s="58"/>
      <c r="B182" s="58"/>
      <c r="C182" s="59"/>
      <c r="D182" s="59"/>
      <c r="E182" s="59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1.25" customHeight="1">
      <c r="A183" s="58"/>
      <c r="B183" s="58"/>
      <c r="C183" s="59"/>
      <c r="D183" s="59"/>
      <c r="E183" s="59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1.25" customHeight="1">
      <c r="A184" s="58"/>
      <c r="B184" s="58"/>
      <c r="C184" s="59"/>
      <c r="D184" s="59"/>
      <c r="E184" s="59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1.25" customHeight="1">
      <c r="A185" s="58"/>
      <c r="B185" s="58"/>
      <c r="C185" s="59"/>
      <c r="D185" s="59"/>
      <c r="E185" s="59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1.25" customHeight="1">
      <c r="A186" s="58"/>
      <c r="B186" s="58"/>
      <c r="C186" s="59"/>
      <c r="D186" s="59"/>
      <c r="E186" s="59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1.25" customHeight="1">
      <c r="A187" s="58"/>
      <c r="B187" s="58"/>
      <c r="C187" s="59"/>
      <c r="D187" s="59"/>
      <c r="E187" s="59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1.25" customHeight="1">
      <c r="A188" s="58"/>
      <c r="B188" s="58"/>
      <c r="C188" s="59"/>
      <c r="D188" s="59"/>
      <c r="E188" s="59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1.25" customHeight="1">
      <c r="A189" s="58"/>
      <c r="B189" s="58"/>
      <c r="C189" s="59"/>
      <c r="D189" s="59"/>
      <c r="E189" s="59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1.25" customHeight="1">
      <c r="A190" s="58"/>
      <c r="B190" s="58"/>
      <c r="C190" s="59"/>
      <c r="D190" s="59"/>
      <c r="E190" s="59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1.25" customHeight="1">
      <c r="A191" s="58"/>
      <c r="B191" s="58"/>
      <c r="C191" s="59"/>
      <c r="D191" s="59"/>
      <c r="E191" s="59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1.25" customHeight="1">
      <c r="A192" s="58"/>
      <c r="B192" s="58"/>
      <c r="C192" s="59"/>
      <c r="D192" s="59"/>
      <c r="E192" s="59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1.25" customHeight="1">
      <c r="A193" s="58"/>
      <c r="B193" s="58"/>
      <c r="C193" s="59"/>
      <c r="D193" s="59"/>
      <c r="E193" s="59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1.25" customHeight="1">
      <c r="A194" s="58"/>
      <c r="B194" s="58"/>
      <c r="C194" s="59"/>
      <c r="D194" s="59"/>
      <c r="E194" s="59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1.25" customHeight="1">
      <c r="A195" s="58"/>
      <c r="B195" s="58"/>
      <c r="C195" s="59"/>
      <c r="D195" s="59"/>
      <c r="E195" s="59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1.25" customHeight="1">
      <c r="A196" s="58"/>
      <c r="B196" s="58"/>
      <c r="C196" s="59"/>
      <c r="D196" s="59"/>
      <c r="E196" s="59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1.25" customHeight="1">
      <c r="A197" s="58"/>
      <c r="B197" s="58"/>
      <c r="C197" s="59"/>
      <c r="D197" s="59"/>
      <c r="E197" s="59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1.25" customHeight="1">
      <c r="A198" s="58"/>
      <c r="B198" s="58"/>
      <c r="C198" s="59"/>
      <c r="D198" s="59"/>
      <c r="E198" s="59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1.25" customHeight="1">
      <c r="A199" s="58"/>
      <c r="B199" s="58"/>
      <c r="C199" s="59"/>
      <c r="D199" s="59"/>
      <c r="E199" s="59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1.25" customHeight="1">
      <c r="A200" s="58"/>
      <c r="B200" s="58"/>
      <c r="C200" s="59"/>
      <c r="D200" s="59"/>
      <c r="E200" s="59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1.25" customHeight="1">
      <c r="A201" s="58"/>
      <c r="B201" s="58"/>
      <c r="C201" s="59"/>
      <c r="D201" s="59"/>
      <c r="E201" s="59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1.25" customHeight="1">
      <c r="A202" s="58"/>
      <c r="B202" s="58"/>
      <c r="C202" s="59"/>
      <c r="D202" s="59"/>
      <c r="E202" s="59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1.25" customHeight="1">
      <c r="A203" s="58"/>
      <c r="B203" s="58"/>
      <c r="C203" s="59"/>
      <c r="D203" s="59"/>
      <c r="E203" s="59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1.25" customHeight="1">
      <c r="A204" s="58"/>
      <c r="B204" s="58"/>
      <c r="C204" s="59"/>
      <c r="D204" s="59"/>
      <c r="E204" s="59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1.25" customHeight="1">
      <c r="A205" s="58"/>
      <c r="B205" s="58"/>
      <c r="C205" s="59"/>
      <c r="D205" s="59"/>
      <c r="E205" s="59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1.25" customHeight="1">
      <c r="A206" s="58"/>
      <c r="B206" s="58"/>
      <c r="C206" s="59"/>
      <c r="D206" s="59"/>
      <c r="E206" s="59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1.25" customHeight="1">
      <c r="A207" s="58"/>
      <c r="B207" s="58"/>
      <c r="C207" s="59"/>
      <c r="D207" s="59"/>
      <c r="E207" s="59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1.25" customHeight="1">
      <c r="A208" s="58"/>
      <c r="B208" s="58"/>
      <c r="C208" s="59"/>
      <c r="D208" s="59"/>
      <c r="E208" s="59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1.25" customHeight="1">
      <c r="A209" s="58"/>
      <c r="B209" s="58"/>
      <c r="C209" s="59"/>
      <c r="D209" s="59"/>
      <c r="E209" s="59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1.25" customHeight="1">
      <c r="A210" s="58"/>
      <c r="B210" s="58"/>
      <c r="C210" s="59"/>
      <c r="D210" s="59"/>
      <c r="E210" s="59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1.25" customHeight="1">
      <c r="A211" s="58"/>
      <c r="B211" s="58"/>
      <c r="C211" s="59"/>
      <c r="D211" s="59"/>
      <c r="E211" s="59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1.25" customHeight="1">
      <c r="A212" s="58"/>
      <c r="B212" s="58"/>
      <c r="C212" s="59"/>
      <c r="D212" s="59"/>
      <c r="E212" s="59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1.25" customHeight="1">
      <c r="A213" s="58"/>
      <c r="B213" s="58"/>
      <c r="C213" s="59"/>
      <c r="D213" s="59"/>
      <c r="E213" s="59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1.25" customHeight="1">
      <c r="A214" s="58"/>
      <c r="B214" s="58"/>
      <c r="C214" s="59"/>
      <c r="D214" s="59"/>
      <c r="E214" s="59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1.25" customHeight="1">
      <c r="A215" s="58"/>
      <c r="B215" s="58"/>
      <c r="C215" s="59"/>
      <c r="D215" s="59"/>
      <c r="E215" s="59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1.25" customHeight="1">
      <c r="A216" s="58"/>
      <c r="B216" s="58"/>
      <c r="C216" s="59"/>
      <c r="D216" s="59"/>
      <c r="E216" s="59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1.25" customHeight="1">
      <c r="A217" s="58"/>
      <c r="B217" s="58"/>
      <c r="C217" s="59"/>
      <c r="D217" s="59"/>
      <c r="E217" s="59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1.25" customHeight="1">
      <c r="A218" s="58"/>
      <c r="B218" s="58"/>
      <c r="C218" s="59"/>
      <c r="D218" s="59"/>
      <c r="E218" s="59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1.25" customHeight="1">
      <c r="A219" s="58"/>
      <c r="B219" s="58"/>
      <c r="C219" s="59"/>
      <c r="D219" s="59"/>
      <c r="E219" s="59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1.25" customHeight="1">
      <c r="A220" s="58"/>
      <c r="B220" s="58"/>
      <c r="C220" s="59"/>
      <c r="D220" s="59"/>
      <c r="E220" s="59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1.25" customHeight="1">
      <c r="A221" s="58"/>
      <c r="B221" s="58"/>
      <c r="C221" s="59"/>
      <c r="D221" s="59"/>
      <c r="E221" s="59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1.25" customHeight="1">
      <c r="A222" s="58"/>
      <c r="B222" s="58"/>
      <c r="C222" s="59"/>
      <c r="D222" s="59"/>
      <c r="E222" s="59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1.25" customHeight="1">
      <c r="A223" s="58"/>
      <c r="B223" s="58"/>
      <c r="C223" s="59"/>
      <c r="D223" s="59"/>
      <c r="E223" s="59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1.25" customHeight="1">
      <c r="A224" s="58"/>
      <c r="B224" s="58"/>
      <c r="C224" s="59"/>
      <c r="D224" s="59"/>
      <c r="E224" s="59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1.25" customHeight="1">
      <c r="A225" s="58"/>
      <c r="B225" s="58"/>
      <c r="C225" s="59"/>
      <c r="D225" s="59"/>
      <c r="E225" s="59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1.25" customHeight="1">
      <c r="A226" s="58"/>
      <c r="B226" s="58"/>
      <c r="C226" s="59"/>
      <c r="D226" s="59"/>
      <c r="E226" s="59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1.25" customHeight="1">
      <c r="A227" s="58"/>
      <c r="B227" s="58"/>
      <c r="C227" s="59"/>
      <c r="D227" s="59"/>
      <c r="E227" s="59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1.25" customHeight="1">
      <c r="A228" s="58"/>
      <c r="B228" s="58"/>
      <c r="C228" s="59"/>
      <c r="D228" s="59"/>
      <c r="E228" s="59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1.25" customHeight="1">
      <c r="A229" s="58"/>
      <c r="B229" s="58"/>
      <c r="C229" s="59"/>
      <c r="D229" s="59"/>
      <c r="E229" s="59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1.25" customHeight="1">
      <c r="A230" s="58"/>
      <c r="B230" s="58"/>
      <c r="C230" s="59"/>
      <c r="D230" s="59"/>
      <c r="E230" s="59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1.25" customHeight="1">
      <c r="A231" s="58"/>
      <c r="B231" s="58"/>
      <c r="C231" s="59"/>
      <c r="D231" s="59"/>
      <c r="E231" s="59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1.25" customHeight="1">
      <c r="A232" s="58"/>
      <c r="B232" s="58"/>
      <c r="C232" s="59"/>
      <c r="D232" s="59"/>
      <c r="E232" s="59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1.25" customHeight="1">
      <c r="A233" s="58"/>
      <c r="B233" s="58"/>
      <c r="C233" s="59"/>
      <c r="D233" s="59"/>
      <c r="E233" s="59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1.25" customHeight="1">
      <c r="A234" s="58"/>
      <c r="B234" s="58"/>
      <c r="C234" s="59"/>
      <c r="D234" s="59"/>
      <c r="E234" s="59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1.25" customHeight="1">
      <c r="A235" s="58"/>
      <c r="B235" s="58"/>
      <c r="C235" s="59"/>
      <c r="D235" s="59"/>
      <c r="E235" s="59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1.25" customHeight="1">
      <c r="A236" s="58"/>
      <c r="B236" s="58"/>
      <c r="C236" s="59"/>
      <c r="D236" s="59"/>
      <c r="E236" s="59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1.25" customHeight="1">
      <c r="A237" s="58"/>
      <c r="B237" s="58"/>
      <c r="C237" s="59"/>
      <c r="D237" s="59"/>
      <c r="E237" s="59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1.25" customHeight="1">
      <c r="A238" s="58"/>
      <c r="B238" s="58"/>
      <c r="C238" s="59"/>
      <c r="D238" s="59"/>
      <c r="E238" s="59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1.25" customHeight="1">
      <c r="A239" s="58"/>
      <c r="B239" s="58"/>
      <c r="C239" s="59"/>
      <c r="D239" s="59"/>
      <c r="E239" s="59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1.25" customHeight="1">
      <c r="A240" s="58"/>
      <c r="B240" s="58"/>
      <c r="C240" s="59"/>
      <c r="D240" s="59"/>
      <c r="E240" s="59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1.25" customHeight="1">
      <c r="A241" s="58"/>
      <c r="B241" s="58"/>
      <c r="C241" s="59"/>
      <c r="D241" s="59"/>
      <c r="E241" s="59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1.25" customHeight="1">
      <c r="A242" s="58"/>
      <c r="B242" s="58"/>
      <c r="C242" s="59"/>
      <c r="D242" s="59"/>
      <c r="E242" s="59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1.25" customHeight="1">
      <c r="A243" s="58"/>
      <c r="B243" s="58"/>
      <c r="C243" s="59"/>
      <c r="D243" s="59"/>
      <c r="E243" s="59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1.25" customHeight="1">
      <c r="A244" s="58"/>
      <c r="B244" s="58"/>
      <c r="C244" s="59"/>
      <c r="D244" s="59"/>
      <c r="E244" s="59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1.25" customHeight="1">
      <c r="A245" s="58"/>
      <c r="B245" s="58"/>
      <c r="C245" s="59"/>
      <c r="D245" s="59"/>
      <c r="E245" s="59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1.25" customHeight="1">
      <c r="A246" s="58"/>
      <c r="B246" s="58"/>
      <c r="C246" s="59"/>
      <c r="D246" s="59"/>
      <c r="E246" s="59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1.25" customHeight="1">
      <c r="A247" s="58"/>
      <c r="B247" s="58"/>
      <c r="C247" s="59"/>
      <c r="D247" s="59"/>
      <c r="E247" s="59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1.25" customHeight="1">
      <c r="A248" s="58"/>
      <c r="B248" s="58"/>
      <c r="C248" s="59"/>
      <c r="D248" s="59"/>
      <c r="E248" s="59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1.25" customHeight="1">
      <c r="A249" s="58"/>
      <c r="B249" s="58"/>
      <c r="C249" s="59"/>
      <c r="D249" s="59"/>
      <c r="E249" s="59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1.25" customHeight="1">
      <c r="A250" s="58"/>
      <c r="B250" s="58"/>
      <c r="C250" s="59"/>
      <c r="D250" s="59"/>
      <c r="E250" s="59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1.25" customHeight="1">
      <c r="A251" s="58"/>
      <c r="B251" s="58"/>
      <c r="C251" s="59"/>
      <c r="D251" s="59"/>
      <c r="E251" s="59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1.25" customHeight="1">
      <c r="A252" s="58"/>
      <c r="B252" s="58"/>
      <c r="C252" s="59"/>
      <c r="D252" s="59"/>
      <c r="E252" s="59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1.25" customHeight="1">
      <c r="A253" s="58"/>
      <c r="B253" s="58"/>
      <c r="C253" s="59"/>
      <c r="D253" s="59"/>
      <c r="E253" s="59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1.25" customHeight="1">
      <c r="A254" s="58"/>
      <c r="B254" s="58"/>
      <c r="C254" s="59"/>
      <c r="D254" s="59"/>
      <c r="E254" s="59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1.25" customHeight="1">
      <c r="A255" s="58"/>
      <c r="B255" s="58"/>
      <c r="C255" s="59"/>
      <c r="D255" s="59"/>
      <c r="E255" s="59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1.25" customHeight="1">
      <c r="A256" s="58"/>
      <c r="B256" s="58"/>
      <c r="C256" s="59"/>
      <c r="D256" s="59"/>
      <c r="E256" s="59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1.25" customHeight="1">
      <c r="A257" s="58"/>
      <c r="B257" s="58"/>
      <c r="C257" s="59"/>
      <c r="D257" s="59"/>
      <c r="E257" s="59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1.25" customHeight="1">
      <c r="A258" s="58"/>
      <c r="B258" s="58"/>
      <c r="C258" s="59"/>
      <c r="D258" s="59"/>
      <c r="E258" s="59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1.25" customHeight="1">
      <c r="A259" s="58"/>
      <c r="B259" s="58"/>
      <c r="C259" s="59"/>
      <c r="D259" s="59"/>
      <c r="E259" s="59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1.25" customHeight="1">
      <c r="A260" s="58"/>
      <c r="B260" s="58"/>
      <c r="C260" s="59"/>
      <c r="D260" s="59"/>
      <c r="E260" s="59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1.25" customHeight="1">
      <c r="A261" s="58"/>
      <c r="B261" s="58"/>
      <c r="C261" s="59"/>
      <c r="D261" s="59"/>
      <c r="E261" s="59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1.25" customHeight="1">
      <c r="A262" s="58"/>
      <c r="B262" s="58"/>
      <c r="C262" s="59"/>
      <c r="D262" s="59"/>
      <c r="E262" s="59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1.25" customHeight="1">
      <c r="A263" s="58"/>
      <c r="B263" s="58"/>
      <c r="C263" s="59"/>
      <c r="D263" s="59"/>
      <c r="E263" s="59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1.25" customHeight="1">
      <c r="A264" s="58"/>
      <c r="B264" s="58"/>
      <c r="C264" s="59"/>
      <c r="D264" s="59"/>
      <c r="E264" s="59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1.25" customHeight="1">
      <c r="A265" s="58"/>
      <c r="B265" s="58"/>
      <c r="C265" s="59"/>
      <c r="D265" s="59"/>
      <c r="E265" s="59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1.25" customHeight="1">
      <c r="A266" s="58"/>
      <c r="B266" s="58"/>
      <c r="C266" s="59"/>
      <c r="D266" s="59"/>
      <c r="E266" s="59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1.25" customHeight="1">
      <c r="A267" s="58"/>
      <c r="B267" s="58"/>
      <c r="C267" s="59"/>
      <c r="D267" s="59"/>
      <c r="E267" s="59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1.25" customHeight="1">
      <c r="A268" s="58"/>
      <c r="B268" s="58"/>
      <c r="C268" s="59"/>
      <c r="D268" s="59"/>
      <c r="E268" s="59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1.25" customHeight="1">
      <c r="A269" s="58"/>
      <c r="B269" s="58"/>
      <c r="C269" s="59"/>
      <c r="D269" s="59"/>
      <c r="E269" s="59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1.25" customHeight="1">
      <c r="A270" s="58"/>
      <c r="B270" s="58"/>
      <c r="C270" s="59"/>
      <c r="D270" s="59"/>
      <c r="E270" s="59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1.25" customHeight="1">
      <c r="A271" s="58"/>
      <c r="B271" s="58"/>
      <c r="C271" s="59"/>
      <c r="D271" s="59"/>
      <c r="E271" s="59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1.25" customHeight="1">
      <c r="A272" s="58"/>
      <c r="B272" s="58"/>
      <c r="C272" s="59"/>
      <c r="D272" s="59"/>
      <c r="E272" s="59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1.25" customHeight="1">
      <c r="A273" s="58"/>
      <c r="B273" s="58"/>
      <c r="C273" s="59"/>
      <c r="D273" s="59"/>
      <c r="E273" s="59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1.25" customHeight="1">
      <c r="A274" s="58"/>
      <c r="B274" s="58"/>
      <c r="C274" s="59"/>
      <c r="D274" s="59"/>
      <c r="E274" s="59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1.25" customHeight="1">
      <c r="A275" s="58"/>
      <c r="B275" s="58"/>
      <c r="C275" s="59"/>
      <c r="D275" s="59"/>
      <c r="E275" s="59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1.25" customHeight="1">
      <c r="A276" s="58"/>
      <c r="B276" s="58"/>
      <c r="C276" s="59"/>
      <c r="D276" s="59"/>
      <c r="E276" s="59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1.25" customHeight="1">
      <c r="A277" s="58"/>
      <c r="B277" s="58"/>
      <c r="C277" s="59"/>
      <c r="D277" s="59"/>
      <c r="E277" s="59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1.25" customHeight="1">
      <c r="A278" s="58"/>
      <c r="B278" s="58"/>
      <c r="C278" s="59"/>
      <c r="D278" s="59"/>
      <c r="E278" s="59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1.25" customHeight="1">
      <c r="A279" s="58"/>
      <c r="B279" s="58"/>
      <c r="C279" s="59"/>
      <c r="D279" s="59"/>
      <c r="E279" s="59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1.25" customHeight="1">
      <c r="A280" s="58"/>
      <c r="B280" s="58"/>
      <c r="C280" s="59"/>
      <c r="D280" s="59"/>
      <c r="E280" s="59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1.25" customHeight="1">
      <c r="A281" s="58"/>
      <c r="B281" s="58"/>
      <c r="C281" s="59"/>
      <c r="D281" s="59"/>
      <c r="E281" s="59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1.25" customHeight="1">
      <c r="A282" s="58"/>
      <c r="B282" s="58"/>
      <c r="C282" s="59"/>
      <c r="D282" s="59"/>
      <c r="E282" s="59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1.25" customHeight="1">
      <c r="A283" s="58"/>
      <c r="B283" s="58"/>
      <c r="C283" s="59"/>
      <c r="D283" s="59"/>
      <c r="E283" s="59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1.25" customHeight="1">
      <c r="A284" s="58"/>
      <c r="B284" s="58"/>
      <c r="C284" s="59"/>
      <c r="D284" s="59"/>
      <c r="E284" s="59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1.25" customHeight="1">
      <c r="A285" s="58"/>
      <c r="B285" s="58"/>
      <c r="C285" s="59"/>
      <c r="D285" s="59"/>
      <c r="E285" s="59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1.25" customHeight="1">
      <c r="A286" s="58"/>
      <c r="B286" s="58"/>
      <c r="C286" s="59"/>
      <c r="D286" s="59"/>
      <c r="E286" s="59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1.25" customHeight="1">
      <c r="A287" s="58"/>
      <c r="B287" s="58"/>
      <c r="C287" s="59"/>
      <c r="D287" s="59"/>
      <c r="E287" s="59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1.25" customHeight="1">
      <c r="A288" s="58"/>
      <c r="B288" s="58"/>
      <c r="C288" s="59"/>
      <c r="D288" s="59"/>
      <c r="E288" s="59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1.25" customHeight="1">
      <c r="A289" s="58"/>
      <c r="B289" s="58"/>
      <c r="C289" s="59"/>
      <c r="D289" s="59"/>
      <c r="E289" s="59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1.25" customHeight="1">
      <c r="A290" s="58"/>
      <c r="B290" s="58"/>
      <c r="C290" s="59"/>
      <c r="D290" s="59"/>
      <c r="E290" s="59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1.25" customHeight="1">
      <c r="A291" s="58"/>
      <c r="B291" s="58"/>
      <c r="C291" s="59"/>
      <c r="D291" s="59"/>
      <c r="E291" s="59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1.25" customHeight="1">
      <c r="A292" s="58"/>
      <c r="B292" s="58"/>
      <c r="C292" s="59"/>
      <c r="D292" s="59"/>
      <c r="E292" s="59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1.25" customHeight="1">
      <c r="A293" s="58"/>
      <c r="B293" s="58"/>
      <c r="C293" s="59"/>
      <c r="D293" s="59"/>
      <c r="E293" s="59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1.25" customHeight="1">
      <c r="A294" s="58"/>
      <c r="B294" s="58"/>
      <c r="C294" s="59"/>
      <c r="D294" s="59"/>
      <c r="E294" s="59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1.25" customHeight="1">
      <c r="A295" s="58"/>
      <c r="B295" s="58"/>
      <c r="C295" s="59"/>
      <c r="D295" s="59"/>
      <c r="E295" s="59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1.25" customHeight="1">
      <c r="A296" s="58"/>
      <c r="B296" s="58"/>
      <c r="C296" s="59"/>
      <c r="D296" s="59"/>
      <c r="E296" s="59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1.25" customHeight="1">
      <c r="A297" s="58"/>
      <c r="B297" s="58"/>
      <c r="C297" s="59"/>
      <c r="D297" s="59"/>
      <c r="E297" s="59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1.25" customHeight="1">
      <c r="A298" s="58"/>
      <c r="B298" s="58"/>
      <c r="C298" s="59"/>
      <c r="D298" s="59"/>
      <c r="E298" s="59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1.25" customHeight="1">
      <c r="A299" s="58"/>
      <c r="B299" s="58"/>
      <c r="C299" s="59"/>
      <c r="D299" s="59"/>
      <c r="E299" s="59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1.25" customHeight="1">
      <c r="A300" s="58"/>
      <c r="B300" s="58"/>
      <c r="C300" s="59"/>
      <c r="D300" s="59"/>
      <c r="E300" s="59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1.25" customHeight="1">
      <c r="A301" s="58"/>
      <c r="B301" s="58"/>
      <c r="C301" s="59"/>
      <c r="D301" s="59"/>
      <c r="E301" s="59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1.25" customHeight="1">
      <c r="A302" s="58"/>
      <c r="B302" s="58"/>
      <c r="C302" s="59"/>
      <c r="D302" s="59"/>
      <c r="E302" s="59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1.25" customHeight="1">
      <c r="A303" s="58"/>
      <c r="B303" s="58"/>
      <c r="C303" s="59"/>
      <c r="D303" s="59"/>
      <c r="E303" s="59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1.25" customHeight="1">
      <c r="A304" s="58"/>
      <c r="B304" s="58"/>
      <c r="C304" s="59"/>
      <c r="D304" s="59"/>
      <c r="E304" s="59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1.25" customHeight="1">
      <c r="A305" s="58"/>
      <c r="B305" s="58"/>
      <c r="C305" s="59"/>
      <c r="D305" s="59"/>
      <c r="E305" s="59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1.25" customHeight="1">
      <c r="A306" s="58"/>
      <c r="B306" s="58"/>
      <c r="C306" s="59"/>
      <c r="D306" s="59"/>
      <c r="E306" s="59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1.25" customHeight="1">
      <c r="A307" s="58"/>
      <c r="B307" s="58"/>
      <c r="C307" s="59"/>
      <c r="D307" s="59"/>
      <c r="E307" s="59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1.25" customHeight="1">
      <c r="A308" s="58"/>
      <c r="B308" s="58"/>
      <c r="C308" s="59"/>
      <c r="D308" s="59"/>
      <c r="E308" s="59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1.25" customHeight="1">
      <c r="A309" s="58"/>
      <c r="B309" s="58"/>
      <c r="C309" s="59"/>
      <c r="D309" s="59"/>
      <c r="E309" s="59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1.25" customHeight="1">
      <c r="A310" s="58"/>
      <c r="B310" s="58"/>
      <c r="C310" s="59"/>
      <c r="D310" s="59"/>
      <c r="E310" s="59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1.25" customHeight="1">
      <c r="A311" s="58"/>
      <c r="B311" s="58"/>
      <c r="C311" s="59"/>
      <c r="D311" s="59"/>
      <c r="E311" s="59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1.25" customHeight="1">
      <c r="A312" s="58"/>
      <c r="B312" s="58"/>
      <c r="C312" s="59"/>
      <c r="D312" s="59"/>
      <c r="E312" s="59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1.25" customHeight="1">
      <c r="A313" s="58"/>
      <c r="B313" s="58"/>
      <c r="C313" s="59"/>
      <c r="D313" s="59"/>
      <c r="E313" s="59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1.25" customHeight="1">
      <c r="A314" s="58"/>
      <c r="B314" s="58"/>
      <c r="C314" s="59"/>
      <c r="D314" s="59"/>
      <c r="E314" s="59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1.25" customHeight="1">
      <c r="A315" s="58"/>
      <c r="B315" s="58"/>
      <c r="C315" s="59"/>
      <c r="D315" s="59"/>
      <c r="E315" s="59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1.25" customHeight="1">
      <c r="A316" s="58"/>
      <c r="B316" s="58"/>
      <c r="C316" s="59"/>
      <c r="D316" s="59"/>
      <c r="E316" s="59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1.25" customHeight="1">
      <c r="A317" s="58"/>
      <c r="B317" s="58"/>
      <c r="C317" s="59"/>
      <c r="D317" s="59"/>
      <c r="E317" s="59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1.25" customHeight="1">
      <c r="A318" s="58"/>
      <c r="B318" s="58"/>
      <c r="C318" s="59"/>
      <c r="D318" s="59"/>
      <c r="E318" s="59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1.25" customHeight="1">
      <c r="A319" s="58"/>
      <c r="B319" s="58"/>
      <c r="C319" s="59"/>
      <c r="D319" s="59"/>
      <c r="E319" s="59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1.25" customHeight="1">
      <c r="A320" s="58"/>
      <c r="B320" s="58"/>
      <c r="C320" s="59"/>
      <c r="D320" s="59"/>
      <c r="E320" s="59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1.25" customHeight="1">
      <c r="A321" s="58"/>
      <c r="B321" s="58"/>
      <c r="C321" s="59"/>
      <c r="D321" s="59"/>
      <c r="E321" s="59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1.25" customHeight="1">
      <c r="A322" s="58"/>
      <c r="B322" s="58"/>
      <c r="C322" s="59"/>
      <c r="D322" s="59"/>
      <c r="E322" s="59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1.25" customHeight="1">
      <c r="A323" s="58"/>
      <c r="B323" s="58"/>
      <c r="C323" s="59"/>
      <c r="D323" s="59"/>
      <c r="E323" s="59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1.25" customHeight="1">
      <c r="A324" s="58"/>
      <c r="B324" s="58"/>
      <c r="C324" s="59"/>
      <c r="D324" s="59"/>
      <c r="E324" s="59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1.25" customHeight="1">
      <c r="A325" s="58"/>
      <c r="B325" s="58"/>
      <c r="C325" s="59"/>
      <c r="D325" s="59"/>
      <c r="E325" s="59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1.25" customHeight="1">
      <c r="A326" s="58"/>
      <c r="B326" s="58"/>
      <c r="C326" s="59"/>
      <c r="D326" s="59"/>
      <c r="E326" s="59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1.25" customHeight="1">
      <c r="A327" s="58"/>
      <c r="B327" s="58"/>
      <c r="C327" s="59"/>
      <c r="D327" s="59"/>
      <c r="E327" s="59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1.25" customHeight="1">
      <c r="A328" s="58"/>
      <c r="B328" s="58"/>
      <c r="C328" s="59"/>
      <c r="D328" s="59"/>
      <c r="E328" s="59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1.25" customHeight="1">
      <c r="A329" s="58"/>
      <c r="B329" s="58"/>
      <c r="C329" s="59"/>
      <c r="D329" s="59"/>
      <c r="E329" s="59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1.25" customHeight="1">
      <c r="A330" s="58"/>
      <c r="B330" s="58"/>
      <c r="C330" s="59"/>
      <c r="D330" s="59"/>
      <c r="E330" s="59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1.25" customHeight="1">
      <c r="A331" s="58"/>
      <c r="B331" s="58"/>
      <c r="C331" s="59"/>
      <c r="D331" s="59"/>
      <c r="E331" s="59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1.25" customHeight="1">
      <c r="A332" s="58"/>
      <c r="B332" s="58"/>
      <c r="C332" s="59"/>
      <c r="D332" s="59"/>
      <c r="E332" s="59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1.25" customHeight="1">
      <c r="A333" s="58"/>
      <c r="B333" s="58"/>
      <c r="C333" s="59"/>
      <c r="D333" s="59"/>
      <c r="E333" s="59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1.25" customHeight="1">
      <c r="A334" s="58"/>
      <c r="B334" s="58"/>
      <c r="C334" s="59"/>
      <c r="D334" s="59"/>
      <c r="E334" s="59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1.25" customHeight="1">
      <c r="A335" s="58"/>
      <c r="B335" s="58"/>
      <c r="C335" s="59"/>
      <c r="D335" s="59"/>
      <c r="E335" s="59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1.25" customHeight="1">
      <c r="A336" s="58"/>
      <c r="B336" s="58"/>
      <c r="C336" s="59"/>
      <c r="D336" s="59"/>
      <c r="E336" s="59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1.25" customHeight="1">
      <c r="A337" s="58"/>
      <c r="B337" s="58"/>
      <c r="C337" s="59"/>
      <c r="D337" s="59"/>
      <c r="E337" s="59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1.25" customHeight="1">
      <c r="A338" s="58"/>
      <c r="B338" s="58"/>
      <c r="C338" s="59"/>
      <c r="D338" s="59"/>
      <c r="E338" s="59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1.25" customHeight="1">
      <c r="A339" s="58"/>
      <c r="B339" s="58"/>
      <c r="C339" s="59"/>
      <c r="D339" s="59"/>
      <c r="E339" s="59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1.25" customHeight="1">
      <c r="A340" s="58"/>
      <c r="B340" s="58"/>
      <c r="C340" s="59"/>
      <c r="D340" s="59"/>
      <c r="E340" s="59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1.25" customHeight="1">
      <c r="A341" s="58"/>
      <c r="B341" s="58"/>
      <c r="C341" s="59"/>
      <c r="D341" s="59"/>
      <c r="E341" s="59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1.25" customHeight="1">
      <c r="A342" s="58"/>
      <c r="B342" s="58"/>
      <c r="C342" s="59"/>
      <c r="D342" s="59"/>
      <c r="E342" s="59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1.25" customHeight="1">
      <c r="A343" s="58"/>
      <c r="B343" s="58"/>
      <c r="C343" s="59"/>
      <c r="D343" s="59"/>
      <c r="E343" s="59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1.25" customHeight="1">
      <c r="A344" s="58"/>
      <c r="B344" s="58"/>
      <c r="C344" s="59"/>
      <c r="D344" s="59"/>
      <c r="E344" s="59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1.25" customHeight="1">
      <c r="A345" s="58"/>
      <c r="B345" s="58"/>
      <c r="C345" s="59"/>
      <c r="D345" s="59"/>
      <c r="E345" s="59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1.25" customHeight="1">
      <c r="A346" s="58"/>
      <c r="B346" s="58"/>
      <c r="C346" s="59"/>
      <c r="D346" s="59"/>
      <c r="E346" s="59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1.25" customHeight="1">
      <c r="A347" s="58"/>
      <c r="B347" s="58"/>
      <c r="C347" s="59"/>
      <c r="D347" s="59"/>
      <c r="E347" s="59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1.25" customHeight="1">
      <c r="A348" s="58"/>
      <c r="B348" s="58"/>
      <c r="C348" s="59"/>
      <c r="D348" s="59"/>
      <c r="E348" s="59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1.25" customHeight="1">
      <c r="A349" s="58"/>
      <c r="B349" s="58"/>
      <c r="C349" s="59"/>
      <c r="D349" s="59"/>
      <c r="E349" s="59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1.25" customHeight="1">
      <c r="A350" s="58"/>
      <c r="B350" s="58"/>
      <c r="C350" s="59"/>
      <c r="D350" s="59"/>
      <c r="E350" s="59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1.25" customHeight="1">
      <c r="A351" s="58"/>
      <c r="B351" s="58"/>
      <c r="C351" s="59"/>
      <c r="D351" s="59"/>
      <c r="E351" s="59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1.25" customHeight="1">
      <c r="A352" s="58"/>
      <c r="B352" s="58"/>
      <c r="C352" s="59"/>
      <c r="D352" s="59"/>
      <c r="E352" s="59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1.25" customHeight="1">
      <c r="A353" s="58"/>
      <c r="B353" s="58"/>
      <c r="C353" s="59"/>
      <c r="D353" s="59"/>
      <c r="E353" s="59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1.25" customHeight="1">
      <c r="A354" s="58"/>
      <c r="B354" s="58"/>
      <c r="C354" s="59"/>
      <c r="D354" s="59"/>
      <c r="E354" s="59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1.25" customHeight="1">
      <c r="A355" s="58"/>
      <c r="B355" s="58"/>
      <c r="C355" s="59"/>
      <c r="D355" s="59"/>
      <c r="E355" s="59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1.25" customHeight="1">
      <c r="A356" s="58"/>
      <c r="B356" s="58"/>
      <c r="C356" s="59"/>
      <c r="D356" s="59"/>
      <c r="E356" s="59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1.25" customHeight="1">
      <c r="A357" s="58"/>
      <c r="B357" s="58"/>
      <c r="C357" s="59"/>
      <c r="D357" s="59"/>
      <c r="E357" s="59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1.25" customHeight="1">
      <c r="A358" s="58"/>
      <c r="B358" s="58"/>
      <c r="C358" s="59"/>
      <c r="D358" s="59"/>
      <c r="E358" s="59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1.25" customHeight="1">
      <c r="A359" s="58"/>
      <c r="B359" s="58"/>
      <c r="C359" s="59"/>
      <c r="D359" s="59"/>
      <c r="E359" s="59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1.25" customHeight="1">
      <c r="A360" s="58"/>
      <c r="B360" s="58"/>
      <c r="C360" s="59"/>
      <c r="D360" s="59"/>
      <c r="E360" s="59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1.25" customHeight="1">
      <c r="A361" s="58"/>
      <c r="B361" s="58"/>
      <c r="C361" s="59"/>
      <c r="D361" s="59"/>
      <c r="E361" s="59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1.25" customHeight="1">
      <c r="A362" s="58"/>
      <c r="B362" s="58"/>
      <c r="C362" s="59"/>
      <c r="D362" s="59"/>
      <c r="E362" s="59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1.25" customHeight="1">
      <c r="A363" s="58"/>
      <c r="B363" s="58"/>
      <c r="C363" s="59"/>
      <c r="D363" s="59"/>
      <c r="E363" s="59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1.25" customHeight="1">
      <c r="A364" s="58"/>
      <c r="B364" s="58"/>
      <c r="C364" s="59"/>
      <c r="D364" s="59"/>
      <c r="E364" s="59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1.25" customHeight="1">
      <c r="A365" s="58"/>
      <c r="B365" s="58"/>
      <c r="C365" s="59"/>
      <c r="D365" s="59"/>
      <c r="E365" s="59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1.25" customHeight="1">
      <c r="A366" s="58"/>
      <c r="B366" s="58"/>
      <c r="C366" s="59"/>
      <c r="D366" s="59"/>
      <c r="E366" s="59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1.25" customHeight="1">
      <c r="A367" s="58"/>
      <c r="B367" s="58"/>
      <c r="C367" s="59"/>
      <c r="D367" s="59"/>
      <c r="E367" s="59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1.25" customHeight="1">
      <c r="A368" s="58"/>
      <c r="B368" s="58"/>
      <c r="C368" s="59"/>
      <c r="D368" s="59"/>
      <c r="E368" s="59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1.25" customHeight="1">
      <c r="A369" s="58"/>
      <c r="B369" s="58"/>
      <c r="C369" s="59"/>
      <c r="D369" s="59"/>
      <c r="E369" s="59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1.25" customHeight="1">
      <c r="A370" s="58"/>
      <c r="B370" s="58"/>
      <c r="C370" s="59"/>
      <c r="D370" s="59"/>
      <c r="E370" s="59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1.25" customHeight="1">
      <c r="A371" s="58"/>
      <c r="B371" s="58"/>
      <c r="C371" s="59"/>
      <c r="D371" s="59"/>
      <c r="E371" s="59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1.25" customHeight="1">
      <c r="A372" s="58"/>
      <c r="B372" s="58"/>
      <c r="C372" s="59"/>
      <c r="D372" s="59"/>
      <c r="E372" s="59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1.25" customHeight="1">
      <c r="A373" s="58"/>
      <c r="B373" s="58"/>
      <c r="C373" s="59"/>
      <c r="D373" s="59"/>
      <c r="E373" s="59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1.25" customHeight="1">
      <c r="A374" s="58"/>
      <c r="B374" s="58"/>
      <c r="C374" s="59"/>
      <c r="D374" s="59"/>
      <c r="E374" s="59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1.25" customHeight="1">
      <c r="A375" s="58"/>
      <c r="B375" s="58"/>
      <c r="C375" s="59"/>
      <c r="D375" s="59"/>
      <c r="E375" s="59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1.25" customHeight="1">
      <c r="A376" s="58"/>
      <c r="B376" s="58"/>
      <c r="C376" s="59"/>
      <c r="D376" s="59"/>
      <c r="E376" s="59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1.25" customHeight="1">
      <c r="A377" s="58"/>
      <c r="B377" s="58"/>
      <c r="C377" s="59"/>
      <c r="D377" s="59"/>
      <c r="E377" s="59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1.25" customHeight="1">
      <c r="A378" s="58"/>
      <c r="B378" s="58"/>
      <c r="C378" s="59"/>
      <c r="D378" s="59"/>
      <c r="E378" s="59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1.25" customHeight="1">
      <c r="A379" s="58"/>
      <c r="B379" s="58"/>
      <c r="C379" s="59"/>
      <c r="D379" s="59"/>
      <c r="E379" s="59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1.25" customHeight="1">
      <c r="A380" s="58"/>
      <c r="B380" s="58"/>
      <c r="C380" s="59"/>
      <c r="D380" s="59"/>
      <c r="E380" s="59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1.25" customHeight="1">
      <c r="A381" s="58"/>
      <c r="B381" s="58"/>
      <c r="C381" s="59"/>
      <c r="D381" s="59"/>
      <c r="E381" s="59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1.25" customHeight="1">
      <c r="A382" s="58"/>
      <c r="B382" s="58"/>
      <c r="C382" s="59"/>
      <c r="D382" s="59"/>
      <c r="E382" s="59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1.25" customHeight="1">
      <c r="A383" s="58"/>
      <c r="B383" s="58"/>
      <c r="C383" s="59"/>
      <c r="D383" s="59"/>
      <c r="E383" s="59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1.25" customHeight="1">
      <c r="A384" s="58"/>
      <c r="B384" s="58"/>
      <c r="C384" s="59"/>
      <c r="D384" s="59"/>
      <c r="E384" s="59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1.25" customHeight="1">
      <c r="A385" s="58"/>
      <c r="B385" s="58"/>
      <c r="C385" s="59"/>
      <c r="D385" s="59"/>
      <c r="E385" s="59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1.25" customHeight="1">
      <c r="A386" s="58"/>
      <c r="B386" s="58"/>
      <c r="C386" s="59"/>
      <c r="D386" s="59"/>
      <c r="E386" s="59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1.25" customHeight="1">
      <c r="A387" s="58"/>
      <c r="B387" s="58"/>
      <c r="C387" s="59"/>
      <c r="D387" s="59"/>
      <c r="E387" s="59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1.25" customHeight="1">
      <c r="A388" s="58"/>
      <c r="B388" s="58"/>
      <c r="C388" s="59"/>
      <c r="D388" s="59"/>
      <c r="E388" s="59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1.25" customHeight="1">
      <c r="A389" s="58"/>
      <c r="B389" s="58"/>
      <c r="C389" s="59"/>
      <c r="D389" s="59"/>
      <c r="E389" s="59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1.25" customHeight="1">
      <c r="A390" s="58"/>
      <c r="B390" s="58"/>
      <c r="C390" s="59"/>
      <c r="D390" s="59"/>
      <c r="E390" s="59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1.25" customHeight="1">
      <c r="A391" s="58"/>
      <c r="B391" s="58"/>
      <c r="C391" s="59"/>
      <c r="D391" s="59"/>
      <c r="E391" s="59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1.25" customHeight="1">
      <c r="A392" s="58"/>
      <c r="B392" s="58"/>
      <c r="C392" s="59"/>
      <c r="D392" s="59"/>
      <c r="E392" s="59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1.25" customHeight="1">
      <c r="A393" s="58"/>
      <c r="B393" s="58"/>
      <c r="C393" s="59"/>
      <c r="D393" s="59"/>
      <c r="E393" s="59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1.25" customHeight="1">
      <c r="A394" s="58"/>
      <c r="B394" s="58"/>
      <c r="C394" s="59"/>
      <c r="D394" s="59"/>
      <c r="E394" s="59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1.25" customHeight="1">
      <c r="A395" s="58"/>
      <c r="B395" s="58"/>
      <c r="C395" s="59"/>
      <c r="D395" s="59"/>
      <c r="E395" s="59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1.25" customHeight="1">
      <c r="A396" s="58"/>
      <c r="B396" s="58"/>
      <c r="C396" s="59"/>
      <c r="D396" s="59"/>
      <c r="E396" s="59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1.25" customHeight="1">
      <c r="A397" s="58"/>
      <c r="B397" s="58"/>
      <c r="C397" s="59"/>
      <c r="D397" s="59"/>
      <c r="E397" s="59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1.25" customHeight="1">
      <c r="A398" s="58"/>
      <c r="B398" s="58"/>
      <c r="C398" s="59"/>
      <c r="D398" s="59"/>
      <c r="E398" s="59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1.25" customHeight="1">
      <c r="A399" s="58"/>
      <c r="B399" s="58"/>
      <c r="C399" s="59"/>
      <c r="D399" s="59"/>
      <c r="E399" s="59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1.25" customHeight="1">
      <c r="A400" s="58"/>
      <c r="B400" s="58"/>
      <c r="C400" s="59"/>
      <c r="D400" s="59"/>
      <c r="E400" s="59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1.25" customHeight="1">
      <c r="A401" s="58"/>
      <c r="B401" s="58"/>
      <c r="C401" s="59"/>
      <c r="D401" s="59"/>
      <c r="E401" s="59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1.25" customHeight="1">
      <c r="A402" s="58"/>
      <c r="B402" s="58"/>
      <c r="C402" s="59"/>
      <c r="D402" s="59"/>
      <c r="E402" s="59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1.25" customHeight="1">
      <c r="A403" s="58"/>
      <c r="B403" s="58"/>
      <c r="C403" s="59"/>
      <c r="D403" s="59"/>
      <c r="E403" s="59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1.25" customHeight="1">
      <c r="A404" s="58"/>
      <c r="B404" s="58"/>
      <c r="C404" s="59"/>
      <c r="D404" s="59"/>
      <c r="E404" s="59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1.25" customHeight="1">
      <c r="A405" s="58"/>
      <c r="B405" s="58"/>
      <c r="C405" s="59"/>
      <c r="D405" s="59"/>
      <c r="E405" s="59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1.25" customHeight="1">
      <c r="A406" s="58"/>
      <c r="B406" s="58"/>
      <c r="C406" s="59"/>
      <c r="D406" s="59"/>
      <c r="E406" s="59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1.25" customHeight="1">
      <c r="A407" s="58"/>
      <c r="B407" s="58"/>
      <c r="C407" s="59"/>
      <c r="D407" s="59"/>
      <c r="E407" s="59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1.25" customHeight="1">
      <c r="A408" s="58"/>
      <c r="B408" s="58"/>
      <c r="C408" s="59"/>
      <c r="D408" s="59"/>
      <c r="E408" s="59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1.25" customHeight="1">
      <c r="A409" s="58"/>
      <c r="B409" s="58"/>
      <c r="C409" s="59"/>
      <c r="D409" s="59"/>
      <c r="E409" s="59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1.25" customHeight="1">
      <c r="A410" s="58"/>
      <c r="B410" s="58"/>
      <c r="C410" s="59"/>
      <c r="D410" s="59"/>
      <c r="E410" s="59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1.25" customHeight="1">
      <c r="A411" s="58"/>
      <c r="B411" s="58"/>
      <c r="C411" s="59"/>
      <c r="D411" s="59"/>
      <c r="E411" s="59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1.25" customHeight="1">
      <c r="A412" s="58"/>
      <c r="B412" s="58"/>
      <c r="C412" s="59"/>
      <c r="D412" s="59"/>
      <c r="E412" s="59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1.25" customHeight="1">
      <c r="A413" s="58"/>
      <c r="B413" s="58"/>
      <c r="C413" s="59"/>
      <c r="D413" s="59"/>
      <c r="E413" s="59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1.25" customHeight="1">
      <c r="A414" s="58"/>
      <c r="B414" s="58"/>
      <c r="C414" s="59"/>
      <c r="D414" s="59"/>
      <c r="E414" s="59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1.25" customHeight="1">
      <c r="A415" s="58"/>
      <c r="B415" s="58"/>
      <c r="C415" s="59"/>
      <c r="D415" s="59"/>
      <c r="E415" s="59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1.25" customHeight="1">
      <c r="A416" s="58"/>
      <c r="B416" s="58"/>
      <c r="C416" s="59"/>
      <c r="D416" s="59"/>
      <c r="E416" s="59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1.25" customHeight="1">
      <c r="A417" s="58"/>
      <c r="B417" s="58"/>
      <c r="C417" s="59"/>
      <c r="D417" s="59"/>
      <c r="E417" s="59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1.25" customHeight="1">
      <c r="A418" s="58"/>
      <c r="B418" s="58"/>
      <c r="C418" s="59"/>
      <c r="D418" s="59"/>
      <c r="E418" s="59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1.25" customHeight="1">
      <c r="A419" s="58"/>
      <c r="B419" s="58"/>
      <c r="C419" s="59"/>
      <c r="D419" s="59"/>
      <c r="E419" s="59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1.25" customHeight="1">
      <c r="A420" s="58"/>
      <c r="B420" s="58"/>
      <c r="C420" s="59"/>
      <c r="D420" s="59"/>
      <c r="E420" s="59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1.25" customHeight="1">
      <c r="A421" s="58"/>
      <c r="B421" s="58"/>
      <c r="C421" s="59"/>
      <c r="D421" s="59"/>
      <c r="E421" s="59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1.25" customHeight="1">
      <c r="A422" s="58"/>
      <c r="B422" s="58"/>
      <c r="C422" s="59"/>
      <c r="D422" s="59"/>
      <c r="E422" s="59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1.25" customHeight="1">
      <c r="A423" s="58"/>
      <c r="B423" s="58"/>
      <c r="C423" s="59"/>
      <c r="D423" s="59"/>
      <c r="E423" s="59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1.25" customHeight="1">
      <c r="A424" s="58"/>
      <c r="B424" s="58"/>
      <c r="C424" s="59"/>
      <c r="D424" s="59"/>
      <c r="E424" s="59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1.25" customHeight="1">
      <c r="A425" s="58"/>
      <c r="B425" s="58"/>
      <c r="C425" s="59"/>
      <c r="D425" s="59"/>
      <c r="E425" s="59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1.25" customHeight="1">
      <c r="A426" s="58"/>
      <c r="B426" s="58"/>
      <c r="C426" s="59"/>
      <c r="D426" s="59"/>
      <c r="E426" s="59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1.25" customHeight="1">
      <c r="A427" s="58"/>
      <c r="B427" s="58"/>
      <c r="C427" s="59"/>
      <c r="D427" s="59"/>
      <c r="E427" s="59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1.25" customHeight="1">
      <c r="A428" s="58"/>
      <c r="B428" s="58"/>
      <c r="C428" s="59"/>
      <c r="D428" s="59"/>
      <c r="E428" s="59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1.25" customHeight="1">
      <c r="A429" s="58"/>
      <c r="B429" s="58"/>
      <c r="C429" s="59"/>
      <c r="D429" s="59"/>
      <c r="E429" s="59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1.25" customHeight="1">
      <c r="A430" s="58"/>
      <c r="B430" s="58"/>
      <c r="C430" s="59"/>
      <c r="D430" s="59"/>
      <c r="E430" s="59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1.25" customHeight="1">
      <c r="A431" s="58"/>
      <c r="B431" s="58"/>
      <c r="C431" s="59"/>
      <c r="D431" s="59"/>
      <c r="E431" s="59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1.25" customHeight="1">
      <c r="A432" s="58"/>
      <c r="B432" s="58"/>
      <c r="C432" s="59"/>
      <c r="D432" s="59"/>
      <c r="E432" s="59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1.25" customHeight="1">
      <c r="A433" s="58"/>
      <c r="B433" s="58"/>
      <c r="C433" s="59"/>
      <c r="D433" s="59"/>
      <c r="E433" s="59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1.25" customHeight="1">
      <c r="A434" s="58"/>
      <c r="B434" s="58"/>
      <c r="C434" s="59"/>
      <c r="D434" s="59"/>
      <c r="E434" s="59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1.25" customHeight="1">
      <c r="A435" s="58"/>
      <c r="B435" s="58"/>
      <c r="C435" s="59"/>
      <c r="D435" s="59"/>
      <c r="E435" s="59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1.25" customHeight="1">
      <c r="A436" s="58"/>
      <c r="B436" s="58"/>
      <c r="C436" s="59"/>
      <c r="D436" s="59"/>
      <c r="E436" s="59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1.25" customHeight="1">
      <c r="A437" s="58"/>
      <c r="B437" s="58"/>
      <c r="C437" s="59"/>
      <c r="D437" s="59"/>
      <c r="E437" s="59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1.25" customHeight="1">
      <c r="A438" s="58"/>
      <c r="B438" s="58"/>
      <c r="C438" s="59"/>
      <c r="D438" s="59"/>
      <c r="E438" s="59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1.25" customHeight="1">
      <c r="A439" s="58"/>
      <c r="B439" s="58"/>
      <c r="C439" s="59"/>
      <c r="D439" s="59"/>
      <c r="E439" s="59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1.25" customHeight="1">
      <c r="A440" s="58"/>
      <c r="B440" s="58"/>
      <c r="C440" s="59"/>
      <c r="D440" s="59"/>
      <c r="E440" s="59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1.25" customHeight="1">
      <c r="A441" s="58"/>
      <c r="B441" s="58"/>
      <c r="C441" s="59"/>
      <c r="D441" s="59"/>
      <c r="E441" s="59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1.25" customHeight="1">
      <c r="A442" s="58"/>
      <c r="B442" s="58"/>
      <c r="C442" s="59"/>
      <c r="D442" s="59"/>
      <c r="E442" s="59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1.25" customHeight="1">
      <c r="A443" s="58"/>
      <c r="B443" s="58"/>
      <c r="C443" s="59"/>
      <c r="D443" s="59"/>
      <c r="E443" s="59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1.25" customHeight="1">
      <c r="A444" s="58"/>
      <c r="B444" s="58"/>
      <c r="C444" s="59"/>
      <c r="D444" s="59"/>
      <c r="E444" s="59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1.25" customHeight="1">
      <c r="A445" s="58"/>
      <c r="B445" s="58"/>
      <c r="C445" s="59"/>
      <c r="D445" s="59"/>
      <c r="E445" s="59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1.25" customHeight="1">
      <c r="A446" s="58"/>
      <c r="B446" s="58"/>
      <c r="C446" s="59"/>
      <c r="D446" s="59"/>
      <c r="E446" s="59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1.25" customHeight="1">
      <c r="A447" s="58"/>
      <c r="B447" s="58"/>
      <c r="C447" s="59"/>
      <c r="D447" s="59"/>
      <c r="E447" s="59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1.25" customHeight="1">
      <c r="A448" s="58"/>
      <c r="B448" s="58"/>
      <c r="C448" s="59"/>
      <c r="D448" s="59"/>
      <c r="E448" s="59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1.25" customHeight="1">
      <c r="A449" s="58"/>
      <c r="B449" s="58"/>
      <c r="C449" s="59"/>
      <c r="D449" s="59"/>
      <c r="E449" s="59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1.25" customHeight="1">
      <c r="A450" s="58"/>
      <c r="B450" s="58"/>
      <c r="C450" s="59"/>
      <c r="D450" s="59"/>
      <c r="E450" s="59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1.25" customHeight="1">
      <c r="A451" s="58"/>
      <c r="B451" s="58"/>
      <c r="C451" s="59"/>
      <c r="D451" s="59"/>
      <c r="E451" s="59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1.25" customHeight="1">
      <c r="A452" s="58"/>
      <c r="B452" s="58"/>
      <c r="C452" s="59"/>
      <c r="D452" s="59"/>
      <c r="E452" s="59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1.25" customHeight="1">
      <c r="A453" s="58"/>
      <c r="B453" s="58"/>
      <c r="C453" s="59"/>
      <c r="D453" s="59"/>
      <c r="E453" s="59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1.25" customHeight="1">
      <c r="A454" s="58"/>
      <c r="B454" s="58"/>
      <c r="C454" s="59"/>
      <c r="D454" s="59"/>
      <c r="E454" s="59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1.25" customHeight="1">
      <c r="A455" s="58"/>
      <c r="B455" s="58"/>
      <c r="C455" s="59"/>
      <c r="D455" s="59"/>
      <c r="E455" s="59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1.25" customHeight="1">
      <c r="A456" s="58"/>
      <c r="B456" s="58"/>
      <c r="C456" s="59"/>
      <c r="D456" s="59"/>
      <c r="E456" s="59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1.25" customHeight="1">
      <c r="A457" s="58"/>
      <c r="B457" s="58"/>
      <c r="C457" s="59"/>
      <c r="D457" s="59"/>
      <c r="E457" s="59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1.25" customHeight="1">
      <c r="A458" s="58"/>
      <c r="B458" s="58"/>
      <c r="C458" s="59"/>
      <c r="D458" s="59"/>
      <c r="E458" s="59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1.25" customHeight="1">
      <c r="A459" s="58"/>
      <c r="B459" s="58"/>
      <c r="C459" s="59"/>
      <c r="D459" s="59"/>
      <c r="E459" s="59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1.25" customHeight="1">
      <c r="A460" s="58"/>
      <c r="B460" s="58"/>
      <c r="C460" s="59"/>
      <c r="D460" s="59"/>
      <c r="E460" s="59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1.25" customHeight="1">
      <c r="A461" s="58"/>
      <c r="B461" s="58"/>
      <c r="C461" s="59"/>
      <c r="D461" s="59"/>
      <c r="E461" s="59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1.25" customHeight="1">
      <c r="A462" s="58"/>
      <c r="B462" s="58"/>
      <c r="C462" s="59"/>
      <c r="D462" s="59"/>
      <c r="E462" s="59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1.25" customHeight="1">
      <c r="A463" s="58"/>
      <c r="B463" s="58"/>
      <c r="C463" s="59"/>
      <c r="D463" s="59"/>
      <c r="E463" s="59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1.25" customHeight="1">
      <c r="A464" s="58"/>
      <c r="B464" s="58"/>
      <c r="C464" s="59"/>
      <c r="D464" s="59"/>
      <c r="E464" s="59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1.25" customHeight="1">
      <c r="A465" s="58"/>
      <c r="B465" s="58"/>
      <c r="C465" s="59"/>
      <c r="D465" s="59"/>
      <c r="E465" s="59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1.25" customHeight="1">
      <c r="A466" s="58"/>
      <c r="B466" s="58"/>
      <c r="C466" s="59"/>
      <c r="D466" s="59"/>
      <c r="E466" s="59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1.25" customHeight="1">
      <c r="A467" s="58"/>
      <c r="B467" s="58"/>
      <c r="C467" s="59"/>
      <c r="D467" s="59"/>
      <c r="E467" s="59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1.25" customHeight="1">
      <c r="A468" s="58"/>
      <c r="B468" s="58"/>
      <c r="C468" s="59"/>
      <c r="D468" s="59"/>
      <c r="E468" s="59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1.25" customHeight="1">
      <c r="A469" s="58"/>
      <c r="B469" s="58"/>
      <c r="C469" s="59"/>
      <c r="D469" s="59"/>
      <c r="E469" s="59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1.25" customHeight="1">
      <c r="A470" s="58"/>
      <c r="B470" s="58"/>
      <c r="C470" s="59"/>
      <c r="D470" s="59"/>
      <c r="E470" s="59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1.25" customHeight="1">
      <c r="A471" s="58"/>
      <c r="B471" s="58"/>
      <c r="C471" s="59"/>
      <c r="D471" s="59"/>
      <c r="E471" s="59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1.25" customHeight="1">
      <c r="A472" s="58"/>
      <c r="B472" s="58"/>
      <c r="C472" s="59"/>
      <c r="D472" s="59"/>
      <c r="E472" s="59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1.25" customHeight="1">
      <c r="A473" s="58"/>
      <c r="B473" s="58"/>
      <c r="C473" s="59"/>
      <c r="D473" s="59"/>
      <c r="E473" s="59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1.25" customHeight="1">
      <c r="A474" s="58"/>
      <c r="B474" s="58"/>
      <c r="C474" s="59"/>
      <c r="D474" s="59"/>
      <c r="E474" s="59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1.25" customHeight="1">
      <c r="A475" s="58"/>
      <c r="B475" s="58"/>
      <c r="C475" s="59"/>
      <c r="D475" s="59"/>
      <c r="E475" s="59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1.25" customHeight="1">
      <c r="A476" s="58"/>
      <c r="B476" s="58"/>
      <c r="C476" s="59"/>
      <c r="D476" s="59"/>
      <c r="E476" s="59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1.25" customHeight="1">
      <c r="A477" s="58"/>
      <c r="B477" s="58"/>
      <c r="C477" s="59"/>
      <c r="D477" s="59"/>
      <c r="E477" s="59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1.25" customHeight="1">
      <c r="A478" s="58"/>
      <c r="B478" s="58"/>
      <c r="C478" s="59"/>
      <c r="D478" s="59"/>
      <c r="E478" s="59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1.25" customHeight="1">
      <c r="A479" s="58"/>
      <c r="B479" s="58"/>
      <c r="C479" s="59"/>
      <c r="D479" s="59"/>
      <c r="E479" s="59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1.25" customHeight="1">
      <c r="A480" s="58"/>
      <c r="B480" s="58"/>
      <c r="C480" s="59"/>
      <c r="D480" s="59"/>
      <c r="E480" s="59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1.25" customHeight="1">
      <c r="A481" s="58"/>
      <c r="B481" s="58"/>
      <c r="C481" s="59"/>
      <c r="D481" s="59"/>
      <c r="E481" s="59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1.25" customHeight="1">
      <c r="A482" s="58"/>
      <c r="B482" s="58"/>
      <c r="C482" s="59"/>
      <c r="D482" s="59"/>
      <c r="E482" s="59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1.25" customHeight="1">
      <c r="A483" s="58"/>
      <c r="B483" s="58"/>
      <c r="C483" s="59"/>
      <c r="D483" s="59"/>
      <c r="E483" s="59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1.25" customHeight="1">
      <c r="A484" s="58"/>
      <c r="B484" s="58"/>
      <c r="C484" s="59"/>
      <c r="D484" s="59"/>
      <c r="E484" s="59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1.25" customHeight="1">
      <c r="A485" s="58"/>
      <c r="B485" s="58"/>
      <c r="C485" s="59"/>
      <c r="D485" s="59"/>
      <c r="E485" s="59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1.25" customHeight="1">
      <c r="A486" s="58"/>
      <c r="B486" s="58"/>
      <c r="C486" s="59"/>
      <c r="D486" s="59"/>
      <c r="E486" s="59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1.25" customHeight="1">
      <c r="A487" s="58"/>
      <c r="B487" s="58"/>
      <c r="C487" s="59"/>
      <c r="D487" s="59"/>
      <c r="E487" s="59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1.25" customHeight="1">
      <c r="A488" s="58"/>
      <c r="B488" s="58"/>
      <c r="C488" s="59"/>
      <c r="D488" s="59"/>
      <c r="E488" s="59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1.25" customHeight="1">
      <c r="A489" s="58"/>
      <c r="B489" s="58"/>
      <c r="C489" s="59"/>
      <c r="D489" s="59"/>
      <c r="E489" s="59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1.25" customHeight="1">
      <c r="A490" s="58"/>
      <c r="B490" s="58"/>
      <c r="C490" s="59"/>
      <c r="D490" s="59"/>
      <c r="E490" s="59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1.25" customHeight="1">
      <c r="A491" s="58"/>
      <c r="B491" s="58"/>
      <c r="C491" s="59"/>
      <c r="D491" s="59"/>
      <c r="E491" s="59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1.25" customHeight="1">
      <c r="A492" s="58"/>
      <c r="B492" s="58"/>
      <c r="C492" s="59"/>
      <c r="D492" s="59"/>
      <c r="E492" s="59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1.25" customHeight="1">
      <c r="A493" s="58"/>
      <c r="B493" s="58"/>
      <c r="C493" s="59"/>
      <c r="D493" s="59"/>
      <c r="E493" s="59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1.25" customHeight="1">
      <c r="A494" s="58"/>
      <c r="B494" s="58"/>
      <c r="C494" s="59"/>
      <c r="D494" s="59"/>
      <c r="E494" s="59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1.25" customHeight="1">
      <c r="A495" s="58"/>
      <c r="B495" s="58"/>
      <c r="C495" s="59"/>
      <c r="D495" s="59"/>
      <c r="E495" s="59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1.25" customHeight="1">
      <c r="A496" s="58"/>
      <c r="B496" s="58"/>
      <c r="C496" s="59"/>
      <c r="D496" s="59"/>
      <c r="E496" s="59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1.25" customHeight="1">
      <c r="A497" s="58"/>
      <c r="B497" s="58"/>
      <c r="C497" s="59"/>
      <c r="D497" s="59"/>
      <c r="E497" s="59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1.25" customHeight="1">
      <c r="A498" s="58"/>
      <c r="B498" s="58"/>
      <c r="C498" s="59"/>
      <c r="D498" s="59"/>
      <c r="E498" s="59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1.25" customHeight="1">
      <c r="A499" s="58"/>
      <c r="B499" s="58"/>
      <c r="C499" s="59"/>
      <c r="D499" s="59"/>
      <c r="E499" s="59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1.25" customHeight="1">
      <c r="A500" s="58"/>
      <c r="B500" s="58"/>
      <c r="C500" s="59"/>
      <c r="D500" s="59"/>
      <c r="E500" s="59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1.25" customHeight="1">
      <c r="A501" s="58"/>
      <c r="B501" s="58"/>
      <c r="C501" s="59"/>
      <c r="D501" s="59"/>
      <c r="E501" s="59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1.25" customHeight="1">
      <c r="A502" s="58"/>
      <c r="B502" s="58"/>
      <c r="C502" s="59"/>
      <c r="D502" s="59"/>
      <c r="E502" s="59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1.25" customHeight="1">
      <c r="A503" s="58"/>
      <c r="B503" s="58"/>
      <c r="C503" s="59"/>
      <c r="D503" s="59"/>
      <c r="E503" s="59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1.25" customHeight="1">
      <c r="A504" s="58"/>
      <c r="B504" s="58"/>
      <c r="C504" s="59"/>
      <c r="D504" s="59"/>
      <c r="E504" s="59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1.25" customHeight="1">
      <c r="A505" s="58"/>
      <c r="B505" s="58"/>
      <c r="C505" s="59"/>
      <c r="D505" s="59"/>
      <c r="E505" s="59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1.25" customHeight="1">
      <c r="A506" s="58"/>
      <c r="B506" s="58"/>
      <c r="C506" s="59"/>
      <c r="D506" s="59"/>
      <c r="E506" s="59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1.25" customHeight="1">
      <c r="A507" s="58"/>
      <c r="B507" s="58"/>
      <c r="C507" s="59"/>
      <c r="D507" s="59"/>
      <c r="E507" s="59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1.25" customHeight="1">
      <c r="A508" s="58"/>
      <c r="B508" s="58"/>
      <c r="C508" s="59"/>
      <c r="D508" s="59"/>
      <c r="E508" s="59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1.25" customHeight="1">
      <c r="A509" s="58"/>
      <c r="B509" s="58"/>
      <c r="C509" s="59"/>
      <c r="D509" s="59"/>
      <c r="E509" s="59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1.25" customHeight="1">
      <c r="A510" s="58"/>
      <c r="B510" s="58"/>
      <c r="C510" s="59"/>
      <c r="D510" s="59"/>
      <c r="E510" s="59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1.25" customHeight="1">
      <c r="A511" s="58"/>
      <c r="B511" s="58"/>
      <c r="C511" s="59"/>
      <c r="D511" s="59"/>
      <c r="E511" s="59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1.25" customHeight="1">
      <c r="A512" s="58"/>
      <c r="B512" s="58"/>
      <c r="C512" s="59"/>
      <c r="D512" s="59"/>
      <c r="E512" s="59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1.25" customHeight="1">
      <c r="A513" s="58"/>
      <c r="B513" s="58"/>
      <c r="C513" s="59"/>
      <c r="D513" s="59"/>
      <c r="E513" s="59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1.25" customHeight="1">
      <c r="A514" s="58"/>
      <c r="B514" s="58"/>
      <c r="C514" s="59"/>
      <c r="D514" s="59"/>
      <c r="E514" s="59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1.25" customHeight="1">
      <c r="A515" s="58"/>
      <c r="B515" s="58"/>
      <c r="C515" s="59"/>
      <c r="D515" s="59"/>
      <c r="E515" s="59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1.25" customHeight="1">
      <c r="A516" s="58"/>
      <c r="B516" s="58"/>
      <c r="C516" s="59"/>
      <c r="D516" s="59"/>
      <c r="E516" s="59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1.25" customHeight="1">
      <c r="A517" s="58"/>
      <c r="B517" s="58"/>
      <c r="C517" s="59"/>
      <c r="D517" s="59"/>
      <c r="E517" s="59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1.25" customHeight="1">
      <c r="A518" s="58"/>
      <c r="B518" s="58"/>
      <c r="C518" s="59"/>
      <c r="D518" s="59"/>
      <c r="E518" s="59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1.25" customHeight="1">
      <c r="A519" s="58"/>
      <c r="B519" s="58"/>
      <c r="C519" s="59"/>
      <c r="D519" s="59"/>
      <c r="E519" s="59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1.25" customHeight="1">
      <c r="A520" s="58"/>
      <c r="B520" s="58"/>
      <c r="C520" s="59"/>
      <c r="D520" s="59"/>
      <c r="E520" s="59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1.25" customHeight="1">
      <c r="A521" s="58"/>
      <c r="B521" s="58"/>
      <c r="C521" s="59"/>
      <c r="D521" s="59"/>
      <c r="E521" s="59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1.25" customHeight="1">
      <c r="A522" s="58"/>
      <c r="B522" s="58"/>
      <c r="C522" s="59"/>
      <c r="D522" s="59"/>
      <c r="E522" s="59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1.25" customHeight="1">
      <c r="A523" s="58"/>
      <c r="B523" s="58"/>
      <c r="C523" s="59"/>
      <c r="D523" s="59"/>
      <c r="E523" s="59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1.25" customHeight="1">
      <c r="A524" s="58"/>
      <c r="B524" s="58"/>
      <c r="C524" s="59"/>
      <c r="D524" s="59"/>
      <c r="E524" s="59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1.25" customHeight="1">
      <c r="A525" s="58"/>
      <c r="B525" s="58"/>
      <c r="C525" s="59"/>
      <c r="D525" s="59"/>
      <c r="E525" s="59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1.25" customHeight="1">
      <c r="A526" s="58"/>
      <c r="B526" s="58"/>
      <c r="C526" s="59"/>
      <c r="D526" s="59"/>
      <c r="E526" s="59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1.25" customHeight="1">
      <c r="A527" s="58"/>
      <c r="B527" s="58"/>
      <c r="C527" s="59"/>
      <c r="D527" s="59"/>
      <c r="E527" s="59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1.25" customHeight="1">
      <c r="A528" s="58"/>
      <c r="B528" s="58"/>
      <c r="C528" s="59"/>
      <c r="D528" s="59"/>
      <c r="E528" s="59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1.25" customHeight="1">
      <c r="A529" s="58"/>
      <c r="B529" s="58"/>
      <c r="C529" s="59"/>
      <c r="D529" s="59"/>
      <c r="E529" s="59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1.25" customHeight="1">
      <c r="A530" s="58"/>
      <c r="B530" s="58"/>
      <c r="C530" s="59"/>
      <c r="D530" s="59"/>
      <c r="E530" s="59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1.25" customHeight="1">
      <c r="A531" s="58"/>
      <c r="B531" s="58"/>
      <c r="C531" s="59"/>
      <c r="D531" s="59"/>
      <c r="E531" s="59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1.25" customHeight="1">
      <c r="A532" s="58"/>
      <c r="B532" s="58"/>
      <c r="C532" s="59"/>
      <c r="D532" s="59"/>
      <c r="E532" s="59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1.25" customHeight="1">
      <c r="A533" s="58"/>
      <c r="B533" s="58"/>
      <c r="C533" s="59"/>
      <c r="D533" s="59"/>
      <c r="E533" s="59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1.25" customHeight="1">
      <c r="A534" s="58"/>
      <c r="B534" s="58"/>
      <c r="C534" s="59"/>
      <c r="D534" s="59"/>
      <c r="E534" s="59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1.25" customHeight="1">
      <c r="A535" s="58"/>
      <c r="B535" s="58"/>
      <c r="C535" s="59"/>
      <c r="D535" s="59"/>
      <c r="E535" s="59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1.25" customHeight="1">
      <c r="A536" s="58"/>
      <c r="B536" s="58"/>
      <c r="C536" s="59"/>
      <c r="D536" s="59"/>
      <c r="E536" s="59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1.25" customHeight="1">
      <c r="A537" s="58"/>
      <c r="B537" s="58"/>
      <c r="C537" s="59"/>
      <c r="D537" s="59"/>
      <c r="E537" s="59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1.25" customHeight="1">
      <c r="A538" s="58"/>
      <c r="B538" s="58"/>
      <c r="C538" s="59"/>
      <c r="D538" s="59"/>
      <c r="E538" s="59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1.25" customHeight="1">
      <c r="A539" s="58"/>
      <c r="B539" s="58"/>
      <c r="C539" s="59"/>
      <c r="D539" s="59"/>
      <c r="E539" s="59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1.25" customHeight="1">
      <c r="A540" s="58"/>
      <c r="B540" s="58"/>
      <c r="C540" s="59"/>
      <c r="D540" s="59"/>
      <c r="E540" s="59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1.25" customHeight="1">
      <c r="A541" s="58"/>
      <c r="B541" s="58"/>
      <c r="C541" s="59"/>
      <c r="D541" s="59"/>
      <c r="E541" s="59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1.25" customHeight="1">
      <c r="A542" s="58"/>
      <c r="B542" s="58"/>
      <c r="C542" s="59"/>
      <c r="D542" s="59"/>
      <c r="E542" s="59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1.25" customHeight="1">
      <c r="A543" s="58"/>
      <c r="B543" s="58"/>
      <c r="C543" s="59"/>
      <c r="D543" s="59"/>
      <c r="E543" s="59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1.25" customHeight="1">
      <c r="A544" s="58"/>
      <c r="B544" s="58"/>
      <c r="C544" s="59"/>
      <c r="D544" s="59"/>
      <c r="E544" s="59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1.25" customHeight="1">
      <c r="A545" s="58"/>
      <c r="B545" s="58"/>
      <c r="C545" s="59"/>
      <c r="D545" s="59"/>
      <c r="E545" s="59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1.25" customHeight="1">
      <c r="A546" s="58"/>
      <c r="B546" s="58"/>
      <c r="C546" s="59"/>
      <c r="D546" s="59"/>
      <c r="E546" s="59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1.25" customHeight="1">
      <c r="A547" s="58"/>
      <c r="B547" s="58"/>
      <c r="C547" s="59"/>
      <c r="D547" s="59"/>
      <c r="E547" s="59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1.25" customHeight="1">
      <c r="A548" s="58"/>
      <c r="B548" s="58"/>
      <c r="C548" s="59"/>
      <c r="D548" s="59"/>
      <c r="E548" s="59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1.25" customHeight="1">
      <c r="A549" s="58"/>
      <c r="B549" s="58"/>
      <c r="C549" s="59"/>
      <c r="D549" s="59"/>
      <c r="E549" s="59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1.25" customHeight="1">
      <c r="A550" s="58"/>
      <c r="B550" s="58"/>
      <c r="C550" s="59"/>
      <c r="D550" s="59"/>
      <c r="E550" s="59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1.25" customHeight="1">
      <c r="A551" s="58"/>
      <c r="B551" s="58"/>
      <c r="C551" s="59"/>
      <c r="D551" s="59"/>
      <c r="E551" s="59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1.25" customHeight="1">
      <c r="A552" s="58"/>
      <c r="B552" s="58"/>
      <c r="C552" s="59"/>
      <c r="D552" s="59"/>
      <c r="E552" s="59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1.25" customHeight="1">
      <c r="A553" s="58"/>
      <c r="B553" s="58"/>
      <c r="C553" s="59"/>
      <c r="D553" s="59"/>
      <c r="E553" s="59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1.25" customHeight="1">
      <c r="A554" s="58"/>
      <c r="B554" s="58"/>
      <c r="C554" s="59"/>
      <c r="D554" s="59"/>
      <c r="E554" s="59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1.25" customHeight="1">
      <c r="A555" s="58"/>
      <c r="B555" s="58"/>
      <c r="C555" s="59"/>
      <c r="D555" s="59"/>
      <c r="E555" s="59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1.25" customHeight="1">
      <c r="A556" s="58"/>
      <c r="B556" s="58"/>
      <c r="C556" s="59"/>
      <c r="D556" s="59"/>
      <c r="E556" s="59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1.25" customHeight="1">
      <c r="A557" s="58"/>
      <c r="B557" s="58"/>
      <c r="C557" s="59"/>
      <c r="D557" s="59"/>
      <c r="E557" s="59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1.25" customHeight="1">
      <c r="A558" s="58"/>
      <c r="B558" s="58"/>
      <c r="C558" s="59"/>
      <c r="D558" s="59"/>
      <c r="E558" s="59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1.25" customHeight="1">
      <c r="A559" s="58"/>
      <c r="B559" s="58"/>
      <c r="C559" s="59"/>
      <c r="D559" s="59"/>
      <c r="E559" s="59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1.25" customHeight="1">
      <c r="A560" s="58"/>
      <c r="B560" s="58"/>
      <c r="C560" s="59"/>
      <c r="D560" s="59"/>
      <c r="E560" s="59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1.25" customHeight="1">
      <c r="A561" s="58"/>
      <c r="B561" s="58"/>
      <c r="C561" s="59"/>
      <c r="D561" s="59"/>
      <c r="E561" s="59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1.25" customHeight="1">
      <c r="A562" s="58"/>
      <c r="B562" s="58"/>
      <c r="C562" s="59"/>
      <c r="D562" s="59"/>
      <c r="E562" s="59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1.25" customHeight="1">
      <c r="A563" s="58"/>
      <c r="B563" s="58"/>
      <c r="C563" s="59"/>
      <c r="D563" s="59"/>
      <c r="E563" s="59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1.25" customHeight="1">
      <c r="A564" s="58"/>
      <c r="B564" s="58"/>
      <c r="C564" s="59"/>
      <c r="D564" s="59"/>
      <c r="E564" s="59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1.25" customHeight="1">
      <c r="A565" s="58"/>
      <c r="B565" s="58"/>
      <c r="C565" s="59"/>
      <c r="D565" s="59"/>
      <c r="E565" s="59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1.25" customHeight="1">
      <c r="A566" s="58"/>
      <c r="B566" s="58"/>
      <c r="C566" s="59"/>
      <c r="D566" s="59"/>
      <c r="E566" s="59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1.25" customHeight="1">
      <c r="A567" s="58"/>
      <c r="B567" s="58"/>
      <c r="C567" s="59"/>
      <c r="D567" s="59"/>
      <c r="E567" s="59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1.25" customHeight="1">
      <c r="A568" s="58"/>
      <c r="B568" s="58"/>
      <c r="C568" s="59"/>
      <c r="D568" s="59"/>
      <c r="E568" s="59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1.25" customHeight="1">
      <c r="A569" s="58"/>
      <c r="B569" s="58"/>
      <c r="C569" s="59"/>
      <c r="D569" s="59"/>
      <c r="E569" s="59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1.25" customHeight="1">
      <c r="A570" s="58"/>
      <c r="B570" s="58"/>
      <c r="C570" s="59"/>
      <c r="D570" s="59"/>
      <c r="E570" s="59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1.25" customHeight="1">
      <c r="A571" s="58"/>
      <c r="B571" s="58"/>
      <c r="C571" s="59"/>
      <c r="D571" s="59"/>
      <c r="E571" s="59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1.25" customHeight="1">
      <c r="A572" s="58"/>
      <c r="B572" s="58"/>
      <c r="C572" s="59"/>
      <c r="D572" s="59"/>
      <c r="E572" s="59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1.25" customHeight="1">
      <c r="A573" s="58"/>
      <c r="B573" s="58"/>
      <c r="C573" s="59"/>
      <c r="D573" s="59"/>
      <c r="E573" s="59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1.25" customHeight="1">
      <c r="A574" s="58"/>
      <c r="B574" s="58"/>
      <c r="C574" s="59"/>
      <c r="D574" s="59"/>
      <c r="E574" s="59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1.25" customHeight="1">
      <c r="A575" s="58"/>
      <c r="B575" s="58"/>
      <c r="C575" s="59"/>
      <c r="D575" s="59"/>
      <c r="E575" s="59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1.25" customHeight="1">
      <c r="A576" s="58"/>
      <c r="B576" s="58"/>
      <c r="C576" s="59"/>
      <c r="D576" s="59"/>
      <c r="E576" s="59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1.25" customHeight="1">
      <c r="A577" s="58"/>
      <c r="B577" s="58"/>
      <c r="C577" s="59"/>
      <c r="D577" s="59"/>
      <c r="E577" s="59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1.25" customHeight="1">
      <c r="A578" s="58"/>
      <c r="B578" s="58"/>
      <c r="C578" s="59"/>
      <c r="D578" s="59"/>
      <c r="E578" s="59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1.25" customHeight="1">
      <c r="A579" s="58"/>
      <c r="B579" s="58"/>
      <c r="C579" s="59"/>
      <c r="D579" s="59"/>
      <c r="E579" s="59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1.25" customHeight="1">
      <c r="A580" s="58"/>
      <c r="B580" s="58"/>
      <c r="C580" s="59"/>
      <c r="D580" s="59"/>
      <c r="E580" s="59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1.25" customHeight="1">
      <c r="A581" s="58"/>
      <c r="B581" s="58"/>
      <c r="C581" s="59"/>
      <c r="D581" s="59"/>
      <c r="E581" s="59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1.25" customHeight="1">
      <c r="A582" s="58"/>
      <c r="B582" s="58"/>
      <c r="C582" s="59"/>
      <c r="D582" s="59"/>
      <c r="E582" s="59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1.25" customHeight="1">
      <c r="A583" s="58"/>
      <c r="B583" s="58"/>
      <c r="C583" s="59"/>
      <c r="D583" s="59"/>
      <c r="E583" s="59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1.25" customHeight="1">
      <c r="A584" s="58"/>
      <c r="B584" s="58"/>
      <c r="C584" s="59"/>
      <c r="D584" s="59"/>
      <c r="E584" s="59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1.25" customHeight="1">
      <c r="A585" s="58"/>
      <c r="B585" s="58"/>
      <c r="C585" s="59"/>
      <c r="D585" s="59"/>
      <c r="E585" s="59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1.25" customHeight="1">
      <c r="A586" s="58"/>
      <c r="B586" s="58"/>
      <c r="C586" s="59"/>
      <c r="D586" s="59"/>
      <c r="E586" s="59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1.25" customHeight="1">
      <c r="A587" s="58"/>
      <c r="B587" s="58"/>
      <c r="C587" s="59"/>
      <c r="D587" s="59"/>
      <c r="E587" s="59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1.25" customHeight="1">
      <c r="A588" s="58"/>
      <c r="B588" s="58"/>
      <c r="C588" s="59"/>
      <c r="D588" s="59"/>
      <c r="E588" s="59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1.25" customHeight="1">
      <c r="A589" s="58"/>
      <c r="B589" s="58"/>
      <c r="C589" s="59"/>
      <c r="D589" s="59"/>
      <c r="E589" s="59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1.25" customHeight="1">
      <c r="A590" s="58"/>
      <c r="B590" s="58"/>
      <c r="C590" s="59"/>
      <c r="D590" s="59"/>
      <c r="E590" s="59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1.25" customHeight="1">
      <c r="A591" s="58"/>
      <c r="B591" s="58"/>
      <c r="C591" s="59"/>
      <c r="D591" s="59"/>
      <c r="E591" s="59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1.25" customHeight="1">
      <c r="A592" s="58"/>
      <c r="B592" s="58"/>
      <c r="C592" s="59"/>
      <c r="D592" s="59"/>
      <c r="E592" s="59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1.25" customHeight="1">
      <c r="A593" s="58"/>
      <c r="B593" s="58"/>
      <c r="C593" s="59"/>
      <c r="D593" s="59"/>
      <c r="E593" s="59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1.25" customHeight="1">
      <c r="A594" s="58"/>
      <c r="B594" s="58"/>
      <c r="C594" s="59"/>
      <c r="D594" s="59"/>
      <c r="E594" s="59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1.25" customHeight="1">
      <c r="A595" s="58"/>
      <c r="B595" s="58"/>
      <c r="C595" s="59"/>
      <c r="D595" s="59"/>
      <c r="E595" s="59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1.25" customHeight="1">
      <c r="A596" s="58"/>
      <c r="B596" s="58"/>
      <c r="C596" s="59"/>
      <c r="D596" s="59"/>
      <c r="E596" s="59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1.25" customHeight="1">
      <c r="A597" s="58"/>
      <c r="B597" s="58"/>
      <c r="C597" s="59"/>
      <c r="D597" s="59"/>
      <c r="E597" s="59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1.25" customHeight="1">
      <c r="A598" s="58"/>
      <c r="B598" s="58"/>
      <c r="C598" s="59"/>
      <c r="D598" s="59"/>
      <c r="E598" s="59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1.25" customHeight="1">
      <c r="A599" s="58"/>
      <c r="B599" s="58"/>
      <c r="C599" s="59"/>
      <c r="D599" s="59"/>
      <c r="E599" s="59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1.25" customHeight="1">
      <c r="A600" s="58"/>
      <c r="B600" s="58"/>
      <c r="C600" s="59"/>
      <c r="D600" s="59"/>
      <c r="E600" s="59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1.25" customHeight="1">
      <c r="A601" s="58"/>
      <c r="B601" s="58"/>
      <c r="C601" s="59"/>
      <c r="D601" s="59"/>
      <c r="E601" s="59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1.25" customHeight="1">
      <c r="A602" s="58"/>
      <c r="B602" s="58"/>
      <c r="C602" s="59"/>
      <c r="D602" s="59"/>
      <c r="E602" s="59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1.25" customHeight="1">
      <c r="A603" s="58"/>
      <c r="B603" s="58"/>
      <c r="C603" s="59"/>
      <c r="D603" s="59"/>
      <c r="E603" s="59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1.25" customHeight="1">
      <c r="A604" s="58"/>
      <c r="B604" s="58"/>
      <c r="C604" s="59"/>
      <c r="D604" s="59"/>
      <c r="E604" s="59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1.25" customHeight="1">
      <c r="A605" s="58"/>
      <c r="B605" s="58"/>
      <c r="C605" s="59"/>
      <c r="D605" s="59"/>
      <c r="E605" s="59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1.25" customHeight="1">
      <c r="A606" s="58"/>
      <c r="B606" s="58"/>
      <c r="C606" s="59"/>
      <c r="D606" s="59"/>
      <c r="E606" s="59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1.25" customHeight="1">
      <c r="A607" s="58"/>
      <c r="B607" s="58"/>
      <c r="C607" s="59"/>
      <c r="D607" s="59"/>
      <c r="E607" s="59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1.25" customHeight="1">
      <c r="A608" s="58"/>
      <c r="B608" s="58"/>
      <c r="C608" s="59"/>
      <c r="D608" s="59"/>
      <c r="E608" s="59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1.25" customHeight="1">
      <c r="A609" s="58"/>
      <c r="B609" s="58"/>
      <c r="C609" s="59"/>
      <c r="D609" s="59"/>
      <c r="E609" s="59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1.25" customHeight="1">
      <c r="A610" s="58"/>
      <c r="B610" s="58"/>
      <c r="C610" s="59"/>
      <c r="D610" s="59"/>
      <c r="E610" s="59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1.25" customHeight="1">
      <c r="A611" s="58"/>
      <c r="B611" s="58"/>
      <c r="C611" s="59"/>
      <c r="D611" s="59"/>
      <c r="E611" s="59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1.25" customHeight="1">
      <c r="A612" s="58"/>
      <c r="B612" s="58"/>
      <c r="C612" s="59"/>
      <c r="D612" s="59"/>
      <c r="E612" s="59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1.25" customHeight="1">
      <c r="A613" s="58"/>
      <c r="B613" s="58"/>
      <c r="C613" s="59"/>
      <c r="D613" s="59"/>
      <c r="E613" s="59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1.25" customHeight="1">
      <c r="A614" s="58"/>
      <c r="B614" s="58"/>
      <c r="C614" s="59"/>
      <c r="D614" s="59"/>
      <c r="E614" s="59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1.25" customHeight="1">
      <c r="A615" s="58"/>
      <c r="B615" s="58"/>
      <c r="C615" s="59"/>
      <c r="D615" s="59"/>
      <c r="E615" s="59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1.25" customHeight="1">
      <c r="A616" s="58"/>
      <c r="B616" s="58"/>
      <c r="C616" s="59"/>
      <c r="D616" s="59"/>
      <c r="E616" s="59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1.25" customHeight="1">
      <c r="A617" s="58"/>
      <c r="B617" s="58"/>
      <c r="C617" s="59"/>
      <c r="D617" s="59"/>
      <c r="E617" s="59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1.25" customHeight="1">
      <c r="A618" s="58"/>
      <c r="B618" s="58"/>
      <c r="C618" s="59"/>
      <c r="D618" s="59"/>
      <c r="E618" s="59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1.25" customHeight="1">
      <c r="A619" s="58"/>
      <c r="B619" s="58"/>
      <c r="C619" s="59"/>
      <c r="D619" s="59"/>
      <c r="E619" s="59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1.25" customHeight="1">
      <c r="A620" s="58"/>
      <c r="B620" s="58"/>
      <c r="C620" s="59"/>
      <c r="D620" s="59"/>
      <c r="E620" s="59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1.25" customHeight="1">
      <c r="A621" s="58"/>
      <c r="B621" s="58"/>
      <c r="C621" s="59"/>
      <c r="D621" s="59"/>
      <c r="E621" s="59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1.25" customHeight="1">
      <c r="A622" s="58"/>
      <c r="B622" s="58"/>
      <c r="C622" s="59"/>
      <c r="D622" s="59"/>
      <c r="E622" s="59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1.25" customHeight="1">
      <c r="A623" s="58"/>
      <c r="B623" s="58"/>
      <c r="C623" s="59"/>
      <c r="D623" s="59"/>
      <c r="E623" s="59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1.25" customHeight="1">
      <c r="A624" s="58"/>
      <c r="B624" s="58"/>
      <c r="C624" s="59"/>
      <c r="D624" s="59"/>
      <c r="E624" s="59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1.25" customHeight="1">
      <c r="A625" s="58"/>
      <c r="B625" s="58"/>
      <c r="C625" s="59"/>
      <c r="D625" s="59"/>
      <c r="E625" s="59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1.25" customHeight="1">
      <c r="A626" s="58"/>
      <c r="B626" s="58"/>
      <c r="C626" s="59"/>
      <c r="D626" s="59"/>
      <c r="E626" s="59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1.25" customHeight="1">
      <c r="A627" s="58"/>
      <c r="B627" s="58"/>
      <c r="C627" s="59"/>
      <c r="D627" s="59"/>
      <c r="E627" s="59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1.25" customHeight="1">
      <c r="A628" s="58"/>
      <c r="B628" s="58"/>
      <c r="C628" s="59"/>
      <c r="D628" s="59"/>
      <c r="E628" s="59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1.25" customHeight="1">
      <c r="A629" s="58"/>
      <c r="B629" s="58"/>
      <c r="C629" s="59"/>
      <c r="D629" s="59"/>
      <c r="E629" s="59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1.25" customHeight="1">
      <c r="A630" s="58"/>
      <c r="B630" s="58"/>
      <c r="C630" s="59"/>
      <c r="D630" s="59"/>
      <c r="E630" s="59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1.25" customHeight="1">
      <c r="A631" s="58"/>
      <c r="B631" s="58"/>
      <c r="C631" s="59"/>
      <c r="D631" s="59"/>
      <c r="E631" s="59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1.25" customHeight="1">
      <c r="A632" s="58"/>
      <c r="B632" s="58"/>
      <c r="C632" s="59"/>
      <c r="D632" s="59"/>
      <c r="E632" s="59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1.25" customHeight="1">
      <c r="A633" s="58"/>
      <c r="B633" s="58"/>
      <c r="C633" s="59"/>
      <c r="D633" s="59"/>
      <c r="E633" s="59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1.25" customHeight="1">
      <c r="A634" s="58"/>
      <c r="B634" s="58"/>
      <c r="C634" s="59"/>
      <c r="D634" s="59"/>
      <c r="E634" s="59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1.25" customHeight="1">
      <c r="A635" s="58"/>
      <c r="B635" s="58"/>
      <c r="C635" s="59"/>
      <c r="D635" s="59"/>
      <c r="E635" s="59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1.25" customHeight="1">
      <c r="A636" s="58"/>
      <c r="B636" s="58"/>
      <c r="C636" s="59"/>
      <c r="D636" s="59"/>
      <c r="E636" s="59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1.25" customHeight="1">
      <c r="A637" s="58"/>
      <c r="B637" s="58"/>
      <c r="C637" s="59"/>
      <c r="D637" s="59"/>
      <c r="E637" s="59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1.25" customHeight="1">
      <c r="A638" s="58"/>
      <c r="B638" s="58"/>
      <c r="C638" s="59"/>
      <c r="D638" s="59"/>
      <c r="E638" s="59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1.25" customHeight="1">
      <c r="A639" s="58"/>
      <c r="B639" s="58"/>
      <c r="C639" s="59"/>
      <c r="D639" s="59"/>
      <c r="E639" s="59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1.25" customHeight="1">
      <c r="A640" s="58"/>
      <c r="B640" s="58"/>
      <c r="C640" s="59"/>
      <c r="D640" s="59"/>
      <c r="E640" s="59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1.25" customHeight="1">
      <c r="A641" s="58"/>
      <c r="B641" s="58"/>
      <c r="C641" s="59"/>
      <c r="D641" s="59"/>
      <c r="E641" s="59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1.25" customHeight="1">
      <c r="A642" s="58"/>
      <c r="B642" s="58"/>
      <c r="C642" s="59"/>
      <c r="D642" s="59"/>
      <c r="E642" s="59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1.25" customHeight="1">
      <c r="A643" s="58"/>
      <c r="B643" s="58"/>
      <c r="C643" s="59"/>
      <c r="D643" s="59"/>
      <c r="E643" s="59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1.25" customHeight="1">
      <c r="A644" s="58"/>
      <c r="B644" s="58"/>
      <c r="C644" s="59"/>
      <c r="D644" s="59"/>
      <c r="E644" s="59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1.25" customHeight="1">
      <c r="A645" s="58"/>
      <c r="B645" s="58"/>
      <c r="C645" s="59"/>
      <c r="D645" s="59"/>
      <c r="E645" s="59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1.25" customHeight="1">
      <c r="A646" s="58"/>
      <c r="B646" s="58"/>
      <c r="C646" s="59"/>
      <c r="D646" s="59"/>
      <c r="E646" s="59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1.25" customHeight="1">
      <c r="A647" s="58"/>
      <c r="B647" s="58"/>
      <c r="C647" s="59"/>
      <c r="D647" s="59"/>
      <c r="E647" s="59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1.25" customHeight="1">
      <c r="A648" s="58"/>
      <c r="B648" s="58"/>
      <c r="C648" s="59"/>
      <c r="D648" s="59"/>
      <c r="E648" s="59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1.25" customHeight="1">
      <c r="A649" s="58"/>
      <c r="B649" s="58"/>
      <c r="C649" s="59"/>
      <c r="D649" s="59"/>
      <c r="E649" s="59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1.25" customHeight="1">
      <c r="A650" s="58"/>
      <c r="B650" s="58"/>
      <c r="C650" s="59"/>
      <c r="D650" s="59"/>
      <c r="E650" s="59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1.25" customHeight="1">
      <c r="A651" s="58"/>
      <c r="B651" s="58"/>
      <c r="C651" s="59"/>
      <c r="D651" s="59"/>
      <c r="E651" s="59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1.25" customHeight="1">
      <c r="A652" s="58"/>
      <c r="B652" s="58"/>
      <c r="C652" s="59"/>
      <c r="D652" s="59"/>
      <c r="E652" s="59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1.25" customHeight="1">
      <c r="A653" s="58"/>
      <c r="B653" s="58"/>
      <c r="C653" s="59"/>
      <c r="D653" s="59"/>
      <c r="E653" s="59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1.25" customHeight="1">
      <c r="A654" s="58"/>
      <c r="B654" s="58"/>
      <c r="C654" s="59"/>
      <c r="D654" s="59"/>
      <c r="E654" s="59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1.25" customHeight="1">
      <c r="A655" s="58"/>
      <c r="B655" s="58"/>
      <c r="C655" s="59"/>
      <c r="D655" s="59"/>
      <c r="E655" s="59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1.25" customHeight="1">
      <c r="A656" s="58"/>
      <c r="B656" s="58"/>
      <c r="C656" s="59"/>
      <c r="D656" s="59"/>
      <c r="E656" s="59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1.25" customHeight="1">
      <c r="A657" s="58"/>
      <c r="B657" s="58"/>
      <c r="C657" s="59"/>
      <c r="D657" s="59"/>
      <c r="E657" s="59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1.25" customHeight="1">
      <c r="A658" s="58"/>
      <c r="B658" s="58"/>
      <c r="C658" s="59"/>
      <c r="D658" s="59"/>
      <c r="E658" s="59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1.25" customHeight="1">
      <c r="A659" s="58"/>
      <c r="B659" s="58"/>
      <c r="C659" s="59"/>
      <c r="D659" s="59"/>
      <c r="E659" s="59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1.25" customHeight="1">
      <c r="A660" s="58"/>
      <c r="B660" s="58"/>
      <c r="C660" s="59"/>
      <c r="D660" s="59"/>
      <c r="E660" s="59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1.25" customHeight="1">
      <c r="A661" s="58"/>
      <c r="B661" s="58"/>
      <c r="C661" s="59"/>
      <c r="D661" s="59"/>
      <c r="E661" s="59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1.25" customHeight="1">
      <c r="A662" s="58"/>
      <c r="B662" s="58"/>
      <c r="C662" s="59"/>
      <c r="D662" s="59"/>
      <c r="E662" s="59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1.25" customHeight="1">
      <c r="A663" s="58"/>
      <c r="B663" s="58"/>
      <c r="C663" s="59"/>
      <c r="D663" s="59"/>
      <c r="E663" s="59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1.25" customHeight="1">
      <c r="A664" s="58"/>
      <c r="B664" s="58"/>
      <c r="C664" s="59"/>
      <c r="D664" s="59"/>
      <c r="E664" s="59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1.25" customHeight="1">
      <c r="A665" s="58"/>
      <c r="B665" s="58"/>
      <c r="C665" s="59"/>
      <c r="D665" s="59"/>
      <c r="E665" s="59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1.25" customHeight="1">
      <c r="A666" s="58"/>
      <c r="B666" s="58"/>
      <c r="C666" s="59"/>
      <c r="D666" s="59"/>
      <c r="E666" s="59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1.25" customHeight="1">
      <c r="A667" s="58"/>
      <c r="B667" s="58"/>
      <c r="C667" s="59"/>
      <c r="D667" s="59"/>
      <c r="E667" s="59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1.25" customHeight="1">
      <c r="A668" s="58"/>
      <c r="B668" s="58"/>
      <c r="C668" s="59"/>
      <c r="D668" s="59"/>
      <c r="E668" s="59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1.25" customHeight="1">
      <c r="A669" s="58"/>
      <c r="B669" s="58"/>
      <c r="C669" s="59"/>
      <c r="D669" s="59"/>
      <c r="E669" s="59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1.25" customHeight="1">
      <c r="A670" s="58"/>
      <c r="B670" s="58"/>
      <c r="C670" s="59"/>
      <c r="D670" s="59"/>
      <c r="E670" s="59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1.25" customHeight="1">
      <c r="A671" s="58"/>
      <c r="B671" s="58"/>
      <c r="C671" s="59"/>
      <c r="D671" s="59"/>
      <c r="E671" s="59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1.25" customHeight="1">
      <c r="A672" s="58"/>
      <c r="B672" s="58"/>
      <c r="C672" s="59"/>
      <c r="D672" s="59"/>
      <c r="E672" s="59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1.25" customHeight="1">
      <c r="A673" s="58"/>
      <c r="B673" s="58"/>
      <c r="C673" s="59"/>
      <c r="D673" s="59"/>
      <c r="E673" s="59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1.25" customHeight="1">
      <c r="A674" s="58"/>
      <c r="B674" s="58"/>
      <c r="C674" s="59"/>
      <c r="D674" s="59"/>
      <c r="E674" s="59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1.25" customHeight="1">
      <c r="A675" s="58"/>
      <c r="B675" s="58"/>
      <c r="C675" s="59"/>
      <c r="D675" s="59"/>
      <c r="E675" s="59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1.25" customHeight="1">
      <c r="A676" s="58"/>
      <c r="B676" s="58"/>
      <c r="C676" s="59"/>
      <c r="D676" s="59"/>
      <c r="E676" s="59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1.25" customHeight="1">
      <c r="A677" s="58"/>
      <c r="B677" s="58"/>
      <c r="C677" s="59"/>
      <c r="D677" s="59"/>
      <c r="E677" s="59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1.25" customHeight="1">
      <c r="A678" s="58"/>
      <c r="B678" s="58"/>
      <c r="C678" s="59"/>
      <c r="D678" s="59"/>
      <c r="E678" s="59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1.25" customHeight="1">
      <c r="A679" s="58"/>
      <c r="B679" s="58"/>
      <c r="C679" s="59"/>
      <c r="D679" s="59"/>
      <c r="E679" s="59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1.25" customHeight="1">
      <c r="A680" s="58"/>
      <c r="B680" s="58"/>
      <c r="C680" s="59"/>
      <c r="D680" s="59"/>
      <c r="E680" s="59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1.25" customHeight="1">
      <c r="A681" s="58"/>
      <c r="B681" s="58"/>
      <c r="C681" s="59"/>
      <c r="D681" s="59"/>
      <c r="E681" s="59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1.25" customHeight="1">
      <c r="A682" s="58"/>
      <c r="B682" s="58"/>
      <c r="C682" s="59"/>
      <c r="D682" s="59"/>
      <c r="E682" s="59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1.25" customHeight="1">
      <c r="A683" s="58"/>
      <c r="B683" s="58"/>
      <c r="C683" s="59"/>
      <c r="D683" s="59"/>
      <c r="E683" s="59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1.25" customHeight="1">
      <c r="A684" s="58"/>
      <c r="B684" s="58"/>
      <c r="C684" s="59"/>
      <c r="D684" s="59"/>
      <c r="E684" s="59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1.25" customHeight="1">
      <c r="A685" s="58"/>
      <c r="B685" s="58"/>
      <c r="C685" s="59"/>
      <c r="D685" s="59"/>
      <c r="E685" s="59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1.25" customHeight="1">
      <c r="A686" s="58"/>
      <c r="B686" s="58"/>
      <c r="C686" s="59"/>
      <c r="D686" s="59"/>
      <c r="E686" s="59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1.25" customHeight="1">
      <c r="A687" s="58"/>
      <c r="B687" s="58"/>
      <c r="C687" s="59"/>
      <c r="D687" s="59"/>
      <c r="E687" s="59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1.25" customHeight="1">
      <c r="A688" s="58"/>
      <c r="B688" s="58"/>
      <c r="C688" s="59"/>
      <c r="D688" s="59"/>
      <c r="E688" s="59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1.25" customHeight="1">
      <c r="A689" s="58"/>
      <c r="B689" s="58"/>
      <c r="C689" s="59"/>
      <c r="D689" s="59"/>
      <c r="E689" s="59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1.25" customHeight="1">
      <c r="A690" s="58"/>
      <c r="B690" s="58"/>
      <c r="C690" s="59"/>
      <c r="D690" s="59"/>
      <c r="E690" s="59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1.25" customHeight="1">
      <c r="A691" s="58"/>
      <c r="B691" s="58"/>
      <c r="C691" s="59"/>
      <c r="D691" s="59"/>
      <c r="E691" s="59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1.25" customHeight="1">
      <c r="A692" s="58"/>
      <c r="B692" s="58"/>
      <c r="C692" s="59"/>
      <c r="D692" s="59"/>
      <c r="E692" s="59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1.25" customHeight="1">
      <c r="A693" s="58"/>
      <c r="B693" s="58"/>
      <c r="C693" s="59"/>
      <c r="D693" s="59"/>
      <c r="E693" s="59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1.25" customHeight="1">
      <c r="A694" s="58"/>
      <c r="B694" s="58"/>
      <c r="C694" s="59"/>
      <c r="D694" s="59"/>
      <c r="E694" s="59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1.25" customHeight="1">
      <c r="A695" s="58"/>
      <c r="B695" s="58"/>
      <c r="C695" s="59"/>
      <c r="D695" s="59"/>
      <c r="E695" s="59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1.25" customHeight="1">
      <c r="A696" s="58"/>
      <c r="B696" s="58"/>
      <c r="C696" s="59"/>
      <c r="D696" s="59"/>
      <c r="E696" s="59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1.25" customHeight="1">
      <c r="A697" s="58"/>
      <c r="B697" s="58"/>
      <c r="C697" s="59"/>
      <c r="D697" s="59"/>
      <c r="E697" s="59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1.25" customHeight="1">
      <c r="A698" s="58"/>
      <c r="B698" s="58"/>
      <c r="C698" s="59"/>
      <c r="D698" s="59"/>
      <c r="E698" s="59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1.25" customHeight="1">
      <c r="A699" s="58"/>
      <c r="B699" s="58"/>
      <c r="C699" s="59"/>
      <c r="D699" s="59"/>
      <c r="E699" s="59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1.25" customHeight="1">
      <c r="A700" s="58"/>
      <c r="B700" s="58"/>
      <c r="C700" s="59"/>
      <c r="D700" s="59"/>
      <c r="E700" s="59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1.25" customHeight="1">
      <c r="A701" s="58"/>
      <c r="B701" s="58"/>
      <c r="C701" s="59"/>
      <c r="D701" s="59"/>
      <c r="E701" s="59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1.25" customHeight="1">
      <c r="A702" s="58"/>
      <c r="B702" s="58"/>
      <c r="C702" s="59"/>
      <c r="D702" s="59"/>
      <c r="E702" s="59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1.25" customHeight="1">
      <c r="A703" s="58"/>
      <c r="B703" s="58"/>
      <c r="C703" s="59"/>
      <c r="D703" s="59"/>
      <c r="E703" s="59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1.25" customHeight="1">
      <c r="A704" s="58"/>
      <c r="B704" s="58"/>
      <c r="C704" s="59"/>
      <c r="D704" s="59"/>
      <c r="E704" s="59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1.25" customHeight="1">
      <c r="A705" s="58"/>
      <c r="B705" s="58"/>
      <c r="C705" s="59"/>
      <c r="D705" s="59"/>
      <c r="E705" s="59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1.25" customHeight="1">
      <c r="A706" s="58"/>
      <c r="B706" s="58"/>
      <c r="C706" s="59"/>
      <c r="D706" s="59"/>
      <c r="E706" s="59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1.25" customHeight="1">
      <c r="A707" s="58"/>
      <c r="B707" s="58"/>
      <c r="C707" s="59"/>
      <c r="D707" s="59"/>
      <c r="E707" s="59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1.25" customHeight="1">
      <c r="A708" s="58"/>
      <c r="B708" s="58"/>
      <c r="C708" s="59"/>
      <c r="D708" s="59"/>
      <c r="E708" s="59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1.25" customHeight="1">
      <c r="A709" s="58"/>
      <c r="B709" s="58"/>
      <c r="C709" s="59"/>
      <c r="D709" s="59"/>
      <c r="E709" s="59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1.25" customHeight="1">
      <c r="A710" s="58"/>
      <c r="B710" s="58"/>
      <c r="C710" s="59"/>
      <c r="D710" s="59"/>
      <c r="E710" s="59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1.25" customHeight="1">
      <c r="A711" s="58"/>
      <c r="B711" s="58"/>
      <c r="C711" s="59"/>
      <c r="D711" s="59"/>
      <c r="E711" s="59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1.25" customHeight="1">
      <c r="A712" s="58"/>
      <c r="B712" s="58"/>
      <c r="C712" s="59"/>
      <c r="D712" s="59"/>
      <c r="E712" s="59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1.25" customHeight="1">
      <c r="A713" s="58"/>
      <c r="B713" s="58"/>
      <c r="C713" s="59"/>
      <c r="D713" s="59"/>
      <c r="E713" s="59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1.25" customHeight="1">
      <c r="A714" s="58"/>
      <c r="B714" s="58"/>
      <c r="C714" s="59"/>
      <c r="D714" s="59"/>
      <c r="E714" s="59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1.25" customHeight="1">
      <c r="A715" s="58"/>
      <c r="B715" s="58"/>
      <c r="C715" s="59"/>
      <c r="D715" s="59"/>
      <c r="E715" s="59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1.25" customHeight="1">
      <c r="A716" s="58"/>
      <c r="B716" s="58"/>
      <c r="C716" s="59"/>
      <c r="D716" s="59"/>
      <c r="E716" s="59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1.25" customHeight="1">
      <c r="A717" s="58"/>
      <c r="B717" s="58"/>
      <c r="C717" s="59"/>
      <c r="D717" s="59"/>
      <c r="E717" s="59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1.25" customHeight="1">
      <c r="A718" s="58"/>
      <c r="B718" s="58"/>
      <c r="C718" s="59"/>
      <c r="D718" s="59"/>
      <c r="E718" s="59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1.25" customHeight="1">
      <c r="A719" s="58"/>
      <c r="B719" s="58"/>
      <c r="C719" s="59"/>
      <c r="D719" s="59"/>
      <c r="E719" s="59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1.25" customHeight="1">
      <c r="A720" s="58"/>
      <c r="B720" s="58"/>
      <c r="C720" s="59"/>
      <c r="D720" s="59"/>
      <c r="E720" s="59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1.25" customHeight="1">
      <c r="A721" s="58"/>
      <c r="B721" s="58"/>
      <c r="C721" s="59"/>
      <c r="D721" s="59"/>
      <c r="E721" s="59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1.25" customHeight="1">
      <c r="A722" s="58"/>
      <c r="B722" s="58"/>
      <c r="C722" s="59"/>
      <c r="D722" s="59"/>
      <c r="E722" s="59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1.25" customHeight="1">
      <c r="A723" s="58"/>
      <c r="B723" s="58"/>
      <c r="C723" s="59"/>
      <c r="D723" s="59"/>
      <c r="E723" s="59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1.25" customHeight="1">
      <c r="A724" s="58"/>
      <c r="B724" s="58"/>
      <c r="C724" s="59"/>
      <c r="D724" s="59"/>
      <c r="E724" s="59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1.25" customHeight="1">
      <c r="A725" s="58"/>
      <c r="B725" s="58"/>
      <c r="C725" s="59"/>
      <c r="D725" s="59"/>
      <c r="E725" s="59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1.25" customHeight="1">
      <c r="A726" s="58"/>
      <c r="B726" s="58"/>
      <c r="C726" s="59"/>
      <c r="D726" s="59"/>
      <c r="E726" s="59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1.25" customHeight="1">
      <c r="A727" s="58"/>
      <c r="B727" s="58"/>
      <c r="C727" s="59"/>
      <c r="D727" s="59"/>
      <c r="E727" s="59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1.25" customHeight="1">
      <c r="A728" s="58"/>
      <c r="B728" s="58"/>
      <c r="C728" s="59"/>
      <c r="D728" s="59"/>
      <c r="E728" s="59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1.25" customHeight="1">
      <c r="A729" s="58"/>
      <c r="B729" s="58"/>
      <c r="C729" s="59"/>
      <c r="D729" s="59"/>
      <c r="E729" s="59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1.25" customHeight="1">
      <c r="A730" s="58"/>
      <c r="B730" s="58"/>
      <c r="C730" s="59"/>
      <c r="D730" s="59"/>
      <c r="E730" s="59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1.25" customHeight="1">
      <c r="A731" s="58"/>
      <c r="B731" s="58"/>
      <c r="C731" s="59"/>
      <c r="D731" s="59"/>
      <c r="E731" s="59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1.25" customHeight="1">
      <c r="A732" s="58"/>
      <c r="B732" s="58"/>
      <c r="C732" s="59"/>
      <c r="D732" s="59"/>
      <c r="E732" s="59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1.25" customHeight="1">
      <c r="A733" s="58"/>
      <c r="B733" s="58"/>
      <c r="C733" s="59"/>
      <c r="D733" s="59"/>
      <c r="E733" s="59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1.25" customHeight="1">
      <c r="A734" s="58"/>
      <c r="B734" s="58"/>
      <c r="C734" s="59"/>
      <c r="D734" s="59"/>
      <c r="E734" s="59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1.25" customHeight="1">
      <c r="A735" s="58"/>
      <c r="B735" s="58"/>
      <c r="C735" s="59"/>
      <c r="D735" s="59"/>
      <c r="E735" s="59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1.25" customHeight="1">
      <c r="A736" s="58"/>
      <c r="B736" s="58"/>
      <c r="C736" s="59"/>
      <c r="D736" s="59"/>
      <c r="E736" s="59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1.25" customHeight="1">
      <c r="A737" s="58"/>
      <c r="B737" s="58"/>
      <c r="C737" s="59"/>
      <c r="D737" s="59"/>
      <c r="E737" s="59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1.25" customHeight="1">
      <c r="A738" s="58"/>
      <c r="B738" s="58"/>
      <c r="C738" s="59"/>
      <c r="D738" s="59"/>
      <c r="E738" s="59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1.25" customHeight="1">
      <c r="A739" s="58"/>
      <c r="B739" s="58"/>
      <c r="C739" s="59"/>
      <c r="D739" s="59"/>
      <c r="E739" s="59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1.25" customHeight="1">
      <c r="A740" s="58"/>
      <c r="B740" s="58"/>
      <c r="C740" s="59"/>
      <c r="D740" s="59"/>
      <c r="E740" s="59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1.25" customHeight="1">
      <c r="A741" s="58"/>
      <c r="B741" s="58"/>
      <c r="C741" s="59"/>
      <c r="D741" s="59"/>
      <c r="E741" s="59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1.25" customHeight="1">
      <c r="A742" s="58"/>
      <c r="B742" s="58"/>
      <c r="C742" s="59"/>
      <c r="D742" s="59"/>
      <c r="E742" s="59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1.25" customHeight="1">
      <c r="A743" s="58"/>
      <c r="B743" s="58"/>
      <c r="C743" s="59"/>
      <c r="D743" s="59"/>
      <c r="E743" s="59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1.25" customHeight="1">
      <c r="A744" s="58"/>
      <c r="B744" s="58"/>
      <c r="C744" s="59"/>
      <c r="D744" s="59"/>
      <c r="E744" s="59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1.25" customHeight="1">
      <c r="A745" s="58"/>
      <c r="B745" s="58"/>
      <c r="C745" s="59"/>
      <c r="D745" s="59"/>
      <c r="E745" s="59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1.25" customHeight="1">
      <c r="A746" s="58"/>
      <c r="B746" s="58"/>
      <c r="C746" s="59"/>
      <c r="D746" s="59"/>
      <c r="E746" s="59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1.25" customHeight="1">
      <c r="A747" s="58"/>
      <c r="B747" s="58"/>
      <c r="C747" s="59"/>
      <c r="D747" s="59"/>
      <c r="E747" s="59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1.25" customHeight="1">
      <c r="A748" s="58"/>
      <c r="B748" s="58"/>
      <c r="C748" s="59"/>
      <c r="D748" s="59"/>
      <c r="E748" s="59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1.25" customHeight="1">
      <c r="A749" s="58"/>
      <c r="B749" s="58"/>
      <c r="C749" s="59"/>
      <c r="D749" s="59"/>
      <c r="E749" s="59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1.25" customHeight="1">
      <c r="A750" s="58"/>
      <c r="B750" s="58"/>
      <c r="C750" s="59"/>
      <c r="D750" s="59"/>
      <c r="E750" s="59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1.25" customHeight="1">
      <c r="A751" s="58"/>
      <c r="B751" s="58"/>
      <c r="C751" s="59"/>
      <c r="D751" s="59"/>
      <c r="E751" s="59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1.25" customHeight="1">
      <c r="A752" s="58"/>
      <c r="B752" s="58"/>
      <c r="C752" s="59"/>
      <c r="D752" s="59"/>
      <c r="E752" s="59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1.25" customHeight="1">
      <c r="A753" s="58"/>
      <c r="B753" s="58"/>
      <c r="C753" s="59"/>
      <c r="D753" s="59"/>
      <c r="E753" s="59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1.25" customHeight="1">
      <c r="A754" s="58"/>
      <c r="B754" s="58"/>
      <c r="C754" s="59"/>
      <c r="D754" s="59"/>
      <c r="E754" s="59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1.25" customHeight="1">
      <c r="A755" s="58"/>
      <c r="B755" s="58"/>
      <c r="C755" s="59"/>
      <c r="D755" s="59"/>
      <c r="E755" s="59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1.25" customHeight="1">
      <c r="A756" s="58"/>
      <c r="B756" s="58"/>
      <c r="C756" s="59"/>
      <c r="D756" s="59"/>
      <c r="E756" s="59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1.25" customHeight="1">
      <c r="A757" s="58"/>
      <c r="B757" s="58"/>
      <c r="C757" s="59"/>
      <c r="D757" s="59"/>
      <c r="E757" s="59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1.25" customHeight="1">
      <c r="A758" s="58"/>
      <c r="B758" s="58"/>
      <c r="C758" s="59"/>
      <c r="D758" s="59"/>
      <c r="E758" s="59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1.25" customHeight="1">
      <c r="A759" s="58"/>
      <c r="B759" s="58"/>
      <c r="C759" s="59"/>
      <c r="D759" s="59"/>
      <c r="E759" s="59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1.25" customHeight="1">
      <c r="A760" s="58"/>
      <c r="B760" s="58"/>
      <c r="C760" s="59"/>
      <c r="D760" s="59"/>
      <c r="E760" s="59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1.25" customHeight="1">
      <c r="A761" s="58"/>
      <c r="B761" s="58"/>
      <c r="C761" s="59"/>
      <c r="D761" s="59"/>
      <c r="E761" s="59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1.25" customHeight="1">
      <c r="A762" s="58"/>
      <c r="B762" s="58"/>
      <c r="C762" s="59"/>
      <c r="D762" s="59"/>
      <c r="E762" s="59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1.25" customHeight="1">
      <c r="A763" s="58"/>
      <c r="B763" s="58"/>
      <c r="C763" s="59"/>
      <c r="D763" s="59"/>
      <c r="E763" s="59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1.25" customHeight="1">
      <c r="A764" s="58"/>
      <c r="B764" s="58"/>
      <c r="C764" s="59"/>
      <c r="D764" s="59"/>
      <c r="E764" s="59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1.25" customHeight="1">
      <c r="A765" s="58"/>
      <c r="B765" s="58"/>
      <c r="C765" s="59"/>
      <c r="D765" s="59"/>
      <c r="E765" s="59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1.25" customHeight="1">
      <c r="A766" s="58"/>
      <c r="B766" s="58"/>
      <c r="C766" s="59"/>
      <c r="D766" s="59"/>
      <c r="E766" s="59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1.25" customHeight="1">
      <c r="A767" s="58"/>
      <c r="B767" s="58"/>
      <c r="C767" s="59"/>
      <c r="D767" s="59"/>
      <c r="E767" s="59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1.25" customHeight="1">
      <c r="A768" s="58"/>
      <c r="B768" s="58"/>
      <c r="C768" s="59"/>
      <c r="D768" s="59"/>
      <c r="E768" s="59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1.25" customHeight="1">
      <c r="A769" s="58"/>
      <c r="B769" s="58"/>
      <c r="C769" s="59"/>
      <c r="D769" s="59"/>
      <c r="E769" s="59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1.25" customHeight="1">
      <c r="A770" s="58"/>
      <c r="B770" s="58"/>
      <c r="C770" s="59"/>
      <c r="D770" s="59"/>
      <c r="E770" s="59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1.25" customHeight="1">
      <c r="A771" s="58"/>
      <c r="B771" s="58"/>
      <c r="C771" s="59"/>
      <c r="D771" s="59"/>
      <c r="E771" s="59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1.25" customHeight="1">
      <c r="A772" s="58"/>
      <c r="B772" s="58"/>
      <c r="C772" s="59"/>
      <c r="D772" s="59"/>
      <c r="E772" s="59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1.25" customHeight="1">
      <c r="A773" s="58"/>
      <c r="B773" s="58"/>
      <c r="C773" s="59"/>
      <c r="D773" s="59"/>
      <c r="E773" s="59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1.25" customHeight="1">
      <c r="A774" s="58"/>
      <c r="B774" s="58"/>
      <c r="C774" s="59"/>
      <c r="D774" s="59"/>
      <c r="E774" s="59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1.25" customHeight="1">
      <c r="A775" s="58"/>
      <c r="B775" s="58"/>
      <c r="C775" s="59"/>
      <c r="D775" s="59"/>
      <c r="E775" s="59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1.25" customHeight="1">
      <c r="A776" s="58"/>
      <c r="B776" s="58"/>
      <c r="C776" s="59"/>
      <c r="D776" s="59"/>
      <c r="E776" s="59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1.25" customHeight="1">
      <c r="A777" s="58"/>
      <c r="B777" s="58"/>
      <c r="C777" s="59"/>
      <c r="D777" s="59"/>
      <c r="E777" s="59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1.25" customHeight="1">
      <c r="A778" s="58"/>
      <c r="B778" s="58"/>
      <c r="C778" s="59"/>
      <c r="D778" s="59"/>
      <c r="E778" s="59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1.25" customHeight="1">
      <c r="A779" s="58"/>
      <c r="B779" s="58"/>
      <c r="C779" s="59"/>
      <c r="D779" s="59"/>
      <c r="E779" s="59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1.25" customHeight="1">
      <c r="A780" s="58"/>
      <c r="B780" s="58"/>
      <c r="C780" s="59"/>
      <c r="D780" s="59"/>
      <c r="E780" s="59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1.25" customHeight="1">
      <c r="A781" s="58"/>
      <c r="B781" s="58"/>
      <c r="C781" s="59"/>
      <c r="D781" s="59"/>
      <c r="E781" s="59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1.25" customHeight="1">
      <c r="A782" s="58"/>
      <c r="B782" s="58"/>
      <c r="C782" s="59"/>
      <c r="D782" s="59"/>
      <c r="E782" s="59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1.25" customHeight="1">
      <c r="A783" s="58"/>
      <c r="B783" s="58"/>
      <c r="C783" s="59"/>
      <c r="D783" s="59"/>
      <c r="E783" s="59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1.25" customHeight="1">
      <c r="A784" s="58"/>
      <c r="B784" s="58"/>
      <c r="C784" s="59"/>
      <c r="D784" s="59"/>
      <c r="E784" s="59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1.25" customHeight="1">
      <c r="A785" s="58"/>
      <c r="B785" s="58"/>
      <c r="C785" s="59"/>
      <c r="D785" s="59"/>
      <c r="E785" s="59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1.25" customHeight="1">
      <c r="A786" s="58"/>
      <c r="B786" s="58"/>
      <c r="C786" s="59"/>
      <c r="D786" s="59"/>
      <c r="E786" s="59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1.25" customHeight="1">
      <c r="A787" s="58"/>
      <c r="B787" s="58"/>
      <c r="C787" s="59"/>
      <c r="D787" s="59"/>
      <c r="E787" s="59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1.25" customHeight="1">
      <c r="A788" s="58"/>
      <c r="B788" s="58"/>
      <c r="C788" s="59"/>
      <c r="D788" s="59"/>
      <c r="E788" s="59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1.25" customHeight="1">
      <c r="A789" s="58"/>
      <c r="B789" s="58"/>
      <c r="C789" s="59"/>
      <c r="D789" s="59"/>
      <c r="E789" s="59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1.25" customHeight="1">
      <c r="A790" s="58"/>
      <c r="B790" s="58"/>
      <c r="C790" s="59"/>
      <c r="D790" s="59"/>
      <c r="E790" s="59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1.25" customHeight="1">
      <c r="A791" s="58"/>
      <c r="B791" s="58"/>
      <c r="C791" s="59"/>
      <c r="D791" s="59"/>
      <c r="E791" s="59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1.25" customHeight="1">
      <c r="A792" s="58"/>
      <c r="B792" s="58"/>
      <c r="C792" s="59"/>
      <c r="D792" s="59"/>
      <c r="E792" s="59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1.25" customHeight="1">
      <c r="A793" s="58"/>
      <c r="B793" s="58"/>
      <c r="C793" s="59"/>
      <c r="D793" s="59"/>
      <c r="E793" s="59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1.25" customHeight="1">
      <c r="A794" s="58"/>
      <c r="B794" s="58"/>
      <c r="C794" s="59"/>
      <c r="D794" s="59"/>
      <c r="E794" s="59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1.25" customHeight="1">
      <c r="A795" s="58"/>
      <c r="B795" s="58"/>
      <c r="C795" s="59"/>
      <c r="D795" s="59"/>
      <c r="E795" s="59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1.25" customHeight="1">
      <c r="A796" s="58"/>
      <c r="B796" s="58"/>
      <c r="C796" s="59"/>
      <c r="D796" s="59"/>
      <c r="E796" s="59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1.25" customHeight="1">
      <c r="A797" s="58"/>
      <c r="B797" s="58"/>
      <c r="C797" s="59"/>
      <c r="D797" s="59"/>
      <c r="E797" s="59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1.25" customHeight="1">
      <c r="A798" s="58"/>
      <c r="B798" s="58"/>
      <c r="C798" s="59"/>
      <c r="D798" s="59"/>
      <c r="E798" s="59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1.25" customHeight="1">
      <c r="A799" s="58"/>
      <c r="B799" s="58"/>
      <c r="C799" s="59"/>
      <c r="D799" s="59"/>
      <c r="E799" s="59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1.25" customHeight="1">
      <c r="A800" s="58"/>
      <c r="B800" s="58"/>
      <c r="C800" s="59"/>
      <c r="D800" s="59"/>
      <c r="E800" s="59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1.25" customHeight="1">
      <c r="A801" s="58"/>
      <c r="B801" s="58"/>
      <c r="C801" s="59"/>
      <c r="D801" s="59"/>
      <c r="E801" s="59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1.25" customHeight="1">
      <c r="A802" s="58"/>
      <c r="B802" s="58"/>
      <c r="C802" s="59"/>
      <c r="D802" s="59"/>
      <c r="E802" s="59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1.25" customHeight="1">
      <c r="A803" s="58"/>
      <c r="B803" s="58"/>
      <c r="C803" s="59"/>
      <c r="D803" s="59"/>
      <c r="E803" s="59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1.25" customHeight="1">
      <c r="A804" s="58"/>
      <c r="B804" s="58"/>
      <c r="C804" s="59"/>
      <c r="D804" s="59"/>
      <c r="E804" s="59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1.25" customHeight="1">
      <c r="A805" s="58"/>
      <c r="B805" s="58"/>
      <c r="C805" s="59"/>
      <c r="D805" s="59"/>
      <c r="E805" s="59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1.25" customHeight="1">
      <c r="A806" s="58"/>
      <c r="B806" s="58"/>
      <c r="C806" s="59"/>
      <c r="D806" s="59"/>
      <c r="E806" s="59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1.25" customHeight="1">
      <c r="A807" s="58"/>
      <c r="B807" s="58"/>
      <c r="C807" s="59"/>
      <c r="D807" s="59"/>
      <c r="E807" s="59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1.25" customHeight="1">
      <c r="A808" s="58"/>
      <c r="B808" s="58"/>
      <c r="C808" s="59"/>
      <c r="D808" s="59"/>
      <c r="E808" s="59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1.25" customHeight="1">
      <c r="A809" s="58"/>
      <c r="B809" s="58"/>
      <c r="C809" s="59"/>
      <c r="D809" s="59"/>
      <c r="E809" s="59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1.25" customHeight="1">
      <c r="A810" s="58"/>
      <c r="B810" s="58"/>
      <c r="C810" s="59"/>
      <c r="D810" s="59"/>
      <c r="E810" s="59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1.25" customHeight="1">
      <c r="A811" s="58"/>
      <c r="B811" s="58"/>
      <c r="C811" s="59"/>
      <c r="D811" s="59"/>
      <c r="E811" s="59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1.25" customHeight="1">
      <c r="A812" s="58"/>
      <c r="B812" s="58"/>
      <c r="C812" s="59"/>
      <c r="D812" s="59"/>
      <c r="E812" s="59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1.25" customHeight="1">
      <c r="A813" s="58"/>
      <c r="B813" s="58"/>
      <c r="C813" s="59"/>
      <c r="D813" s="59"/>
      <c r="E813" s="59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1.25" customHeight="1">
      <c r="A814" s="58"/>
      <c r="B814" s="58"/>
      <c r="C814" s="59"/>
      <c r="D814" s="59"/>
      <c r="E814" s="59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1.25" customHeight="1">
      <c r="A815" s="58"/>
      <c r="B815" s="58"/>
      <c r="C815" s="59"/>
      <c r="D815" s="59"/>
      <c r="E815" s="59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1.25" customHeight="1">
      <c r="A816" s="58"/>
      <c r="B816" s="58"/>
      <c r="C816" s="59"/>
      <c r="D816" s="59"/>
      <c r="E816" s="59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1.25" customHeight="1">
      <c r="A817" s="58"/>
      <c r="B817" s="58"/>
      <c r="C817" s="59"/>
      <c r="D817" s="59"/>
      <c r="E817" s="59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1.25" customHeight="1">
      <c r="A818" s="58"/>
      <c r="B818" s="58"/>
      <c r="C818" s="59"/>
      <c r="D818" s="59"/>
      <c r="E818" s="59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1.25" customHeight="1">
      <c r="A819" s="58"/>
      <c r="B819" s="58"/>
      <c r="C819" s="59"/>
      <c r="D819" s="59"/>
      <c r="E819" s="59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1.25" customHeight="1">
      <c r="A820" s="58"/>
      <c r="B820" s="58"/>
      <c r="C820" s="59"/>
      <c r="D820" s="59"/>
      <c r="E820" s="59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1.25" customHeight="1">
      <c r="A821" s="58"/>
      <c r="B821" s="58"/>
      <c r="C821" s="59"/>
      <c r="D821" s="59"/>
      <c r="E821" s="59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1.25" customHeight="1">
      <c r="A822" s="58"/>
      <c r="B822" s="58"/>
      <c r="C822" s="59"/>
      <c r="D822" s="59"/>
      <c r="E822" s="59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1.25" customHeight="1">
      <c r="A823" s="58"/>
      <c r="B823" s="58"/>
      <c r="C823" s="59"/>
      <c r="D823" s="59"/>
      <c r="E823" s="59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1.25" customHeight="1">
      <c r="A824" s="58"/>
      <c r="B824" s="58"/>
      <c r="C824" s="59"/>
      <c r="D824" s="59"/>
      <c r="E824" s="59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1.25" customHeight="1">
      <c r="A825" s="58"/>
      <c r="B825" s="58"/>
      <c r="C825" s="59"/>
      <c r="D825" s="59"/>
      <c r="E825" s="59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1.25" customHeight="1">
      <c r="A826" s="58"/>
      <c r="B826" s="58"/>
      <c r="C826" s="59"/>
      <c r="D826" s="59"/>
      <c r="E826" s="59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1.25" customHeight="1">
      <c r="A827" s="58"/>
      <c r="B827" s="58"/>
      <c r="C827" s="59"/>
      <c r="D827" s="59"/>
      <c r="E827" s="59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1.25" customHeight="1">
      <c r="A828" s="58"/>
      <c r="B828" s="58"/>
      <c r="C828" s="59"/>
      <c r="D828" s="59"/>
      <c r="E828" s="59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1.25" customHeight="1">
      <c r="A829" s="58"/>
      <c r="B829" s="58"/>
      <c r="C829" s="59"/>
      <c r="D829" s="59"/>
      <c r="E829" s="59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1.25" customHeight="1">
      <c r="A830" s="58"/>
      <c r="B830" s="58"/>
      <c r="C830" s="59"/>
      <c r="D830" s="59"/>
      <c r="E830" s="59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1.25" customHeight="1">
      <c r="A831" s="58"/>
      <c r="B831" s="58"/>
      <c r="C831" s="59"/>
      <c r="D831" s="59"/>
      <c r="E831" s="59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1.25" customHeight="1">
      <c r="A832" s="58"/>
      <c r="B832" s="58"/>
      <c r="C832" s="59"/>
      <c r="D832" s="59"/>
      <c r="E832" s="59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1.25" customHeight="1">
      <c r="A833" s="58"/>
      <c r="B833" s="58"/>
      <c r="C833" s="59"/>
      <c r="D833" s="59"/>
      <c r="E833" s="59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1.25" customHeight="1">
      <c r="A834" s="58"/>
      <c r="B834" s="58"/>
      <c r="C834" s="59"/>
      <c r="D834" s="59"/>
      <c r="E834" s="59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1.25" customHeight="1">
      <c r="A835" s="58"/>
      <c r="B835" s="58"/>
      <c r="C835" s="59"/>
      <c r="D835" s="59"/>
      <c r="E835" s="59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1.25" customHeight="1">
      <c r="A836" s="58"/>
      <c r="B836" s="58"/>
      <c r="C836" s="59"/>
      <c r="D836" s="59"/>
      <c r="E836" s="59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1.25" customHeight="1">
      <c r="A837" s="58"/>
      <c r="B837" s="58"/>
      <c r="C837" s="59"/>
      <c r="D837" s="59"/>
      <c r="E837" s="59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1.25" customHeight="1">
      <c r="A838" s="58"/>
      <c r="B838" s="58"/>
      <c r="C838" s="59"/>
      <c r="D838" s="59"/>
      <c r="E838" s="59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1.25" customHeight="1">
      <c r="A839" s="58"/>
      <c r="B839" s="58"/>
      <c r="C839" s="59"/>
      <c r="D839" s="59"/>
      <c r="E839" s="59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1.25" customHeight="1">
      <c r="A840" s="58"/>
      <c r="B840" s="58"/>
      <c r="C840" s="59"/>
      <c r="D840" s="59"/>
      <c r="E840" s="59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1.25" customHeight="1">
      <c r="A841" s="58"/>
      <c r="B841" s="58"/>
      <c r="C841" s="59"/>
      <c r="D841" s="59"/>
      <c r="E841" s="59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1.25" customHeight="1">
      <c r="A842" s="58"/>
      <c r="B842" s="58"/>
      <c r="C842" s="59"/>
      <c r="D842" s="59"/>
      <c r="E842" s="59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1.25" customHeight="1">
      <c r="A843" s="58"/>
      <c r="B843" s="58"/>
      <c r="C843" s="59"/>
      <c r="D843" s="59"/>
      <c r="E843" s="59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1.25" customHeight="1">
      <c r="A844" s="58"/>
      <c r="B844" s="58"/>
      <c r="C844" s="59"/>
      <c r="D844" s="59"/>
      <c r="E844" s="59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1.25" customHeight="1">
      <c r="A845" s="58"/>
      <c r="B845" s="58"/>
      <c r="C845" s="59"/>
      <c r="D845" s="59"/>
      <c r="E845" s="59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1.25" customHeight="1">
      <c r="A846" s="58"/>
      <c r="B846" s="58"/>
      <c r="C846" s="59"/>
      <c r="D846" s="59"/>
      <c r="E846" s="59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1.25" customHeight="1">
      <c r="A847" s="58"/>
      <c r="B847" s="58"/>
      <c r="C847" s="59"/>
      <c r="D847" s="59"/>
      <c r="E847" s="59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1.25" customHeight="1">
      <c r="A848" s="58"/>
      <c r="B848" s="58"/>
      <c r="C848" s="59"/>
      <c r="D848" s="59"/>
      <c r="E848" s="59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1.25" customHeight="1">
      <c r="A849" s="58"/>
      <c r="B849" s="58"/>
      <c r="C849" s="59"/>
      <c r="D849" s="59"/>
      <c r="E849" s="59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1.25" customHeight="1">
      <c r="A850" s="58"/>
      <c r="B850" s="58"/>
      <c r="C850" s="59"/>
      <c r="D850" s="59"/>
      <c r="E850" s="59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1.25" customHeight="1">
      <c r="A851" s="58"/>
      <c r="B851" s="58"/>
      <c r="C851" s="59"/>
      <c r="D851" s="59"/>
      <c r="E851" s="59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1.25" customHeight="1">
      <c r="A852" s="58"/>
      <c r="B852" s="58"/>
      <c r="C852" s="59"/>
      <c r="D852" s="59"/>
      <c r="E852" s="59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1.25" customHeight="1">
      <c r="A853" s="58"/>
      <c r="B853" s="58"/>
      <c r="C853" s="59"/>
      <c r="D853" s="59"/>
      <c r="E853" s="59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1.25" customHeight="1">
      <c r="A854" s="58"/>
      <c r="B854" s="58"/>
      <c r="C854" s="59"/>
      <c r="D854" s="59"/>
      <c r="E854" s="59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1.25" customHeight="1">
      <c r="A855" s="58"/>
      <c r="B855" s="58"/>
      <c r="C855" s="59"/>
      <c r="D855" s="59"/>
      <c r="E855" s="59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1.25" customHeight="1">
      <c r="A856" s="58"/>
      <c r="B856" s="58"/>
      <c r="C856" s="59"/>
      <c r="D856" s="59"/>
      <c r="E856" s="59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1.25" customHeight="1">
      <c r="A857" s="58"/>
      <c r="B857" s="58"/>
      <c r="C857" s="59"/>
      <c r="D857" s="59"/>
      <c r="E857" s="59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1.25" customHeight="1">
      <c r="A858" s="58"/>
      <c r="B858" s="58"/>
      <c r="C858" s="59"/>
      <c r="D858" s="59"/>
      <c r="E858" s="59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1.25" customHeight="1">
      <c r="A859" s="58"/>
      <c r="B859" s="58"/>
      <c r="C859" s="59"/>
      <c r="D859" s="59"/>
      <c r="E859" s="59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1.25" customHeight="1">
      <c r="A860" s="58"/>
      <c r="B860" s="58"/>
      <c r="C860" s="59"/>
      <c r="D860" s="59"/>
      <c r="E860" s="59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1.25" customHeight="1">
      <c r="A861" s="58"/>
      <c r="B861" s="58"/>
      <c r="C861" s="59"/>
      <c r="D861" s="59"/>
      <c r="E861" s="59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1.25" customHeight="1">
      <c r="A862" s="58"/>
      <c r="B862" s="58"/>
      <c r="C862" s="59"/>
      <c r="D862" s="59"/>
      <c r="E862" s="59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1.25" customHeight="1">
      <c r="A863" s="58"/>
      <c r="B863" s="58"/>
      <c r="C863" s="59"/>
      <c r="D863" s="59"/>
      <c r="E863" s="59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1.25" customHeight="1">
      <c r="A864" s="58"/>
      <c r="B864" s="58"/>
      <c r="C864" s="59"/>
      <c r="D864" s="59"/>
      <c r="E864" s="59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1.25" customHeight="1">
      <c r="A865" s="58"/>
      <c r="B865" s="58"/>
      <c r="C865" s="59"/>
      <c r="D865" s="59"/>
      <c r="E865" s="59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1.25" customHeight="1">
      <c r="A866" s="58"/>
      <c r="B866" s="58"/>
      <c r="C866" s="59"/>
      <c r="D866" s="59"/>
      <c r="E866" s="59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1.25" customHeight="1">
      <c r="A867" s="58"/>
      <c r="B867" s="58"/>
      <c r="C867" s="59"/>
      <c r="D867" s="59"/>
      <c r="E867" s="59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1.25" customHeight="1">
      <c r="A868" s="58"/>
      <c r="B868" s="58"/>
      <c r="C868" s="59"/>
      <c r="D868" s="59"/>
      <c r="E868" s="59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1.25" customHeight="1">
      <c r="A869" s="58"/>
      <c r="B869" s="58"/>
      <c r="C869" s="59"/>
      <c r="D869" s="59"/>
      <c r="E869" s="59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1.25" customHeight="1">
      <c r="A870" s="58"/>
      <c r="B870" s="58"/>
      <c r="C870" s="59"/>
      <c r="D870" s="59"/>
      <c r="E870" s="59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1.25" customHeight="1">
      <c r="A871" s="58"/>
      <c r="B871" s="58"/>
      <c r="C871" s="59"/>
      <c r="D871" s="59"/>
      <c r="E871" s="59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1.25" customHeight="1">
      <c r="A872" s="58"/>
      <c r="B872" s="58"/>
      <c r="C872" s="59"/>
      <c r="D872" s="59"/>
      <c r="E872" s="59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1.25" customHeight="1">
      <c r="A873" s="58"/>
      <c r="B873" s="58"/>
      <c r="C873" s="59"/>
      <c r="D873" s="59"/>
      <c r="E873" s="59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1.25" customHeight="1">
      <c r="A874" s="58"/>
      <c r="B874" s="58"/>
      <c r="C874" s="59"/>
      <c r="D874" s="59"/>
      <c r="E874" s="59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1.25" customHeight="1">
      <c r="A875" s="58"/>
      <c r="B875" s="58"/>
      <c r="C875" s="59"/>
      <c r="D875" s="59"/>
      <c r="E875" s="59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1.25" customHeight="1">
      <c r="A876" s="58"/>
      <c r="B876" s="58"/>
      <c r="C876" s="59"/>
      <c r="D876" s="59"/>
      <c r="E876" s="59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1.25" customHeight="1">
      <c r="A877" s="58"/>
      <c r="B877" s="58"/>
      <c r="C877" s="59"/>
      <c r="D877" s="59"/>
      <c r="E877" s="59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1.25" customHeight="1">
      <c r="A878" s="58"/>
      <c r="B878" s="58"/>
      <c r="C878" s="59"/>
      <c r="D878" s="59"/>
      <c r="E878" s="59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1.25" customHeight="1">
      <c r="A879" s="58"/>
      <c r="B879" s="58"/>
      <c r="C879" s="59"/>
      <c r="D879" s="59"/>
      <c r="E879" s="59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1.25" customHeight="1">
      <c r="A880" s="58"/>
      <c r="B880" s="58"/>
      <c r="C880" s="59"/>
      <c r="D880" s="59"/>
      <c r="E880" s="59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1.25" customHeight="1">
      <c r="A881" s="58"/>
      <c r="B881" s="58"/>
      <c r="C881" s="59"/>
      <c r="D881" s="59"/>
      <c r="E881" s="59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1.25" customHeight="1">
      <c r="A882" s="58"/>
      <c r="B882" s="58"/>
      <c r="C882" s="59"/>
      <c r="D882" s="59"/>
      <c r="E882" s="59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1.25" customHeight="1">
      <c r="A883" s="58"/>
      <c r="B883" s="58"/>
      <c r="C883" s="59"/>
      <c r="D883" s="59"/>
      <c r="E883" s="59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1.25" customHeight="1">
      <c r="A884" s="58"/>
      <c r="B884" s="58"/>
      <c r="C884" s="59"/>
      <c r="D884" s="59"/>
      <c r="E884" s="59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1.25" customHeight="1">
      <c r="A885" s="58"/>
      <c r="B885" s="58"/>
      <c r="C885" s="59"/>
      <c r="D885" s="59"/>
      <c r="E885" s="59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1.25" customHeight="1">
      <c r="A886" s="58"/>
      <c r="B886" s="58"/>
      <c r="C886" s="59"/>
      <c r="D886" s="59"/>
      <c r="E886" s="59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1.25" customHeight="1">
      <c r="A887" s="58"/>
      <c r="B887" s="58"/>
      <c r="C887" s="59"/>
      <c r="D887" s="59"/>
      <c r="E887" s="59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1.25" customHeight="1">
      <c r="A888" s="58"/>
      <c r="B888" s="58"/>
      <c r="C888" s="59"/>
      <c r="D888" s="59"/>
      <c r="E888" s="59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1.25" customHeight="1">
      <c r="A889" s="58"/>
      <c r="B889" s="58"/>
      <c r="C889" s="59"/>
      <c r="D889" s="59"/>
      <c r="E889" s="59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1.25" customHeight="1">
      <c r="A890" s="58"/>
      <c r="B890" s="58"/>
      <c r="C890" s="59"/>
      <c r="D890" s="59"/>
      <c r="E890" s="59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1.25" customHeight="1">
      <c r="A891" s="58"/>
      <c r="B891" s="58"/>
      <c r="C891" s="59"/>
      <c r="D891" s="59"/>
      <c r="E891" s="59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1.25" customHeight="1">
      <c r="A892" s="58"/>
      <c r="B892" s="58"/>
      <c r="C892" s="59"/>
      <c r="D892" s="59"/>
      <c r="E892" s="59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1.25" customHeight="1">
      <c r="A893" s="58"/>
      <c r="B893" s="58"/>
      <c r="C893" s="59"/>
      <c r="D893" s="59"/>
      <c r="E893" s="59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1.25" customHeight="1">
      <c r="A894" s="58"/>
      <c r="B894" s="58"/>
      <c r="C894" s="59"/>
      <c r="D894" s="59"/>
      <c r="E894" s="59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1.25" customHeight="1">
      <c r="A895" s="58"/>
      <c r="B895" s="58"/>
      <c r="C895" s="59"/>
      <c r="D895" s="59"/>
      <c r="E895" s="59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1.25" customHeight="1">
      <c r="A896" s="58"/>
      <c r="B896" s="58"/>
      <c r="C896" s="59"/>
      <c r="D896" s="59"/>
      <c r="E896" s="59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1.25" customHeight="1">
      <c r="A897" s="58"/>
      <c r="B897" s="58"/>
      <c r="C897" s="59"/>
      <c r="D897" s="59"/>
      <c r="E897" s="59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1.25" customHeight="1">
      <c r="A898" s="58"/>
      <c r="B898" s="58"/>
      <c r="C898" s="59"/>
      <c r="D898" s="59"/>
      <c r="E898" s="59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1.25" customHeight="1">
      <c r="A899" s="58"/>
      <c r="B899" s="58"/>
      <c r="C899" s="59"/>
      <c r="D899" s="59"/>
      <c r="E899" s="59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1.25" customHeight="1">
      <c r="A900" s="58"/>
      <c r="B900" s="58"/>
      <c r="C900" s="59"/>
      <c r="D900" s="59"/>
      <c r="E900" s="59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1.25" customHeight="1">
      <c r="A901" s="58"/>
      <c r="B901" s="58"/>
      <c r="C901" s="59"/>
      <c r="D901" s="59"/>
      <c r="E901" s="59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1.25" customHeight="1">
      <c r="A902" s="58"/>
      <c r="B902" s="58"/>
      <c r="C902" s="59"/>
      <c r="D902" s="59"/>
      <c r="E902" s="59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1.25" customHeight="1">
      <c r="A903" s="58"/>
      <c r="B903" s="58"/>
      <c r="C903" s="59"/>
      <c r="D903" s="59"/>
      <c r="E903" s="59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1.25" customHeight="1">
      <c r="A904" s="58"/>
      <c r="B904" s="58"/>
      <c r="C904" s="59"/>
      <c r="D904" s="59"/>
      <c r="E904" s="59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1.25" customHeight="1">
      <c r="A905" s="58"/>
      <c r="B905" s="58"/>
      <c r="C905" s="59"/>
      <c r="D905" s="59"/>
      <c r="E905" s="59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1.25" customHeight="1">
      <c r="A906" s="58"/>
      <c r="B906" s="58"/>
      <c r="C906" s="59"/>
      <c r="D906" s="59"/>
      <c r="E906" s="59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1.25" customHeight="1">
      <c r="A907" s="58"/>
      <c r="B907" s="58"/>
      <c r="C907" s="59"/>
      <c r="D907" s="59"/>
      <c r="E907" s="59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1.25" customHeight="1">
      <c r="A908" s="58"/>
      <c r="B908" s="58"/>
      <c r="C908" s="59"/>
      <c r="D908" s="59"/>
      <c r="E908" s="59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1.25" customHeight="1">
      <c r="A909" s="58"/>
      <c r="B909" s="58"/>
      <c r="C909" s="59"/>
      <c r="D909" s="59"/>
      <c r="E909" s="59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1.25" customHeight="1">
      <c r="A910" s="58"/>
      <c r="B910" s="58"/>
      <c r="C910" s="59"/>
      <c r="D910" s="59"/>
      <c r="E910" s="59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1.25" customHeight="1">
      <c r="A911" s="58"/>
      <c r="B911" s="58"/>
      <c r="C911" s="59"/>
      <c r="D911" s="59"/>
      <c r="E911" s="59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1.25" customHeight="1">
      <c r="A912" s="58"/>
      <c r="B912" s="58"/>
      <c r="C912" s="59"/>
      <c r="D912" s="59"/>
      <c r="E912" s="59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1.25" customHeight="1">
      <c r="A913" s="58"/>
      <c r="B913" s="58"/>
      <c r="C913" s="59"/>
      <c r="D913" s="59"/>
      <c r="E913" s="59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1.25" customHeight="1">
      <c r="A914" s="58"/>
      <c r="B914" s="58"/>
      <c r="C914" s="59"/>
      <c r="D914" s="59"/>
      <c r="E914" s="59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1.25" customHeight="1">
      <c r="A915" s="58"/>
      <c r="B915" s="58"/>
      <c r="C915" s="59"/>
      <c r="D915" s="59"/>
      <c r="E915" s="59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1.25" customHeight="1">
      <c r="A916" s="58"/>
      <c r="B916" s="58"/>
      <c r="C916" s="59"/>
      <c r="D916" s="59"/>
      <c r="E916" s="59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1.25" customHeight="1">
      <c r="A917" s="58"/>
      <c r="B917" s="58"/>
      <c r="C917" s="59"/>
      <c r="D917" s="59"/>
      <c r="E917" s="59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1.25" customHeight="1">
      <c r="A918" s="58"/>
      <c r="B918" s="58"/>
      <c r="C918" s="59"/>
      <c r="D918" s="59"/>
      <c r="E918" s="59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1.25" customHeight="1">
      <c r="A919" s="58"/>
      <c r="B919" s="58"/>
      <c r="C919" s="59"/>
      <c r="D919" s="59"/>
      <c r="E919" s="59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1.25" customHeight="1">
      <c r="A920" s="58"/>
      <c r="B920" s="58"/>
      <c r="C920" s="59"/>
      <c r="D920" s="59"/>
      <c r="E920" s="59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1.25" customHeight="1">
      <c r="A921" s="58"/>
      <c r="B921" s="58"/>
      <c r="C921" s="59"/>
      <c r="D921" s="59"/>
      <c r="E921" s="59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1.25" customHeight="1">
      <c r="A922" s="58"/>
      <c r="B922" s="58"/>
      <c r="C922" s="59"/>
      <c r="D922" s="59"/>
      <c r="E922" s="59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1.25" customHeight="1">
      <c r="A923" s="58"/>
      <c r="B923" s="58"/>
      <c r="C923" s="59"/>
      <c r="D923" s="59"/>
      <c r="E923" s="59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1.25" customHeight="1">
      <c r="A924" s="58"/>
      <c r="B924" s="58"/>
      <c r="C924" s="59"/>
      <c r="D924" s="59"/>
      <c r="E924" s="59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1.25" customHeight="1">
      <c r="A925" s="58"/>
      <c r="B925" s="58"/>
      <c r="C925" s="59"/>
      <c r="D925" s="59"/>
      <c r="E925" s="59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1.25" customHeight="1">
      <c r="A926" s="58"/>
      <c r="B926" s="58"/>
      <c r="C926" s="59"/>
      <c r="D926" s="59"/>
      <c r="E926" s="59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1.25" customHeight="1">
      <c r="A927" s="58"/>
      <c r="B927" s="58"/>
      <c r="C927" s="59"/>
      <c r="D927" s="59"/>
      <c r="E927" s="59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1.25" customHeight="1">
      <c r="A928" s="58"/>
      <c r="B928" s="58"/>
      <c r="C928" s="59"/>
      <c r="D928" s="59"/>
      <c r="E928" s="59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1.25" customHeight="1">
      <c r="A929" s="58"/>
      <c r="B929" s="58"/>
      <c r="C929" s="59"/>
      <c r="D929" s="59"/>
      <c r="E929" s="59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1.25" customHeight="1">
      <c r="A930" s="58"/>
      <c r="B930" s="58"/>
      <c r="C930" s="59"/>
      <c r="D930" s="59"/>
      <c r="E930" s="59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1.25" customHeight="1">
      <c r="A931" s="58"/>
      <c r="B931" s="58"/>
      <c r="C931" s="59"/>
      <c r="D931" s="59"/>
      <c r="E931" s="59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1.25" customHeight="1">
      <c r="A932" s="58"/>
      <c r="B932" s="58"/>
      <c r="C932" s="59"/>
      <c r="D932" s="59"/>
      <c r="E932" s="59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1.25" customHeight="1">
      <c r="A933" s="58"/>
      <c r="B933" s="58"/>
      <c r="C933" s="59"/>
      <c r="D933" s="59"/>
      <c r="E933" s="59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1.25" customHeight="1">
      <c r="A934" s="58"/>
      <c r="B934" s="58"/>
      <c r="C934" s="59"/>
      <c r="D934" s="59"/>
      <c r="E934" s="59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1.25" customHeight="1">
      <c r="A935" s="58"/>
      <c r="B935" s="58"/>
      <c r="C935" s="59"/>
      <c r="D935" s="59"/>
      <c r="E935" s="59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1.25" customHeight="1">
      <c r="A936" s="58"/>
      <c r="B936" s="58"/>
      <c r="C936" s="59"/>
      <c r="D936" s="59"/>
      <c r="E936" s="59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1.25" customHeight="1">
      <c r="A937" s="58"/>
      <c r="B937" s="58"/>
      <c r="C937" s="59"/>
      <c r="D937" s="59"/>
      <c r="E937" s="59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1.25" customHeight="1">
      <c r="A938" s="58"/>
      <c r="B938" s="58"/>
      <c r="C938" s="59"/>
      <c r="D938" s="59"/>
      <c r="E938" s="59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1.25" customHeight="1">
      <c r="A939" s="58"/>
      <c r="B939" s="58"/>
      <c r="C939" s="59"/>
      <c r="D939" s="59"/>
      <c r="E939" s="59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1.25" customHeight="1">
      <c r="A940" s="58"/>
      <c r="B940" s="58"/>
      <c r="C940" s="59"/>
      <c r="D940" s="59"/>
      <c r="E940" s="59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1.25" customHeight="1">
      <c r="A941" s="58"/>
      <c r="B941" s="58"/>
      <c r="C941" s="59"/>
      <c r="D941" s="59"/>
      <c r="E941" s="59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1.25" customHeight="1">
      <c r="A942" s="58"/>
      <c r="B942" s="58"/>
      <c r="C942" s="59"/>
      <c r="D942" s="59"/>
      <c r="E942" s="59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1.25" customHeight="1">
      <c r="A943" s="58"/>
      <c r="B943" s="58"/>
      <c r="C943" s="59"/>
      <c r="D943" s="59"/>
      <c r="E943" s="59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1.25" customHeight="1">
      <c r="A944" s="58"/>
      <c r="B944" s="58"/>
      <c r="C944" s="59"/>
      <c r="D944" s="59"/>
      <c r="E944" s="59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1.25" customHeight="1">
      <c r="A945" s="58"/>
      <c r="B945" s="58"/>
      <c r="C945" s="59"/>
      <c r="D945" s="59"/>
      <c r="E945" s="59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1.25" customHeight="1">
      <c r="A946" s="58"/>
      <c r="B946" s="58"/>
      <c r="C946" s="59"/>
      <c r="D946" s="59"/>
      <c r="E946" s="59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1.25" customHeight="1">
      <c r="A947" s="58"/>
      <c r="B947" s="58"/>
      <c r="C947" s="59"/>
      <c r="D947" s="59"/>
      <c r="E947" s="59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1.25" customHeight="1">
      <c r="A948" s="58"/>
      <c r="B948" s="58"/>
      <c r="C948" s="59"/>
      <c r="D948" s="59"/>
      <c r="E948" s="59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1.25" customHeight="1">
      <c r="A949" s="58"/>
      <c r="B949" s="58"/>
      <c r="C949" s="59"/>
      <c r="D949" s="59"/>
      <c r="E949" s="59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1.25" customHeight="1">
      <c r="A950" s="58"/>
      <c r="B950" s="58"/>
      <c r="C950" s="59"/>
      <c r="D950" s="59"/>
      <c r="E950" s="59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1.25" customHeight="1">
      <c r="A951" s="58"/>
      <c r="B951" s="58"/>
      <c r="C951" s="59"/>
      <c r="D951" s="59"/>
      <c r="E951" s="59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1.25" customHeight="1">
      <c r="A952" s="58"/>
      <c r="B952" s="58"/>
      <c r="C952" s="59"/>
      <c r="D952" s="59"/>
      <c r="E952" s="59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1.25" customHeight="1">
      <c r="A953" s="58"/>
      <c r="B953" s="58"/>
      <c r="C953" s="59"/>
      <c r="D953" s="59"/>
      <c r="E953" s="59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1.25" customHeight="1">
      <c r="A954" s="58"/>
      <c r="B954" s="58"/>
      <c r="C954" s="59"/>
      <c r="D954" s="59"/>
      <c r="E954" s="59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1.25" customHeight="1">
      <c r="A955" s="58"/>
      <c r="B955" s="58"/>
      <c r="C955" s="59"/>
      <c r="D955" s="59"/>
      <c r="E955" s="59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1.25" customHeight="1">
      <c r="A956" s="58"/>
      <c r="B956" s="58"/>
      <c r="C956" s="59"/>
      <c r="D956" s="59"/>
      <c r="E956" s="59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1.25" customHeight="1">
      <c r="A957" s="58"/>
      <c r="B957" s="58"/>
      <c r="C957" s="59"/>
      <c r="D957" s="59"/>
      <c r="E957" s="59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1.25" customHeight="1">
      <c r="A958" s="58"/>
      <c r="B958" s="58"/>
      <c r="C958" s="59"/>
      <c r="D958" s="59"/>
      <c r="E958" s="59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1.25" customHeight="1">
      <c r="A959" s="58"/>
      <c r="B959" s="58"/>
      <c r="C959" s="59"/>
      <c r="D959" s="59"/>
      <c r="E959" s="59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1.25" customHeight="1">
      <c r="A960" s="58"/>
      <c r="B960" s="58"/>
      <c r="C960" s="59"/>
      <c r="D960" s="59"/>
      <c r="E960" s="59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1.25" customHeight="1">
      <c r="A961" s="58"/>
      <c r="B961" s="58"/>
      <c r="C961" s="59"/>
      <c r="D961" s="59"/>
      <c r="E961" s="59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1.25" customHeight="1">
      <c r="A962" s="58"/>
      <c r="B962" s="58"/>
      <c r="C962" s="59"/>
      <c r="D962" s="59"/>
      <c r="E962" s="59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1.25" customHeight="1">
      <c r="A963" s="58"/>
      <c r="B963" s="58"/>
      <c r="C963" s="59"/>
      <c r="D963" s="59"/>
      <c r="E963" s="59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1.25" customHeight="1">
      <c r="A964" s="58"/>
      <c r="B964" s="58"/>
      <c r="C964" s="59"/>
      <c r="D964" s="59"/>
      <c r="E964" s="59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1.25" customHeight="1">
      <c r="A965" s="58"/>
      <c r="B965" s="58"/>
      <c r="C965" s="59"/>
      <c r="D965" s="59"/>
      <c r="E965" s="59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1.25" customHeight="1">
      <c r="A966" s="58"/>
      <c r="B966" s="58"/>
      <c r="C966" s="59"/>
      <c r="D966" s="59"/>
      <c r="E966" s="59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1.25" customHeight="1">
      <c r="A967" s="58"/>
      <c r="B967" s="58"/>
      <c r="C967" s="59"/>
      <c r="D967" s="59"/>
      <c r="E967" s="59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1.25" customHeight="1">
      <c r="A968" s="58"/>
      <c r="B968" s="58"/>
      <c r="C968" s="59"/>
      <c r="D968" s="59"/>
      <c r="E968" s="59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1.25" customHeight="1">
      <c r="A969" s="58"/>
      <c r="B969" s="58"/>
      <c r="C969" s="59"/>
      <c r="D969" s="59"/>
      <c r="E969" s="59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1.25" customHeight="1">
      <c r="A970" s="58"/>
      <c r="B970" s="58"/>
      <c r="C970" s="59"/>
      <c r="D970" s="59"/>
      <c r="E970" s="59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1.25" customHeight="1">
      <c r="A971" s="58"/>
      <c r="B971" s="58"/>
      <c r="C971" s="59"/>
      <c r="D971" s="59"/>
      <c r="E971" s="59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1.25" customHeight="1">
      <c r="A972" s="58"/>
      <c r="B972" s="58"/>
      <c r="C972" s="59"/>
      <c r="D972" s="59"/>
      <c r="E972" s="59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1.25" customHeight="1">
      <c r="A973" s="58"/>
      <c r="B973" s="58"/>
      <c r="C973" s="59"/>
      <c r="D973" s="59"/>
      <c r="E973" s="59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1.25" customHeight="1">
      <c r="A974" s="58"/>
      <c r="B974" s="58"/>
      <c r="C974" s="59"/>
      <c r="D974" s="59"/>
      <c r="E974" s="59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1.25" customHeight="1">
      <c r="A975" s="58"/>
      <c r="B975" s="58"/>
      <c r="C975" s="59"/>
      <c r="D975" s="59"/>
      <c r="E975" s="59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1.25" customHeight="1">
      <c r="A976" s="58"/>
      <c r="B976" s="58"/>
      <c r="C976" s="59"/>
      <c r="D976" s="59"/>
      <c r="E976" s="59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1.25" customHeight="1">
      <c r="A977" s="58"/>
      <c r="B977" s="58"/>
      <c r="C977" s="59"/>
      <c r="D977" s="59"/>
      <c r="E977" s="59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1.25" customHeight="1">
      <c r="A978" s="58"/>
      <c r="B978" s="58"/>
      <c r="C978" s="59"/>
      <c r="D978" s="59"/>
      <c r="E978" s="59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1.25" customHeight="1">
      <c r="A979" s="58"/>
      <c r="B979" s="58"/>
      <c r="C979" s="59"/>
      <c r="D979" s="59"/>
      <c r="E979" s="59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1.25" customHeight="1">
      <c r="A980" s="58"/>
      <c r="B980" s="58"/>
      <c r="C980" s="59"/>
      <c r="D980" s="59"/>
      <c r="E980" s="59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1.25" customHeight="1">
      <c r="A981" s="58"/>
      <c r="B981" s="58"/>
      <c r="C981" s="59"/>
      <c r="D981" s="59"/>
      <c r="E981" s="59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1.25" customHeight="1">
      <c r="A982" s="58"/>
      <c r="B982" s="58"/>
      <c r="C982" s="59"/>
      <c r="D982" s="59"/>
      <c r="E982" s="59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1.25" customHeight="1">
      <c r="A983" s="58"/>
      <c r="B983" s="58"/>
      <c r="C983" s="59"/>
      <c r="D983" s="59"/>
      <c r="E983" s="59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1.25" customHeight="1">
      <c r="A984" s="58"/>
      <c r="B984" s="58"/>
      <c r="C984" s="59"/>
      <c r="D984" s="59"/>
      <c r="E984" s="59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1.25" customHeight="1">
      <c r="A985" s="58"/>
      <c r="B985" s="58"/>
      <c r="C985" s="59"/>
      <c r="D985" s="59"/>
      <c r="E985" s="59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1.25" customHeight="1">
      <c r="A986" s="58"/>
      <c r="B986" s="58"/>
      <c r="C986" s="59"/>
      <c r="D986" s="59"/>
      <c r="E986" s="59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1.25" customHeight="1">
      <c r="A987" s="58"/>
      <c r="B987" s="58"/>
      <c r="C987" s="59"/>
      <c r="D987" s="59"/>
      <c r="E987" s="59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1.25" customHeight="1">
      <c r="A988" s="58"/>
      <c r="B988" s="58"/>
      <c r="C988" s="59"/>
      <c r="D988" s="59"/>
      <c r="E988" s="59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1.25" customHeight="1">
      <c r="A989" s="58"/>
      <c r="B989" s="58"/>
      <c r="C989" s="59"/>
      <c r="D989" s="59"/>
      <c r="E989" s="59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1.25" customHeight="1">
      <c r="A990" s="58"/>
      <c r="B990" s="58"/>
      <c r="C990" s="59"/>
      <c r="D990" s="59"/>
      <c r="E990" s="59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1.25" customHeight="1">
      <c r="A991" s="58"/>
      <c r="B991" s="58"/>
      <c r="C991" s="59"/>
      <c r="D991" s="59"/>
      <c r="E991" s="59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1.25" customHeight="1">
      <c r="A992" s="58"/>
      <c r="B992" s="58"/>
      <c r="C992" s="59"/>
      <c r="D992" s="59"/>
      <c r="E992" s="59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1.25" customHeight="1">
      <c r="A993" s="58"/>
      <c r="B993" s="58"/>
      <c r="C993" s="59"/>
      <c r="D993" s="59"/>
      <c r="E993" s="59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1.25" customHeight="1">
      <c r="A994" s="58"/>
      <c r="B994" s="58"/>
      <c r="C994" s="59"/>
      <c r="D994" s="59"/>
      <c r="E994" s="59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1.25" customHeight="1">
      <c r="A995" s="58"/>
      <c r="B995" s="58"/>
      <c r="C995" s="59"/>
      <c r="D995" s="59"/>
      <c r="E995" s="59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1.25" customHeight="1">
      <c r="A996" s="58"/>
      <c r="B996" s="58"/>
      <c r="C996" s="59"/>
      <c r="D996" s="59"/>
      <c r="E996" s="59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1.25" customHeight="1">
      <c r="A997" s="58"/>
      <c r="B997" s="58"/>
      <c r="C997" s="59"/>
      <c r="D997" s="59"/>
      <c r="E997" s="59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1.25" customHeight="1">
      <c r="A998" s="58"/>
      <c r="B998" s="58"/>
      <c r="C998" s="59"/>
      <c r="D998" s="59"/>
      <c r="E998" s="59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1.25" customHeight="1">
      <c r="A999" s="58"/>
      <c r="B999" s="58"/>
      <c r="C999" s="59"/>
      <c r="D999" s="59"/>
      <c r="E999" s="59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1.25" customHeight="1">
      <c r="A1000" s="58"/>
      <c r="B1000" s="58"/>
      <c r="C1000" s="59"/>
      <c r="D1000" s="59"/>
      <c r="E1000" s="59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autoFilter ref="A1:E17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H91"/>
  <sheetViews>
    <sheetView showGridLines="0" tabSelected="1" topLeftCell="A15" zoomScaleNormal="100" workbookViewId="0">
      <selection activeCell="N7" sqref="N7:BG7"/>
    </sheetView>
  </sheetViews>
  <sheetFormatPr defaultColWidth="14.42578125" defaultRowHeight="15" customHeight="1"/>
  <cols>
    <col min="1" max="1" width="32" customWidth="1"/>
  </cols>
  <sheetData>
    <row r="1" spans="1:60" ht="15" customHeight="1">
      <c r="A1" s="67" t="s">
        <v>44</v>
      </c>
    </row>
    <row r="2" spans="1:60" ht="15" customHeight="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 ht="15" customHeight="1">
      <c r="A3">
        <v>2013</v>
      </c>
      <c r="B3" s="60">
        <v>322982.93587383704</v>
      </c>
      <c r="C3" s="60">
        <v>5083516.1226910474</v>
      </c>
      <c r="D3" s="60">
        <v>8812440.9267552625</v>
      </c>
      <c r="E3" s="60">
        <v>12751059.711361995</v>
      </c>
      <c r="F3" s="60">
        <v>13346743.213312728</v>
      </c>
      <c r="G3" s="60">
        <v>15993572.553371964</v>
      </c>
      <c r="H3" s="60">
        <v>17618810.211053498</v>
      </c>
      <c r="I3" s="60">
        <v>20333059.85473587</v>
      </c>
      <c r="J3" s="60">
        <v>22002370.646055769</v>
      </c>
      <c r="K3" s="60">
        <v>23991349.811741367</v>
      </c>
      <c r="L3" s="60">
        <v>27751422.817735847</v>
      </c>
      <c r="M3" s="60">
        <v>29622533.850891944</v>
      </c>
      <c r="N3" s="60">
        <v>32191017.009320058</v>
      </c>
      <c r="O3" s="60">
        <v>34410534.717223018</v>
      </c>
      <c r="P3" s="60">
        <v>36561449.731916256</v>
      </c>
      <c r="Q3" s="60">
        <v>38949612.377362549</v>
      </c>
      <c r="R3" s="60">
        <v>40884665.04559011</v>
      </c>
      <c r="S3" s="60">
        <v>42243166.268294148</v>
      </c>
      <c r="T3" s="60">
        <v>44294755.890258156</v>
      </c>
      <c r="U3" s="60">
        <v>45232258.203519635</v>
      </c>
      <c r="V3" s="60">
        <v>46398801.541038007</v>
      </c>
      <c r="W3" s="60">
        <v>48569421.931580715</v>
      </c>
      <c r="X3" s="60">
        <v>49333351.545452572</v>
      </c>
      <c r="Y3" s="60">
        <v>50580041.66159068</v>
      </c>
      <c r="Z3" s="60">
        <v>51109656.682995752</v>
      </c>
      <c r="AA3" s="60">
        <v>51593285.063368469</v>
      </c>
      <c r="AB3" s="60">
        <v>52761633.148748793</v>
      </c>
      <c r="AC3" s="60">
        <v>52799878.788321368</v>
      </c>
      <c r="AD3" s="60">
        <v>52784193.244349241</v>
      </c>
      <c r="AE3" s="60">
        <v>53214863.881886952</v>
      </c>
      <c r="AF3" s="60">
        <v>53501443.640618414</v>
      </c>
      <c r="AG3" s="60">
        <v>53828788.191917025</v>
      </c>
      <c r="AH3" s="60">
        <v>53817002.734781347</v>
      </c>
      <c r="AI3" s="60">
        <v>53510496.262734823</v>
      </c>
      <c r="AJ3" s="60">
        <v>53466005.882682092</v>
      </c>
      <c r="AK3" s="60">
        <v>53555346.440985896</v>
      </c>
      <c r="AL3" s="60">
        <v>53567553.369737469</v>
      </c>
      <c r="AM3" s="60">
        <v>53583019.807522081</v>
      </c>
      <c r="AN3" s="60">
        <v>53608819.447715893</v>
      </c>
      <c r="AO3" s="60">
        <v>53638795.146179274</v>
      </c>
      <c r="AP3" s="60">
        <v>53630329.843538851</v>
      </c>
      <c r="AQ3" s="60">
        <v>53590474.059136853</v>
      </c>
      <c r="AR3" s="60">
        <v>53593727.88120921</v>
      </c>
      <c r="AS3" s="60">
        <v>53594516.442278154</v>
      </c>
      <c r="AT3" s="60">
        <v>53595571.233401865</v>
      </c>
      <c r="AU3" s="60">
        <v>53685459.683125302</v>
      </c>
      <c r="AV3" s="60">
        <v>53604981.530946791</v>
      </c>
      <c r="AW3" s="60">
        <v>53617097.406874157</v>
      </c>
      <c r="AX3" s="60">
        <v>53584037.073409989</v>
      </c>
      <c r="AY3" s="60">
        <v>53591944.673409976</v>
      </c>
      <c r="AZ3" s="60">
        <v>53596927.174184941</v>
      </c>
      <c r="BA3" s="60">
        <v>53385655.821869873</v>
      </c>
      <c r="BB3" s="60">
        <v>53515182.112652101</v>
      </c>
      <c r="BC3" s="60">
        <v>53510027.555250444</v>
      </c>
      <c r="BD3" s="60">
        <v>53520400.450881831</v>
      </c>
      <c r="BE3" s="60">
        <v>53440068.453708149</v>
      </c>
      <c r="BF3" s="60">
        <v>53439638.993708119</v>
      </c>
      <c r="BG3" s="60">
        <v>53310131.464328386</v>
      </c>
      <c r="BH3" s="60">
        <v>2521425892.1671872</v>
      </c>
    </row>
    <row r="4" spans="1:60" ht="15" customHeight="1">
      <c r="A4">
        <v>2014</v>
      </c>
      <c r="B4" s="60">
        <v>429263.26954994956</v>
      </c>
      <c r="C4" s="60">
        <v>3664094.2134757955</v>
      </c>
      <c r="D4" s="60">
        <v>9070001.2330515962</v>
      </c>
      <c r="E4" s="60">
        <v>9807318.7403951231</v>
      </c>
      <c r="F4" s="60">
        <v>12577434.277145227</v>
      </c>
      <c r="G4" s="60">
        <v>14233825.241652807</v>
      </c>
      <c r="H4" s="60">
        <v>17366342.168929808</v>
      </c>
      <c r="I4" s="60">
        <v>19848826.04076482</v>
      </c>
      <c r="J4" s="60">
        <v>22048733.299370915</v>
      </c>
      <c r="K4" s="60">
        <v>24676599.69300776</v>
      </c>
      <c r="L4" s="60">
        <v>26503385.725955792</v>
      </c>
      <c r="M4" s="60">
        <v>28717798.464598846</v>
      </c>
      <c r="N4" s="60">
        <v>30843765.844163798</v>
      </c>
      <c r="O4" s="60">
        <v>33350534.609894186</v>
      </c>
      <c r="P4" s="60">
        <v>35592003.279528312</v>
      </c>
      <c r="Q4" s="60">
        <v>37281167.960108273</v>
      </c>
      <c r="R4" s="60">
        <v>38928053.47680898</v>
      </c>
      <c r="S4" s="60">
        <v>40331163.202404484</v>
      </c>
      <c r="T4" s="60">
        <v>41579498.893515222</v>
      </c>
      <c r="U4" s="60">
        <v>43114241.026707038</v>
      </c>
      <c r="V4" s="60">
        <v>43985858.366454832</v>
      </c>
      <c r="W4" s="60">
        <v>45910175.428440578</v>
      </c>
      <c r="X4" s="60">
        <v>46653070.465669669</v>
      </c>
      <c r="Y4" s="60">
        <v>47092556.15423049</v>
      </c>
      <c r="Z4" s="60">
        <v>47217286.078630351</v>
      </c>
      <c r="AA4" s="60">
        <v>47434267.356804542</v>
      </c>
      <c r="AB4" s="60">
        <v>47659296.32009688</v>
      </c>
      <c r="AC4" s="60">
        <v>47853735.344320163</v>
      </c>
      <c r="AD4" s="60">
        <v>48293315.710214928</v>
      </c>
      <c r="AE4" s="60">
        <v>48555336.103816576</v>
      </c>
      <c r="AF4" s="60">
        <v>48677945.678978182</v>
      </c>
      <c r="AG4" s="60">
        <v>48749607.882396586</v>
      </c>
      <c r="AH4" s="60">
        <v>48877876.801166601</v>
      </c>
      <c r="AI4" s="60">
        <v>49085985.136955105</v>
      </c>
      <c r="AJ4" s="60">
        <v>49197790.174492761</v>
      </c>
      <c r="AK4" s="60">
        <v>49237541.832873821</v>
      </c>
      <c r="AL4" s="60">
        <v>49234299.483474232</v>
      </c>
      <c r="AM4" s="60">
        <v>49317841.59103369</v>
      </c>
      <c r="AN4" s="60">
        <v>49325842.557796888</v>
      </c>
      <c r="AO4" s="60">
        <v>49308824.487824023</v>
      </c>
      <c r="AP4" s="60">
        <v>49339200.072845198</v>
      </c>
      <c r="AQ4" s="60">
        <v>49364120.788403347</v>
      </c>
      <c r="AR4" s="60">
        <v>49367282.289997458</v>
      </c>
      <c r="AS4" s="60">
        <v>49460784.178413793</v>
      </c>
      <c r="AT4" s="60">
        <v>49467111.084285446</v>
      </c>
      <c r="AW4" s="60">
        <v>49666801.69405777</v>
      </c>
      <c r="BH4" s="60">
        <v>1748297803.7247028</v>
      </c>
    </row>
    <row r="5" spans="1:60" ht="15" customHeight="1">
      <c r="A5">
        <v>2015</v>
      </c>
      <c r="B5" s="60">
        <v>273586.79343553155</v>
      </c>
      <c r="C5" s="60">
        <v>6350506.3473133026</v>
      </c>
      <c r="D5" s="60">
        <v>7990355.4573881514</v>
      </c>
      <c r="E5" s="60">
        <v>9695010.676403394</v>
      </c>
      <c r="F5" s="60">
        <v>12016328.721860338</v>
      </c>
      <c r="G5" s="60">
        <v>13445556.322233666</v>
      </c>
      <c r="H5" s="60">
        <v>15882387.38356171</v>
      </c>
      <c r="I5" s="60">
        <v>18896115.358207759</v>
      </c>
      <c r="J5" s="60">
        <v>20951776.303947307</v>
      </c>
      <c r="K5" s="60">
        <v>23468360.171172719</v>
      </c>
      <c r="L5" s="60">
        <v>25983343.499357585</v>
      </c>
      <c r="M5" s="60">
        <v>28159003.091939628</v>
      </c>
      <c r="N5" s="60">
        <v>29965225.783636052</v>
      </c>
      <c r="O5" s="60">
        <v>31566794.677674886</v>
      </c>
      <c r="P5" s="60">
        <v>35087657.691901498</v>
      </c>
      <c r="Q5" s="60">
        <v>36650943.454722717</v>
      </c>
      <c r="R5" s="60">
        <v>37327404.999995708</v>
      </c>
      <c r="S5" s="60">
        <v>38587679.427566417</v>
      </c>
      <c r="T5" s="60">
        <v>39528021.802435905</v>
      </c>
      <c r="U5" s="60">
        <v>40680224.308543094</v>
      </c>
      <c r="V5" s="60">
        <v>41569751.013732754</v>
      </c>
      <c r="W5" s="60">
        <v>42775154.743248656</v>
      </c>
      <c r="X5" s="60">
        <v>43164987.288372576</v>
      </c>
      <c r="Y5" s="60">
        <v>43934894.749139644</v>
      </c>
      <c r="Z5" s="60">
        <v>44346749.439780541</v>
      </c>
      <c r="AA5" s="60">
        <v>44737050.988392867</v>
      </c>
      <c r="AB5" s="60">
        <v>45067300.15117716</v>
      </c>
      <c r="AC5" s="60">
        <v>45175490.821685962</v>
      </c>
      <c r="AD5" s="60">
        <v>45317184.767072104</v>
      </c>
      <c r="AE5" s="60">
        <v>45196798.002128102</v>
      </c>
      <c r="AF5" s="60">
        <v>45456544.938626125</v>
      </c>
      <c r="AG5" s="60">
        <v>45559042.27253487</v>
      </c>
      <c r="AH5" s="60">
        <v>45614301.666637786</v>
      </c>
      <c r="AK5" s="60">
        <v>46895050.735541277</v>
      </c>
      <c r="BH5" s="60">
        <v>1097316583.8513677</v>
      </c>
    </row>
    <row r="6" spans="1:60" ht="15" customHeight="1">
      <c r="A6">
        <v>2016</v>
      </c>
      <c r="B6" s="60">
        <v>188805.82052782454</v>
      </c>
      <c r="C6" s="60">
        <v>4992894.1266114088</v>
      </c>
      <c r="D6" s="60">
        <v>6578718.8867535526</v>
      </c>
      <c r="E6" s="60">
        <v>8802753.1851524822</v>
      </c>
      <c r="F6" s="60">
        <v>10685936.549146643</v>
      </c>
      <c r="G6" s="60">
        <v>12302122.446256686</v>
      </c>
      <c r="H6" s="60">
        <v>16527614.233465344</v>
      </c>
      <c r="I6" s="60">
        <v>18590920.207503252</v>
      </c>
      <c r="J6" s="60">
        <v>25479746.574680399</v>
      </c>
      <c r="K6" s="60">
        <v>22452987.683277857</v>
      </c>
      <c r="L6" s="60">
        <v>24820850.208649442</v>
      </c>
      <c r="M6" s="60">
        <v>27278452.506859701</v>
      </c>
      <c r="N6" s="60">
        <v>29563681.052252509</v>
      </c>
      <c r="O6" s="60">
        <v>31326632.375450596</v>
      </c>
      <c r="P6" s="60">
        <v>33573012.915155813</v>
      </c>
      <c r="Q6" s="60">
        <v>34928122.518357791</v>
      </c>
      <c r="R6" s="60">
        <v>36845345.87515457</v>
      </c>
      <c r="S6" s="60">
        <v>37859541.854937926</v>
      </c>
      <c r="T6" s="60">
        <v>38691662.471435137</v>
      </c>
      <c r="U6" s="60">
        <v>40013895.210330501</v>
      </c>
      <c r="V6" s="60">
        <v>40906859.763088167</v>
      </c>
      <c r="Y6" s="60">
        <v>44186990.362222858</v>
      </c>
      <c r="BH6" s="60">
        <v>546597546.82727051</v>
      </c>
    </row>
    <row r="7" spans="1:60" ht="15" customHeight="1">
      <c r="A7">
        <v>2017</v>
      </c>
      <c r="B7" s="60">
        <v>323276.54647170391</v>
      </c>
      <c r="C7" s="60">
        <v>4745863.1434831154</v>
      </c>
      <c r="D7" s="60">
        <v>6467620.2146767303</v>
      </c>
      <c r="E7" s="60">
        <v>7249042.1423103791</v>
      </c>
      <c r="F7" s="60">
        <v>9699435.9332892802</v>
      </c>
      <c r="G7" s="60">
        <v>12050792.885623522</v>
      </c>
      <c r="H7" s="60">
        <v>14246336.873357402</v>
      </c>
      <c r="I7" s="60">
        <v>18118459.878671646</v>
      </c>
      <c r="J7" s="60">
        <v>19887994.699572701</v>
      </c>
      <c r="K7" t="e">
        <f>NA()</f>
        <v>#N/A</v>
      </c>
      <c r="L7" t="e">
        <f>NA()</f>
        <v>#N/A</v>
      </c>
      <c r="M7" s="60">
        <v>26731635.135664839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s="60">
        <v>119520457.4531213</v>
      </c>
    </row>
    <row r="8" spans="1:60" ht="15" customHeight="1">
      <c r="A8" t="s">
        <v>45</v>
      </c>
      <c r="B8" s="60">
        <v>1537915.3658588463</v>
      </c>
      <c r="C8" s="60">
        <v>24836873.953574672</v>
      </c>
      <c r="D8" s="60">
        <v>38919136.718625292</v>
      </c>
      <c r="E8" s="60">
        <v>48305184.455623373</v>
      </c>
      <c r="F8" s="60">
        <v>58325878.694754221</v>
      </c>
      <c r="G8" s="60">
        <v>68025869.449138641</v>
      </c>
      <c r="H8" s="60">
        <v>81641490.870367751</v>
      </c>
      <c r="I8" s="60">
        <v>95787381.339883357</v>
      </c>
      <c r="J8" s="60">
        <v>110370621.52362709</v>
      </c>
      <c r="K8" s="60">
        <v>94589297.359199703</v>
      </c>
      <c r="L8" s="60">
        <v>105059002.25169866</v>
      </c>
      <c r="M8" s="60">
        <v>140509423.04995495</v>
      </c>
      <c r="N8" s="60">
        <v>122563689.68937242</v>
      </c>
      <c r="O8" s="60">
        <v>130654496.38024269</v>
      </c>
      <c r="P8" s="60">
        <v>140814123.6185019</v>
      </c>
      <c r="Q8" s="60">
        <v>147809846.31055135</v>
      </c>
      <c r="R8" s="60">
        <v>153985469.39754939</v>
      </c>
      <c r="S8" s="60">
        <v>159021550.75320297</v>
      </c>
      <c r="T8" s="60">
        <v>164093939.05764443</v>
      </c>
      <c r="U8" s="60">
        <v>169040618.74910027</v>
      </c>
      <c r="V8" s="60">
        <v>172861270.68431377</v>
      </c>
      <c r="W8" s="60">
        <v>137254752.10326993</v>
      </c>
      <c r="X8" s="60">
        <v>139151409.2994948</v>
      </c>
      <c r="Y8" s="60">
        <v>185794482.92718366</v>
      </c>
      <c r="Z8" s="60">
        <v>142673692.20140663</v>
      </c>
      <c r="AA8" s="60">
        <v>143764603.40856588</v>
      </c>
      <c r="AB8" s="60">
        <v>145488229.62002283</v>
      </c>
      <c r="AC8" s="60">
        <v>145829104.95432749</v>
      </c>
      <c r="AD8" s="60">
        <v>146394693.72163627</v>
      </c>
      <c r="AE8" s="60">
        <v>146966997.98783162</v>
      </c>
      <c r="AF8" s="60">
        <v>147635934.2582227</v>
      </c>
      <c r="AG8" s="60">
        <v>148137438.34684849</v>
      </c>
      <c r="AH8" s="60">
        <v>148309181.20258573</v>
      </c>
      <c r="AI8" s="60">
        <v>102596481.39968993</v>
      </c>
      <c r="AJ8" s="60">
        <v>102663796.05717486</v>
      </c>
      <c r="AK8" s="60">
        <v>149687939.00940099</v>
      </c>
      <c r="AL8" s="60">
        <v>102801852.8532117</v>
      </c>
      <c r="AM8" s="60">
        <v>102900861.39855577</v>
      </c>
      <c r="AN8" s="60">
        <v>102934662.00551277</v>
      </c>
      <c r="AO8" s="60">
        <v>102947619.6340033</v>
      </c>
      <c r="AP8" s="60">
        <v>102969529.91638404</v>
      </c>
      <c r="AQ8" s="60">
        <v>102954594.8475402</v>
      </c>
      <c r="AR8" s="60">
        <v>102961010.17120667</v>
      </c>
      <c r="AS8" s="60">
        <v>103055300.62069196</v>
      </c>
      <c r="AT8" s="60">
        <v>103062682.3176873</v>
      </c>
      <c r="AU8" s="60">
        <v>53685459.683125302</v>
      </c>
      <c r="AV8" s="60">
        <v>53604981.530946791</v>
      </c>
      <c r="AW8" s="60">
        <v>103283899.10093193</v>
      </c>
      <c r="AX8" s="60">
        <v>53584037.073409989</v>
      </c>
      <c r="AY8" s="60">
        <v>53591944.673409976</v>
      </c>
      <c r="AZ8" s="60">
        <v>53596927.174184941</v>
      </c>
      <c r="BA8" s="60">
        <v>53385655.821869873</v>
      </c>
      <c r="BB8" s="60">
        <v>53515182.112652101</v>
      </c>
      <c r="BC8" s="60">
        <v>53510027.555250444</v>
      </c>
      <c r="BD8" s="60">
        <v>53520400.450881831</v>
      </c>
      <c r="BE8" s="60">
        <v>53440068.453708149</v>
      </c>
      <c r="BF8" s="60">
        <v>53439638.993708119</v>
      </c>
      <c r="BG8" s="60">
        <v>53310131.464328386</v>
      </c>
      <c r="BH8" s="60">
        <v>6033158284.0236511</v>
      </c>
    </row>
    <row r="9" spans="1:60" ht="15" customHeight="1">
      <c r="A9" s="67"/>
    </row>
    <row r="10" spans="1:60" ht="15" customHeight="1">
      <c r="A10" s="67" t="s">
        <v>46</v>
      </c>
    </row>
    <row r="11" spans="1:60" ht="15" customHeight="1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 ht="15" customHeight="1">
      <c r="A12">
        <v>2013</v>
      </c>
      <c r="B12" s="60">
        <v>322982.93587383704</v>
      </c>
      <c r="C12" s="60">
        <v>5083516.1226910474</v>
      </c>
      <c r="D12" s="60">
        <v>8812440.9267552625</v>
      </c>
      <c r="E12" s="60">
        <v>12751059.711361995</v>
      </c>
      <c r="F12" s="60">
        <v>13346743.213312728</v>
      </c>
      <c r="G12" s="60">
        <v>15993572.553371964</v>
      </c>
      <c r="H12" s="60">
        <v>17618810.211053498</v>
      </c>
      <c r="I12" s="60">
        <v>20333059.85473587</v>
      </c>
      <c r="J12" s="60">
        <v>22002370.646055769</v>
      </c>
      <c r="K12" s="60">
        <v>23991349.811741367</v>
      </c>
      <c r="L12" s="60">
        <v>27751422.817735847</v>
      </c>
      <c r="M12" s="60">
        <v>29622533.850891944</v>
      </c>
      <c r="N12" s="60">
        <v>32191017.009320058</v>
      </c>
      <c r="O12" s="60">
        <v>34410534.717223018</v>
      </c>
      <c r="P12" s="60">
        <v>36561449.731916256</v>
      </c>
      <c r="Q12" s="60">
        <v>38949612.377362549</v>
      </c>
      <c r="R12" s="60">
        <v>40884665.04559011</v>
      </c>
      <c r="S12" s="60">
        <v>42243166.268294148</v>
      </c>
      <c r="T12" s="60">
        <v>44294755.890258156</v>
      </c>
      <c r="U12" s="60">
        <v>45232258.203519635</v>
      </c>
      <c r="V12" s="60">
        <v>46398801.541038007</v>
      </c>
      <c r="W12" s="60">
        <v>48569421.931580715</v>
      </c>
      <c r="X12" s="60">
        <v>49333351.545452572</v>
      </c>
      <c r="Y12" s="60">
        <v>50580041.66159068</v>
      </c>
      <c r="Z12" s="60">
        <v>51109656.682995752</v>
      </c>
      <c r="AA12" s="60">
        <v>51593285.063368469</v>
      </c>
      <c r="AB12" s="60">
        <v>52761633.148748793</v>
      </c>
      <c r="AC12" s="60">
        <v>52799878.788321368</v>
      </c>
      <c r="AD12" s="60">
        <v>52784193.244349241</v>
      </c>
      <c r="AE12" s="60">
        <v>53214863.881886952</v>
      </c>
      <c r="AF12" s="60">
        <v>53501443.640618414</v>
      </c>
      <c r="AG12" s="60">
        <v>53828788.191917025</v>
      </c>
      <c r="AH12" s="60">
        <v>53817002.734781347</v>
      </c>
      <c r="AI12" s="60">
        <v>53510496.262734823</v>
      </c>
      <c r="AJ12" s="60">
        <v>53466005.882682092</v>
      </c>
      <c r="AK12" s="60">
        <v>53555346.440985896</v>
      </c>
      <c r="AL12" s="60">
        <v>53567553.369737469</v>
      </c>
      <c r="AM12" s="60">
        <v>53583019.807522081</v>
      </c>
      <c r="AN12" s="60">
        <v>53608819.447715893</v>
      </c>
      <c r="AO12" s="60">
        <v>53638795.146179274</v>
      </c>
      <c r="AP12" s="60">
        <v>53630329.843538851</v>
      </c>
      <c r="AQ12" s="60">
        <v>53590474.059136853</v>
      </c>
      <c r="AR12" s="60">
        <v>53593727.88120921</v>
      </c>
      <c r="AS12" s="60">
        <v>53594516.442278154</v>
      </c>
      <c r="AT12" s="60">
        <v>53595571.233401865</v>
      </c>
      <c r="AU12" s="60">
        <v>53685459.683125302</v>
      </c>
      <c r="AV12" s="60">
        <v>53604981.530946791</v>
      </c>
      <c r="AW12" s="60">
        <v>53617097.406874157</v>
      </c>
      <c r="AX12" s="60">
        <v>53584037.073409989</v>
      </c>
      <c r="AY12" s="60">
        <v>53591944.673409976</v>
      </c>
      <c r="AZ12" s="60">
        <v>53596927.174184941</v>
      </c>
      <c r="BA12" s="60">
        <v>53385655.821869873</v>
      </c>
      <c r="BB12" s="60">
        <v>53515182.112652101</v>
      </c>
      <c r="BC12" s="60">
        <v>53510027.555250444</v>
      </c>
      <c r="BD12" s="60">
        <v>53520400.450881831</v>
      </c>
      <c r="BE12" s="60">
        <v>53440068.453708149</v>
      </c>
      <c r="BF12" s="60">
        <v>53439638.993708119</v>
      </c>
      <c r="BG12" s="60">
        <v>53310131.464328386</v>
      </c>
      <c r="BH12" s="60">
        <v>2521425892.1671872</v>
      </c>
    </row>
    <row r="13" spans="1:60" ht="15" customHeight="1">
      <c r="A13">
        <v>2014</v>
      </c>
      <c r="B13" s="60">
        <v>429263.26954994956</v>
      </c>
      <c r="C13" s="60">
        <v>3664094.2134757955</v>
      </c>
      <c r="D13" s="60">
        <v>9070001.2330515962</v>
      </c>
      <c r="E13" s="60">
        <v>9807318.7403951231</v>
      </c>
      <c r="F13" s="60">
        <v>12577434.277145227</v>
      </c>
      <c r="G13" s="60">
        <v>14233825.241652807</v>
      </c>
      <c r="H13" s="60">
        <v>17366342.168929808</v>
      </c>
      <c r="I13" s="60">
        <v>19848826.04076482</v>
      </c>
      <c r="J13" s="60">
        <v>22048733.299370915</v>
      </c>
      <c r="K13" s="60">
        <v>24676599.69300776</v>
      </c>
      <c r="L13" s="60">
        <v>26503385.725955792</v>
      </c>
      <c r="M13" s="60">
        <v>28717798.464598846</v>
      </c>
      <c r="N13" s="60">
        <v>30843765.844163798</v>
      </c>
      <c r="O13" s="60">
        <v>33350534.609894186</v>
      </c>
      <c r="P13" s="60">
        <v>35592003.279528312</v>
      </c>
      <c r="Q13" s="60">
        <v>37281167.960108273</v>
      </c>
      <c r="R13" s="60">
        <v>38928053.47680898</v>
      </c>
      <c r="S13" s="60">
        <v>40331163.202404484</v>
      </c>
      <c r="T13" s="60">
        <v>41579498.893515222</v>
      </c>
      <c r="U13" s="60">
        <v>43114241.026707038</v>
      </c>
      <c r="V13" s="60">
        <v>43985858.366454832</v>
      </c>
      <c r="W13" s="60">
        <v>45910175.428440578</v>
      </c>
      <c r="X13" s="60">
        <v>46653070.465669669</v>
      </c>
      <c r="Y13" s="60">
        <v>47092556.15423049</v>
      </c>
      <c r="Z13" s="60">
        <v>47217286.078630351</v>
      </c>
      <c r="AA13" s="60">
        <v>47434267.356804542</v>
      </c>
      <c r="AB13" s="60">
        <v>47659296.32009688</v>
      </c>
      <c r="AC13" s="60">
        <v>47853735.344320163</v>
      </c>
      <c r="AD13" s="60">
        <v>48293315.710214928</v>
      </c>
      <c r="AE13" s="60">
        <v>48555336.103816576</v>
      </c>
      <c r="AF13" s="60">
        <v>48677945.678978182</v>
      </c>
      <c r="AG13" s="60">
        <v>48749607.882396586</v>
      </c>
      <c r="AH13" s="60">
        <v>48877876.801166601</v>
      </c>
      <c r="AI13" s="60">
        <v>49085985.136955105</v>
      </c>
      <c r="AJ13" s="60">
        <v>49197790.174492761</v>
      </c>
      <c r="AK13" s="60">
        <v>49237541.832873821</v>
      </c>
      <c r="AL13" s="60">
        <v>49234299.483474232</v>
      </c>
      <c r="AM13" s="60">
        <v>49317841.59103369</v>
      </c>
      <c r="AN13" s="60">
        <v>49325842.557796888</v>
      </c>
      <c r="AO13" s="60">
        <v>49308824.487824023</v>
      </c>
      <c r="AP13" s="60">
        <v>49339200.072845198</v>
      </c>
      <c r="AQ13" s="60">
        <v>49364120.788403347</v>
      </c>
      <c r="AR13" s="60">
        <v>49367282.289997458</v>
      </c>
      <c r="AS13" s="60">
        <v>49460784.178413793</v>
      </c>
      <c r="AT13" s="60">
        <v>49467111.084285446</v>
      </c>
      <c r="AW13" s="60">
        <v>49666801.69405777</v>
      </c>
      <c r="BH13" s="60">
        <v>1748297803.7247028</v>
      </c>
    </row>
    <row r="14" spans="1:60" ht="15" customHeight="1">
      <c r="A14">
        <v>2015</v>
      </c>
      <c r="B14" s="60">
        <v>273586.79343553155</v>
      </c>
      <c r="C14" s="60">
        <v>6350506.3473133026</v>
      </c>
      <c r="D14" s="60">
        <v>7990355.4573881514</v>
      </c>
      <c r="E14" s="60">
        <v>9695010.676403394</v>
      </c>
      <c r="F14" s="60">
        <v>12016328.721860338</v>
      </c>
      <c r="G14" s="60">
        <v>13445556.322233666</v>
      </c>
      <c r="H14" s="60">
        <v>15882387.38356171</v>
      </c>
      <c r="I14" s="60">
        <v>18896115.358207759</v>
      </c>
      <c r="J14" s="60">
        <v>20951776.303947307</v>
      </c>
      <c r="K14" s="60">
        <v>23468360.171172719</v>
      </c>
      <c r="L14" s="60">
        <v>25983343.499357585</v>
      </c>
      <c r="M14" s="60">
        <v>28159003.091939628</v>
      </c>
      <c r="N14" s="60">
        <v>29965225.783636052</v>
      </c>
      <c r="O14" s="60">
        <v>31566794.677674886</v>
      </c>
      <c r="P14" s="60">
        <v>35087657.691901498</v>
      </c>
      <c r="Q14" s="60">
        <v>36650943.454722717</v>
      </c>
      <c r="R14" s="60">
        <v>37327404.999995708</v>
      </c>
      <c r="S14" s="60">
        <v>38587679.427566417</v>
      </c>
      <c r="T14" s="60">
        <v>39528021.802435905</v>
      </c>
      <c r="U14" s="60">
        <v>40680224.308543094</v>
      </c>
      <c r="V14" s="60">
        <v>41569751.013732754</v>
      </c>
      <c r="W14" s="60">
        <v>42775154.743248656</v>
      </c>
      <c r="X14" s="60">
        <v>43164987.288372576</v>
      </c>
      <c r="Y14" s="60">
        <v>43934894.749139644</v>
      </c>
      <c r="Z14" s="60">
        <v>44346749.439780541</v>
      </c>
      <c r="AA14" s="60">
        <v>44737050.988392867</v>
      </c>
      <c r="AB14" s="60">
        <v>45067300.15117716</v>
      </c>
      <c r="AC14" s="60">
        <v>45175490.821685962</v>
      </c>
      <c r="AD14" s="60">
        <v>45317184.767072104</v>
      </c>
      <c r="AE14" s="60">
        <v>45196798.002128102</v>
      </c>
      <c r="AF14" s="60">
        <v>45456544.938626125</v>
      </c>
      <c r="AG14" s="60">
        <v>45559042.27253487</v>
      </c>
      <c r="AH14" s="60">
        <v>45614301.666637786</v>
      </c>
      <c r="AK14" s="60">
        <v>46895050.735541277</v>
      </c>
      <c r="BH14" s="60">
        <v>1097316583.8513677</v>
      </c>
    </row>
    <row r="15" spans="1:60" ht="15" customHeight="1">
      <c r="A15">
        <v>2016</v>
      </c>
      <c r="B15" s="60">
        <v>188805.82052782454</v>
      </c>
      <c r="C15" s="60">
        <v>4992894.1266114088</v>
      </c>
      <c r="D15" s="60">
        <v>6578718.8867535526</v>
      </c>
      <c r="E15" s="60">
        <v>8802753.1851524822</v>
      </c>
      <c r="F15" s="60">
        <v>10685936.549146643</v>
      </c>
      <c r="G15" s="60">
        <v>12302122.446256686</v>
      </c>
      <c r="H15" s="60">
        <v>16527614.233465344</v>
      </c>
      <c r="I15" s="60">
        <v>18590920.207503252</v>
      </c>
      <c r="J15" s="60">
        <v>20425496.007928561</v>
      </c>
      <c r="K15" s="60">
        <v>22452987.683277857</v>
      </c>
      <c r="L15" s="60">
        <v>24820850.208649442</v>
      </c>
      <c r="M15" s="60">
        <v>27278452.506859701</v>
      </c>
      <c r="N15" s="60">
        <v>29563681.052252509</v>
      </c>
      <c r="O15" s="60">
        <v>31326632.375450596</v>
      </c>
      <c r="P15" s="60">
        <v>33573012.915155813</v>
      </c>
      <c r="Q15" s="60">
        <v>34928122.518357791</v>
      </c>
      <c r="R15" s="60">
        <v>36845345.87515457</v>
      </c>
      <c r="S15" s="60">
        <v>37859541.854937926</v>
      </c>
      <c r="T15" s="60">
        <v>38691662.471435137</v>
      </c>
      <c r="U15" s="60">
        <v>40013895.210330501</v>
      </c>
      <c r="V15" s="60">
        <v>40906859.763088167</v>
      </c>
      <c r="Y15" s="60">
        <v>44186990.362222858</v>
      </c>
      <c r="BH15" s="60">
        <v>541543296.26051867</v>
      </c>
    </row>
    <row r="16" spans="1:60" ht="15" customHeight="1">
      <c r="A16">
        <v>2017</v>
      </c>
      <c r="B16" s="60">
        <v>323276.54647170391</v>
      </c>
      <c r="C16" s="60">
        <v>4745863.1434831154</v>
      </c>
      <c r="D16" s="60">
        <v>6467620.2146767303</v>
      </c>
      <c r="E16" s="60">
        <v>7249042.1423103791</v>
      </c>
      <c r="F16" s="60">
        <v>9699435.9332892802</v>
      </c>
      <c r="G16" s="60">
        <v>12050792.885623522</v>
      </c>
      <c r="H16" s="60">
        <v>14246336.873357402</v>
      </c>
      <c r="I16" s="60">
        <v>18118459.878671646</v>
      </c>
      <c r="J16" s="60">
        <v>19887994.699572701</v>
      </c>
      <c r="M16" s="60">
        <v>26731635.135664839</v>
      </c>
      <c r="BH16" s="60">
        <v>119520457.4531213</v>
      </c>
    </row>
    <row r="17" spans="1:60" ht="15" customHeight="1">
      <c r="A17" t="s">
        <v>45</v>
      </c>
      <c r="B17" s="60">
        <v>1537915.3658588463</v>
      </c>
      <c r="C17" s="60">
        <v>24836873.953574672</v>
      </c>
      <c r="D17" s="60">
        <v>38919136.718625292</v>
      </c>
      <c r="E17" s="60">
        <v>48305184.455623373</v>
      </c>
      <c r="F17" s="60">
        <v>58325878.694754221</v>
      </c>
      <c r="G17" s="60">
        <v>68025869.449138641</v>
      </c>
      <c r="H17" s="60">
        <v>81641490.870367751</v>
      </c>
      <c r="I17" s="60">
        <v>95787381.339883357</v>
      </c>
      <c r="J17" s="60">
        <v>105316370.95687525</v>
      </c>
      <c r="K17" s="60">
        <v>94589297.359199703</v>
      </c>
      <c r="L17" s="60">
        <v>105059002.25169866</v>
      </c>
      <c r="M17" s="60">
        <v>140509423.04995495</v>
      </c>
      <c r="N17" s="60">
        <v>122563689.68937242</v>
      </c>
      <c r="O17" s="60">
        <v>130654496.38024269</v>
      </c>
      <c r="P17" s="60">
        <v>140814123.6185019</v>
      </c>
      <c r="Q17" s="60">
        <v>147809846.31055135</v>
      </c>
      <c r="R17" s="60">
        <v>153985469.39754939</v>
      </c>
      <c r="S17" s="60">
        <v>159021550.75320297</v>
      </c>
      <c r="T17" s="60">
        <v>164093939.05764443</v>
      </c>
      <c r="U17" s="60">
        <v>169040618.74910027</v>
      </c>
      <c r="V17" s="60">
        <v>172861270.68431377</v>
      </c>
      <c r="W17" s="60">
        <v>137254752.10326993</v>
      </c>
      <c r="X17" s="60">
        <v>139151409.2994948</v>
      </c>
      <c r="Y17" s="60">
        <v>185794482.92718366</v>
      </c>
      <c r="Z17" s="60">
        <v>142673692.20140663</v>
      </c>
      <c r="AA17" s="60">
        <v>143764603.40856588</v>
      </c>
      <c r="AB17" s="60">
        <v>145488229.62002283</v>
      </c>
      <c r="AC17" s="60">
        <v>145829104.95432749</v>
      </c>
      <c r="AD17" s="60">
        <v>146394693.72163627</v>
      </c>
      <c r="AE17" s="60">
        <v>146966997.98783162</v>
      </c>
      <c r="AF17" s="60">
        <v>147635934.2582227</v>
      </c>
      <c r="AG17" s="60">
        <v>148137438.34684849</v>
      </c>
      <c r="AH17" s="60">
        <v>148309181.20258573</v>
      </c>
      <c r="AI17" s="60">
        <v>102596481.39968993</v>
      </c>
      <c r="AJ17" s="60">
        <v>102663796.05717486</v>
      </c>
      <c r="AK17" s="60">
        <v>149687939.00940099</v>
      </c>
      <c r="AL17" s="60">
        <v>102801852.8532117</v>
      </c>
      <c r="AM17" s="60">
        <v>102900861.39855577</v>
      </c>
      <c r="AN17" s="60">
        <v>102934662.00551277</v>
      </c>
      <c r="AO17" s="60">
        <v>102947619.6340033</v>
      </c>
      <c r="AP17" s="60">
        <v>102969529.91638404</v>
      </c>
      <c r="AQ17" s="60">
        <v>102954594.8475402</v>
      </c>
      <c r="AR17" s="60">
        <v>102961010.17120667</v>
      </c>
      <c r="AS17" s="60">
        <v>103055300.62069196</v>
      </c>
      <c r="AT17" s="60">
        <v>103062682.3176873</v>
      </c>
      <c r="AU17" s="60">
        <v>53685459.683125302</v>
      </c>
      <c r="AV17" s="60">
        <v>53604981.530946791</v>
      </c>
      <c r="AW17" s="60">
        <v>103283899.10093193</v>
      </c>
      <c r="AX17" s="60">
        <v>53584037.073409989</v>
      </c>
      <c r="AY17" s="60">
        <v>53591944.673409976</v>
      </c>
      <c r="AZ17" s="60">
        <v>53596927.174184941</v>
      </c>
      <c r="BA17" s="60">
        <v>53385655.821869873</v>
      </c>
      <c r="BB17" s="60">
        <v>53515182.112652101</v>
      </c>
      <c r="BC17" s="60">
        <v>53510027.555250444</v>
      </c>
      <c r="BD17" s="60">
        <v>53520400.450881831</v>
      </c>
      <c r="BE17" s="60">
        <v>53440068.453708149</v>
      </c>
      <c r="BF17" s="60">
        <v>53439638.993708119</v>
      </c>
      <c r="BG17" s="60">
        <v>53310131.464328386</v>
      </c>
      <c r="BH17" s="60">
        <v>6028104033.4568996</v>
      </c>
    </row>
    <row r="20" spans="1:60" ht="15" customHeight="1">
      <c r="A20" s="67" t="s">
        <v>47</v>
      </c>
      <c r="H20" s="67" t="s">
        <v>46</v>
      </c>
    </row>
    <row r="44" spans="1:60">
      <c r="A44" s="67" t="s">
        <v>48</v>
      </c>
    </row>
    <row r="45" spans="1:60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>
      <c r="A53" s="68" t="s">
        <v>49</v>
      </c>
      <c r="B53" s="69">
        <f>MAX(B46:BG50)</f>
        <v>1</v>
      </c>
    </row>
    <row r="55" spans="1:60">
      <c r="A55" s="67" t="s">
        <v>50</v>
      </c>
    </row>
    <row r="56" spans="1:60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>
      <c r="A57" s="70">
        <v>1</v>
      </c>
      <c r="B57" s="73">
        <f t="shared" ref="B57:BG57" si="0">SUM(B$12:B12)</f>
        <v>322982.93587383704</v>
      </c>
      <c r="C57" s="74">
        <f t="shared" si="0"/>
        <v>5083516.1226910474</v>
      </c>
      <c r="D57" s="74">
        <f t="shared" si="0"/>
        <v>8812440.9267552625</v>
      </c>
      <c r="E57" s="74">
        <f t="shared" si="0"/>
        <v>12751059.711361995</v>
      </c>
      <c r="F57" s="74">
        <f t="shared" si="0"/>
        <v>13346743.213312728</v>
      </c>
      <c r="G57" s="74">
        <f t="shared" si="0"/>
        <v>15993572.553371964</v>
      </c>
      <c r="H57" s="74">
        <f t="shared" si="0"/>
        <v>17618810.211053498</v>
      </c>
      <c r="I57" s="74">
        <f t="shared" si="0"/>
        <v>20333059.85473587</v>
      </c>
      <c r="J57" s="74">
        <f t="shared" si="0"/>
        <v>22002370.646055769</v>
      </c>
      <c r="K57" s="74">
        <f t="shared" si="0"/>
        <v>23991349.811741367</v>
      </c>
      <c r="L57" s="74">
        <f t="shared" si="0"/>
        <v>27751422.817735847</v>
      </c>
      <c r="M57" s="74">
        <f t="shared" si="0"/>
        <v>29622533.850891944</v>
      </c>
      <c r="N57" s="74">
        <f t="shared" si="0"/>
        <v>32191017.009320058</v>
      </c>
      <c r="O57" s="74">
        <f t="shared" si="0"/>
        <v>34410534.717223018</v>
      </c>
      <c r="P57" s="74">
        <f t="shared" si="0"/>
        <v>36561449.731916256</v>
      </c>
      <c r="Q57" s="74">
        <f t="shared" si="0"/>
        <v>38949612.377362549</v>
      </c>
      <c r="R57" s="74">
        <f t="shared" si="0"/>
        <v>40884665.04559011</v>
      </c>
      <c r="S57" s="74">
        <f t="shared" si="0"/>
        <v>42243166.268294148</v>
      </c>
      <c r="T57" s="74">
        <f t="shared" si="0"/>
        <v>44294755.890258156</v>
      </c>
      <c r="U57" s="74">
        <f t="shared" si="0"/>
        <v>45232258.203519635</v>
      </c>
      <c r="V57" s="74">
        <f t="shared" si="0"/>
        <v>46398801.541038007</v>
      </c>
      <c r="W57" s="74">
        <f t="shared" si="0"/>
        <v>48569421.931580715</v>
      </c>
      <c r="X57" s="74">
        <f t="shared" si="0"/>
        <v>49333351.545452572</v>
      </c>
      <c r="Y57" s="74">
        <f t="shared" si="0"/>
        <v>50580041.66159068</v>
      </c>
      <c r="Z57" s="74">
        <f t="shared" si="0"/>
        <v>51109656.682995752</v>
      </c>
      <c r="AA57" s="74">
        <f t="shared" si="0"/>
        <v>51593285.063368469</v>
      </c>
      <c r="AB57" s="74">
        <f t="shared" si="0"/>
        <v>52761633.148748793</v>
      </c>
      <c r="AC57" s="74">
        <f t="shared" si="0"/>
        <v>52799878.788321368</v>
      </c>
      <c r="AD57" s="74">
        <f t="shared" si="0"/>
        <v>52784193.244349241</v>
      </c>
      <c r="AE57" s="74">
        <f t="shared" si="0"/>
        <v>53214863.881886952</v>
      </c>
      <c r="AF57" s="74">
        <f t="shared" si="0"/>
        <v>53501443.640618414</v>
      </c>
      <c r="AG57" s="74">
        <f t="shared" si="0"/>
        <v>53828788.191917025</v>
      </c>
      <c r="AH57" s="74">
        <f t="shared" si="0"/>
        <v>53817002.734781347</v>
      </c>
      <c r="AI57" s="74">
        <f t="shared" si="0"/>
        <v>53510496.262734823</v>
      </c>
      <c r="AJ57" s="74">
        <f t="shared" si="0"/>
        <v>53466005.882682092</v>
      </c>
      <c r="AK57" s="74">
        <f t="shared" si="0"/>
        <v>53555346.440985896</v>
      </c>
      <c r="AL57" s="74">
        <f t="shared" si="0"/>
        <v>53567553.369737469</v>
      </c>
      <c r="AM57" s="74">
        <f t="shared" si="0"/>
        <v>53583019.807522081</v>
      </c>
      <c r="AN57" s="74">
        <f t="shared" si="0"/>
        <v>53608819.447715893</v>
      </c>
      <c r="AO57" s="74">
        <f t="shared" si="0"/>
        <v>53638795.146179274</v>
      </c>
      <c r="AP57" s="74">
        <f t="shared" si="0"/>
        <v>53630329.843538851</v>
      </c>
      <c r="AQ57" s="74">
        <f t="shared" si="0"/>
        <v>53590474.059136853</v>
      </c>
      <c r="AR57" s="74">
        <f t="shared" si="0"/>
        <v>53593727.88120921</v>
      </c>
      <c r="AS57" s="74">
        <f t="shared" si="0"/>
        <v>53594516.442278154</v>
      </c>
      <c r="AT57" s="74">
        <f t="shared" si="0"/>
        <v>53595571.233401865</v>
      </c>
      <c r="AU57" s="74">
        <f t="shared" si="0"/>
        <v>53685459.683125302</v>
      </c>
      <c r="AV57" s="74">
        <f t="shared" si="0"/>
        <v>53604981.530946791</v>
      </c>
      <c r="AW57" s="74">
        <f t="shared" si="0"/>
        <v>53617097.406874157</v>
      </c>
      <c r="AX57" s="74">
        <f t="shared" si="0"/>
        <v>53584037.073409989</v>
      </c>
      <c r="AY57" s="74">
        <f t="shared" si="0"/>
        <v>53591944.673409976</v>
      </c>
      <c r="AZ57" s="74">
        <f t="shared" si="0"/>
        <v>53596927.174184941</v>
      </c>
      <c r="BA57" s="74">
        <f t="shared" si="0"/>
        <v>53385655.821869873</v>
      </c>
      <c r="BB57" s="74">
        <f t="shared" si="0"/>
        <v>53515182.112652101</v>
      </c>
      <c r="BC57" s="74">
        <f t="shared" si="0"/>
        <v>53510027.555250444</v>
      </c>
      <c r="BD57" s="74">
        <f t="shared" si="0"/>
        <v>53520400.450881831</v>
      </c>
      <c r="BE57" s="74">
        <f t="shared" si="0"/>
        <v>53440068.453708149</v>
      </c>
      <c r="BF57" s="74">
        <f t="shared" si="0"/>
        <v>53439638.993708119</v>
      </c>
      <c r="BG57" s="75">
        <f t="shared" si="0"/>
        <v>53310131.464328386</v>
      </c>
    </row>
    <row r="58" spans="1:60">
      <c r="A58" s="76">
        <v>2</v>
      </c>
      <c r="B58" s="77">
        <f t="shared" ref="B58:BG58" si="1">SUM(B$12:B13)</f>
        <v>752246.20542378654</v>
      </c>
      <c r="C58" s="60">
        <f t="shared" si="1"/>
        <v>8747610.3361668438</v>
      </c>
      <c r="D58" s="60">
        <f t="shared" si="1"/>
        <v>17882442.159806859</v>
      </c>
      <c r="E58" s="60">
        <f t="shared" si="1"/>
        <v>22558378.451757118</v>
      </c>
      <c r="F58" s="60">
        <f t="shared" si="1"/>
        <v>25924177.490457956</v>
      </c>
      <c r="G58" s="60">
        <f t="shared" si="1"/>
        <v>30227397.795024771</v>
      </c>
      <c r="H58" s="60">
        <f t="shared" si="1"/>
        <v>34985152.379983306</v>
      </c>
      <c r="I58" s="60">
        <f t="shared" si="1"/>
        <v>40181885.89550069</v>
      </c>
      <c r="J58" s="60">
        <f t="shared" si="1"/>
        <v>44051103.945426688</v>
      </c>
      <c r="K58" s="60">
        <f t="shared" si="1"/>
        <v>48667949.504749127</v>
      </c>
      <c r="L58" s="60">
        <f t="shared" si="1"/>
        <v>54254808.543691635</v>
      </c>
      <c r="M58" s="60">
        <f t="shared" si="1"/>
        <v>58340332.31549079</v>
      </c>
      <c r="N58" s="60">
        <f t="shared" si="1"/>
        <v>63034782.853483856</v>
      </c>
      <c r="O58" s="60">
        <f t="shared" si="1"/>
        <v>67761069.327117205</v>
      </c>
      <c r="P58" s="60">
        <f t="shared" si="1"/>
        <v>72153453.011444569</v>
      </c>
      <c r="Q58" s="60">
        <f t="shared" si="1"/>
        <v>76230780.337470829</v>
      </c>
      <c r="R58" s="60">
        <f t="shared" si="1"/>
        <v>79812718.522399098</v>
      </c>
      <c r="S58" s="60">
        <f t="shared" si="1"/>
        <v>82574329.470698625</v>
      </c>
      <c r="T58" s="60">
        <f t="shared" si="1"/>
        <v>85874254.783773378</v>
      </c>
      <c r="U58" s="60">
        <f t="shared" si="1"/>
        <v>88346499.230226666</v>
      </c>
      <c r="V58" s="60">
        <f t="shared" si="1"/>
        <v>90384659.907492846</v>
      </c>
      <c r="W58" s="60">
        <f t="shared" si="1"/>
        <v>94479597.360021293</v>
      </c>
      <c r="X58" s="60">
        <f t="shared" si="1"/>
        <v>95986422.011122242</v>
      </c>
      <c r="Y58" s="60">
        <f t="shared" si="1"/>
        <v>97672597.815821171</v>
      </c>
      <c r="Z58" s="60">
        <f t="shared" si="1"/>
        <v>98326942.761626095</v>
      </c>
      <c r="AA58" s="60">
        <f t="shared" si="1"/>
        <v>99027552.420173019</v>
      </c>
      <c r="AB58" s="60">
        <f t="shared" si="1"/>
        <v>100420929.46884567</v>
      </c>
      <c r="AC58" s="60">
        <f t="shared" si="1"/>
        <v>100653614.13264152</v>
      </c>
      <c r="AD58" s="60">
        <f t="shared" si="1"/>
        <v>101077508.95456417</v>
      </c>
      <c r="AE58" s="60">
        <f t="shared" si="1"/>
        <v>101770199.98570353</v>
      </c>
      <c r="AF58" s="60">
        <f t="shared" si="1"/>
        <v>102179389.31959659</v>
      </c>
      <c r="AG58" s="60">
        <f t="shared" si="1"/>
        <v>102578396.07431361</v>
      </c>
      <c r="AH58" s="60">
        <f t="shared" si="1"/>
        <v>102694879.53594795</v>
      </c>
      <c r="AI58" s="60">
        <f t="shared" si="1"/>
        <v>102596481.39968993</v>
      </c>
      <c r="AJ58" s="60">
        <f t="shared" si="1"/>
        <v>102663796.05717486</v>
      </c>
      <c r="AK58" s="60">
        <f t="shared" si="1"/>
        <v>102792888.27385971</v>
      </c>
      <c r="AL58" s="60">
        <f t="shared" si="1"/>
        <v>102801852.8532117</v>
      </c>
      <c r="AM58" s="60">
        <f t="shared" si="1"/>
        <v>102900861.39855577</v>
      </c>
      <c r="AN58" s="60">
        <f t="shared" si="1"/>
        <v>102934662.00551277</v>
      </c>
      <c r="AO58" s="60">
        <f t="shared" si="1"/>
        <v>102947619.6340033</v>
      </c>
      <c r="AP58" s="60">
        <f t="shared" si="1"/>
        <v>102969529.91638404</v>
      </c>
      <c r="AQ58" s="60">
        <f t="shared" si="1"/>
        <v>102954594.8475402</v>
      </c>
      <c r="AR58" s="60">
        <f t="shared" si="1"/>
        <v>102961010.17120667</v>
      </c>
      <c r="AS58" s="60">
        <f t="shared" si="1"/>
        <v>103055300.62069196</v>
      </c>
      <c r="AT58" s="60">
        <f t="shared" si="1"/>
        <v>103062682.3176873</v>
      </c>
      <c r="AU58" s="60">
        <f t="shared" si="1"/>
        <v>53685459.683125302</v>
      </c>
      <c r="AV58" s="60">
        <f t="shared" si="1"/>
        <v>53604981.530946791</v>
      </c>
      <c r="AW58" s="60">
        <f t="shared" si="1"/>
        <v>103283899.10093193</v>
      </c>
      <c r="AX58" s="60">
        <f t="shared" si="1"/>
        <v>53584037.073409989</v>
      </c>
      <c r="AY58" s="60">
        <f t="shared" si="1"/>
        <v>53591944.673409976</v>
      </c>
      <c r="AZ58" s="60">
        <f t="shared" si="1"/>
        <v>53596927.174184941</v>
      </c>
      <c r="BA58" s="60">
        <f t="shared" si="1"/>
        <v>53385655.821869873</v>
      </c>
      <c r="BB58" s="60">
        <f t="shared" si="1"/>
        <v>53515182.112652101</v>
      </c>
      <c r="BC58" s="60">
        <f t="shared" si="1"/>
        <v>53510027.555250444</v>
      </c>
      <c r="BD58" s="60">
        <f t="shared" si="1"/>
        <v>53520400.450881831</v>
      </c>
      <c r="BE58" s="60">
        <f t="shared" si="1"/>
        <v>53440068.453708149</v>
      </c>
      <c r="BF58" s="60">
        <f t="shared" si="1"/>
        <v>53439638.993708119</v>
      </c>
      <c r="BG58" s="78">
        <f t="shared" si="1"/>
        <v>53310131.464328386</v>
      </c>
    </row>
    <row r="59" spans="1:60">
      <c r="A59" s="76">
        <v>3</v>
      </c>
      <c r="B59" s="77">
        <f t="shared" ref="B59:BG59" si="2">SUM(B$12:B14)</f>
        <v>1025832.9988593181</v>
      </c>
      <c r="C59" s="60">
        <f t="shared" si="2"/>
        <v>15098116.683480147</v>
      </c>
      <c r="D59" s="60">
        <f t="shared" si="2"/>
        <v>25872797.61719501</v>
      </c>
      <c r="E59" s="60">
        <f t="shared" si="2"/>
        <v>32253389.128160514</v>
      </c>
      <c r="F59" s="60">
        <f t="shared" si="2"/>
        <v>37940506.212318294</v>
      </c>
      <c r="G59" s="60">
        <f t="shared" si="2"/>
        <v>43672954.117258437</v>
      </c>
      <c r="H59" s="60">
        <f t="shared" si="2"/>
        <v>50867539.763545014</v>
      </c>
      <c r="I59" s="60">
        <f t="shared" si="2"/>
        <v>59078001.253708452</v>
      </c>
      <c r="J59" s="60">
        <f t="shared" si="2"/>
        <v>65002880.249373995</v>
      </c>
      <c r="K59" s="60">
        <f t="shared" si="2"/>
        <v>72136309.675921842</v>
      </c>
      <c r="L59" s="60">
        <f t="shared" si="2"/>
        <v>80238152.043049216</v>
      </c>
      <c r="M59" s="60">
        <f t="shared" si="2"/>
        <v>86499335.40743041</v>
      </c>
      <c r="N59" s="60">
        <f t="shared" si="2"/>
        <v>93000008.637119904</v>
      </c>
      <c r="O59" s="60">
        <f t="shared" si="2"/>
        <v>99327864.004792094</v>
      </c>
      <c r="P59" s="60">
        <f t="shared" si="2"/>
        <v>107241110.70334607</v>
      </c>
      <c r="Q59" s="60">
        <f t="shared" si="2"/>
        <v>112881723.79219355</v>
      </c>
      <c r="R59" s="60">
        <f t="shared" si="2"/>
        <v>117140123.52239481</v>
      </c>
      <c r="S59" s="60">
        <f t="shared" si="2"/>
        <v>121162008.89826503</v>
      </c>
      <c r="T59" s="60">
        <f t="shared" si="2"/>
        <v>125402276.58620928</v>
      </c>
      <c r="U59" s="60">
        <f t="shared" si="2"/>
        <v>129026723.53876975</v>
      </c>
      <c r="V59" s="60">
        <f t="shared" si="2"/>
        <v>131954410.92122561</v>
      </c>
      <c r="W59" s="60">
        <f t="shared" si="2"/>
        <v>137254752.10326993</v>
      </c>
      <c r="X59" s="60">
        <f t="shared" si="2"/>
        <v>139151409.2994948</v>
      </c>
      <c r="Y59" s="60">
        <f t="shared" si="2"/>
        <v>141607492.56496081</v>
      </c>
      <c r="Z59" s="60">
        <f t="shared" si="2"/>
        <v>142673692.20140663</v>
      </c>
      <c r="AA59" s="60">
        <f t="shared" si="2"/>
        <v>143764603.40856588</v>
      </c>
      <c r="AB59" s="60">
        <f t="shared" si="2"/>
        <v>145488229.62002283</v>
      </c>
      <c r="AC59" s="60">
        <f t="shared" si="2"/>
        <v>145829104.95432749</v>
      </c>
      <c r="AD59" s="60">
        <f t="shared" si="2"/>
        <v>146394693.72163627</v>
      </c>
      <c r="AE59" s="60">
        <f t="shared" si="2"/>
        <v>146966997.98783162</v>
      </c>
      <c r="AF59" s="60">
        <f t="shared" si="2"/>
        <v>147635934.2582227</v>
      </c>
      <c r="AG59" s="60">
        <f t="shared" si="2"/>
        <v>148137438.34684849</v>
      </c>
      <c r="AH59" s="60">
        <f t="shared" si="2"/>
        <v>148309181.20258573</v>
      </c>
      <c r="AI59" s="60">
        <f t="shared" si="2"/>
        <v>102596481.39968993</v>
      </c>
      <c r="AJ59" s="60">
        <f t="shared" si="2"/>
        <v>102663796.05717486</v>
      </c>
      <c r="AK59" s="60">
        <f t="shared" si="2"/>
        <v>149687939.00940099</v>
      </c>
      <c r="AL59" s="60">
        <f t="shared" si="2"/>
        <v>102801852.8532117</v>
      </c>
      <c r="AM59" s="60">
        <f t="shared" si="2"/>
        <v>102900861.39855577</v>
      </c>
      <c r="AN59" s="60">
        <f t="shared" si="2"/>
        <v>102934662.00551277</v>
      </c>
      <c r="AO59" s="60">
        <f t="shared" si="2"/>
        <v>102947619.6340033</v>
      </c>
      <c r="AP59" s="60">
        <f t="shared" si="2"/>
        <v>102969529.91638404</v>
      </c>
      <c r="AQ59" s="60">
        <f t="shared" si="2"/>
        <v>102954594.8475402</v>
      </c>
      <c r="AR59" s="60">
        <f t="shared" si="2"/>
        <v>102961010.17120667</v>
      </c>
      <c r="AS59" s="60">
        <f t="shared" si="2"/>
        <v>103055300.62069196</v>
      </c>
      <c r="AT59" s="60">
        <f t="shared" si="2"/>
        <v>103062682.3176873</v>
      </c>
      <c r="AU59" s="60">
        <f t="shared" si="2"/>
        <v>53685459.683125302</v>
      </c>
      <c r="AV59" s="60">
        <f t="shared" si="2"/>
        <v>53604981.530946791</v>
      </c>
      <c r="AW59" s="60">
        <f t="shared" si="2"/>
        <v>103283899.10093193</v>
      </c>
      <c r="AX59" s="60">
        <f t="shared" si="2"/>
        <v>53584037.073409989</v>
      </c>
      <c r="AY59" s="60">
        <f t="shared" si="2"/>
        <v>53591944.673409976</v>
      </c>
      <c r="AZ59" s="60">
        <f t="shared" si="2"/>
        <v>53596927.174184941</v>
      </c>
      <c r="BA59" s="60">
        <f t="shared" si="2"/>
        <v>53385655.821869873</v>
      </c>
      <c r="BB59" s="60">
        <f t="shared" si="2"/>
        <v>53515182.112652101</v>
      </c>
      <c r="BC59" s="60">
        <f t="shared" si="2"/>
        <v>53510027.555250444</v>
      </c>
      <c r="BD59" s="60">
        <f t="shared" si="2"/>
        <v>53520400.450881831</v>
      </c>
      <c r="BE59" s="60">
        <f t="shared" si="2"/>
        <v>53440068.453708149</v>
      </c>
      <c r="BF59" s="60">
        <f t="shared" si="2"/>
        <v>53439638.993708119</v>
      </c>
      <c r="BG59" s="78">
        <f t="shared" si="2"/>
        <v>53310131.464328386</v>
      </c>
    </row>
    <row r="60" spans="1:60">
      <c r="A60" s="76">
        <v>4</v>
      </c>
      <c r="B60" s="77">
        <f t="shared" ref="B60:BG60" si="3">SUM(B$12:B15)</f>
        <v>1214638.8193871425</v>
      </c>
      <c r="C60" s="60">
        <f t="shared" si="3"/>
        <v>20091010.810091555</v>
      </c>
      <c r="D60" s="60">
        <f t="shared" si="3"/>
        <v>32451516.503948562</v>
      </c>
      <c r="E60" s="60">
        <f t="shared" si="3"/>
        <v>41056142.313312992</v>
      </c>
      <c r="F60" s="60">
        <f t="shared" si="3"/>
        <v>48626442.761464939</v>
      </c>
      <c r="G60" s="60">
        <f t="shared" si="3"/>
        <v>55975076.563515127</v>
      </c>
      <c r="H60" s="60">
        <f t="shared" si="3"/>
        <v>67395153.99701035</v>
      </c>
      <c r="I60" s="60">
        <f t="shared" si="3"/>
        <v>77668921.461211711</v>
      </c>
      <c r="J60" s="60">
        <f t="shared" si="3"/>
        <v>85428376.257302552</v>
      </c>
      <c r="K60" s="60">
        <f t="shared" si="3"/>
        <v>94589297.359199703</v>
      </c>
      <c r="L60" s="60">
        <f t="shared" si="3"/>
        <v>105059002.25169866</v>
      </c>
      <c r="M60" s="60">
        <f t="shared" si="3"/>
        <v>113777787.91429012</v>
      </c>
      <c r="N60" s="60">
        <f t="shared" si="3"/>
        <v>122563689.68937242</v>
      </c>
      <c r="O60" s="60">
        <f t="shared" si="3"/>
        <v>130654496.38024269</v>
      </c>
      <c r="P60" s="60">
        <f t="shared" si="3"/>
        <v>140814123.6185019</v>
      </c>
      <c r="Q60" s="60">
        <f t="shared" si="3"/>
        <v>147809846.31055135</v>
      </c>
      <c r="R60" s="60">
        <f t="shared" si="3"/>
        <v>153985469.39754939</v>
      </c>
      <c r="S60" s="60">
        <f t="shared" si="3"/>
        <v>159021550.75320297</v>
      </c>
      <c r="T60" s="60">
        <f t="shared" si="3"/>
        <v>164093939.05764443</v>
      </c>
      <c r="U60" s="60">
        <f t="shared" si="3"/>
        <v>169040618.74910027</v>
      </c>
      <c r="V60" s="60">
        <f t="shared" si="3"/>
        <v>172861270.68431377</v>
      </c>
      <c r="W60" s="60">
        <f t="shared" si="3"/>
        <v>137254752.10326993</v>
      </c>
      <c r="X60" s="60">
        <f t="shared" si="3"/>
        <v>139151409.2994948</v>
      </c>
      <c r="Y60" s="60">
        <f t="shared" si="3"/>
        <v>185794482.92718366</v>
      </c>
      <c r="Z60" s="60">
        <f t="shared" si="3"/>
        <v>142673692.20140663</v>
      </c>
      <c r="AA60" s="60">
        <f t="shared" si="3"/>
        <v>143764603.40856588</v>
      </c>
      <c r="AB60" s="60">
        <f t="shared" si="3"/>
        <v>145488229.62002283</v>
      </c>
      <c r="AC60" s="60">
        <f t="shared" si="3"/>
        <v>145829104.95432749</v>
      </c>
      <c r="AD60" s="60">
        <f t="shared" si="3"/>
        <v>146394693.72163627</v>
      </c>
      <c r="AE60" s="60">
        <f t="shared" si="3"/>
        <v>146966997.98783162</v>
      </c>
      <c r="AF60" s="60">
        <f t="shared" si="3"/>
        <v>147635934.2582227</v>
      </c>
      <c r="AG60" s="60">
        <f t="shared" si="3"/>
        <v>148137438.34684849</v>
      </c>
      <c r="AH60" s="60">
        <f t="shared" si="3"/>
        <v>148309181.20258573</v>
      </c>
      <c r="AI60" s="60">
        <f t="shared" si="3"/>
        <v>102596481.39968993</v>
      </c>
      <c r="AJ60" s="60">
        <f t="shared" si="3"/>
        <v>102663796.05717486</v>
      </c>
      <c r="AK60" s="60">
        <f t="shared" si="3"/>
        <v>149687939.00940099</v>
      </c>
      <c r="AL60" s="60">
        <f t="shared" si="3"/>
        <v>102801852.8532117</v>
      </c>
      <c r="AM60" s="60">
        <f t="shared" si="3"/>
        <v>102900861.39855577</v>
      </c>
      <c r="AN60" s="60">
        <f t="shared" si="3"/>
        <v>102934662.00551277</v>
      </c>
      <c r="AO60" s="60">
        <f t="shared" si="3"/>
        <v>102947619.6340033</v>
      </c>
      <c r="AP60" s="60">
        <f t="shared" si="3"/>
        <v>102969529.91638404</v>
      </c>
      <c r="AQ60" s="60">
        <f t="shared" si="3"/>
        <v>102954594.8475402</v>
      </c>
      <c r="AR60" s="60">
        <f t="shared" si="3"/>
        <v>102961010.17120667</v>
      </c>
      <c r="AS60" s="60">
        <f t="shared" si="3"/>
        <v>103055300.62069196</v>
      </c>
      <c r="AT60" s="60">
        <f t="shared" si="3"/>
        <v>103062682.3176873</v>
      </c>
      <c r="AU60" s="60">
        <f t="shared" si="3"/>
        <v>53685459.683125302</v>
      </c>
      <c r="AV60" s="60">
        <f t="shared" si="3"/>
        <v>53604981.530946791</v>
      </c>
      <c r="AW60" s="60">
        <f t="shared" si="3"/>
        <v>103283899.10093193</v>
      </c>
      <c r="AX60" s="60">
        <f t="shared" si="3"/>
        <v>53584037.073409989</v>
      </c>
      <c r="AY60" s="60">
        <f t="shared" si="3"/>
        <v>53591944.673409976</v>
      </c>
      <c r="AZ60" s="60">
        <f t="shared" si="3"/>
        <v>53596927.174184941</v>
      </c>
      <c r="BA60" s="60">
        <f t="shared" si="3"/>
        <v>53385655.821869873</v>
      </c>
      <c r="BB60" s="60">
        <f t="shared" si="3"/>
        <v>53515182.112652101</v>
      </c>
      <c r="BC60" s="60">
        <f t="shared" si="3"/>
        <v>53510027.555250444</v>
      </c>
      <c r="BD60" s="60">
        <f t="shared" si="3"/>
        <v>53520400.450881831</v>
      </c>
      <c r="BE60" s="60">
        <f t="shared" si="3"/>
        <v>53440068.453708149</v>
      </c>
      <c r="BF60" s="60">
        <f t="shared" si="3"/>
        <v>53439638.993708119</v>
      </c>
      <c r="BG60" s="78">
        <f t="shared" si="3"/>
        <v>53310131.464328386</v>
      </c>
    </row>
    <row r="61" spans="1:60">
      <c r="A61" s="79">
        <v>5</v>
      </c>
      <c r="B61" s="80">
        <f t="shared" ref="B61:BG61" si="4">SUM(B$12:B16)</f>
        <v>1537915.3658588463</v>
      </c>
      <c r="C61" s="81">
        <f t="shared" si="4"/>
        <v>24836873.953574672</v>
      </c>
      <c r="D61" s="81">
        <f t="shared" si="4"/>
        <v>38919136.718625292</v>
      </c>
      <c r="E61" s="81">
        <f t="shared" si="4"/>
        <v>48305184.455623373</v>
      </c>
      <c r="F61" s="81">
        <f t="shared" si="4"/>
        <v>58325878.694754221</v>
      </c>
      <c r="G61" s="81">
        <f t="shared" si="4"/>
        <v>68025869.449138641</v>
      </c>
      <c r="H61" s="81">
        <f t="shared" si="4"/>
        <v>81641490.870367751</v>
      </c>
      <c r="I61" s="81">
        <f t="shared" si="4"/>
        <v>95787381.339883357</v>
      </c>
      <c r="J61" s="81">
        <f t="shared" si="4"/>
        <v>105316370.95687525</v>
      </c>
      <c r="K61" s="81">
        <f t="shared" si="4"/>
        <v>94589297.359199703</v>
      </c>
      <c r="L61" s="81">
        <f t="shared" si="4"/>
        <v>105059002.25169866</v>
      </c>
      <c r="M61" s="81">
        <f t="shared" si="4"/>
        <v>140509423.04995495</v>
      </c>
      <c r="N61" s="81">
        <f t="shared" si="4"/>
        <v>122563689.68937242</v>
      </c>
      <c r="O61" s="81">
        <f t="shared" si="4"/>
        <v>130654496.38024269</v>
      </c>
      <c r="P61" s="81">
        <f t="shared" si="4"/>
        <v>140814123.6185019</v>
      </c>
      <c r="Q61" s="81">
        <f t="shared" si="4"/>
        <v>147809846.31055135</v>
      </c>
      <c r="R61" s="81">
        <f t="shared" si="4"/>
        <v>153985469.39754939</v>
      </c>
      <c r="S61" s="81">
        <f t="shared" si="4"/>
        <v>159021550.75320297</v>
      </c>
      <c r="T61" s="81">
        <f t="shared" si="4"/>
        <v>164093939.05764443</v>
      </c>
      <c r="U61" s="81">
        <f t="shared" si="4"/>
        <v>169040618.74910027</v>
      </c>
      <c r="V61" s="81">
        <f t="shared" si="4"/>
        <v>172861270.68431377</v>
      </c>
      <c r="W61" s="81">
        <f t="shared" si="4"/>
        <v>137254752.10326993</v>
      </c>
      <c r="X61" s="81">
        <f t="shared" si="4"/>
        <v>139151409.2994948</v>
      </c>
      <c r="Y61" s="81">
        <f t="shared" si="4"/>
        <v>185794482.92718366</v>
      </c>
      <c r="Z61" s="81">
        <f t="shared" si="4"/>
        <v>142673692.20140663</v>
      </c>
      <c r="AA61" s="81">
        <f t="shared" si="4"/>
        <v>143764603.40856588</v>
      </c>
      <c r="AB61" s="81">
        <f t="shared" si="4"/>
        <v>145488229.62002283</v>
      </c>
      <c r="AC61" s="81">
        <f t="shared" si="4"/>
        <v>145829104.95432749</v>
      </c>
      <c r="AD61" s="81">
        <f t="shared" si="4"/>
        <v>146394693.72163627</v>
      </c>
      <c r="AE61" s="81">
        <f t="shared" si="4"/>
        <v>146966997.98783162</v>
      </c>
      <c r="AF61" s="81">
        <f t="shared" si="4"/>
        <v>147635934.2582227</v>
      </c>
      <c r="AG61" s="81">
        <f t="shared" si="4"/>
        <v>148137438.34684849</v>
      </c>
      <c r="AH61" s="81">
        <f t="shared" si="4"/>
        <v>148309181.20258573</v>
      </c>
      <c r="AI61" s="81">
        <f t="shared" si="4"/>
        <v>102596481.39968993</v>
      </c>
      <c r="AJ61" s="81">
        <f t="shared" si="4"/>
        <v>102663796.05717486</v>
      </c>
      <c r="AK61" s="81">
        <f t="shared" si="4"/>
        <v>149687939.00940099</v>
      </c>
      <c r="AL61" s="81">
        <f t="shared" si="4"/>
        <v>102801852.8532117</v>
      </c>
      <c r="AM61" s="81">
        <f t="shared" si="4"/>
        <v>102900861.39855577</v>
      </c>
      <c r="AN61" s="81">
        <f t="shared" si="4"/>
        <v>102934662.00551277</v>
      </c>
      <c r="AO61" s="81">
        <f t="shared" si="4"/>
        <v>102947619.6340033</v>
      </c>
      <c r="AP61" s="81">
        <f t="shared" si="4"/>
        <v>102969529.91638404</v>
      </c>
      <c r="AQ61" s="81">
        <f t="shared" si="4"/>
        <v>102954594.8475402</v>
      </c>
      <c r="AR61" s="81">
        <f t="shared" si="4"/>
        <v>102961010.17120667</v>
      </c>
      <c r="AS61" s="81">
        <f t="shared" si="4"/>
        <v>103055300.62069196</v>
      </c>
      <c r="AT61" s="81">
        <f t="shared" si="4"/>
        <v>103062682.3176873</v>
      </c>
      <c r="AU61" s="81">
        <f t="shared" si="4"/>
        <v>53685459.683125302</v>
      </c>
      <c r="AV61" s="81">
        <f t="shared" si="4"/>
        <v>53604981.530946791</v>
      </c>
      <c r="AW61" s="81">
        <f t="shared" si="4"/>
        <v>103283899.10093193</v>
      </c>
      <c r="AX61" s="81">
        <f t="shared" si="4"/>
        <v>53584037.073409989</v>
      </c>
      <c r="AY61" s="81">
        <f t="shared" si="4"/>
        <v>53591944.673409976</v>
      </c>
      <c r="AZ61" s="81">
        <f t="shared" si="4"/>
        <v>53596927.174184941</v>
      </c>
      <c r="BA61" s="81">
        <f t="shared" si="4"/>
        <v>53385655.821869873</v>
      </c>
      <c r="BB61" s="81">
        <f t="shared" si="4"/>
        <v>53515182.112652101</v>
      </c>
      <c r="BC61" s="81">
        <f t="shared" si="4"/>
        <v>53510027.555250444</v>
      </c>
      <c r="BD61" s="81">
        <f t="shared" si="4"/>
        <v>53520400.450881831</v>
      </c>
      <c r="BE61" s="81">
        <f t="shared" si="4"/>
        <v>53440068.453708149</v>
      </c>
      <c r="BF61" s="81">
        <f t="shared" si="4"/>
        <v>53439638.993708119</v>
      </c>
      <c r="BG61" s="82">
        <f t="shared" si="4"/>
        <v>53310131.464328386</v>
      </c>
    </row>
    <row r="62" spans="1:60">
      <c r="A62" s="67"/>
    </row>
    <row r="64" spans="1:60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</row>
    <row r="65" spans="1:21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</row>
    <row r="66" spans="1:21">
      <c r="A66" s="89" t="s">
        <v>52</v>
      </c>
      <c r="B66" s="90"/>
      <c r="C66" s="60">
        <f t="shared" ref="C66:U66" si="7">INDEX($B$57:$BG$61, MATCH(MIN(B$65:C$65), $A$57:$A$61, 0), MATCH(C$64, $B$56:$BG$56, 0))</f>
        <v>68025869.449138641</v>
      </c>
      <c r="D66" s="60">
        <f t="shared" si="7"/>
        <v>105316370.95687525</v>
      </c>
      <c r="E66" s="60">
        <f t="shared" si="7"/>
        <v>140509423.04995495</v>
      </c>
      <c r="F66" s="60">
        <f t="shared" si="7"/>
        <v>140814123.6185019</v>
      </c>
      <c r="G66" s="60">
        <f t="shared" si="7"/>
        <v>159021550.75320297</v>
      </c>
      <c r="H66" s="60">
        <f t="shared" si="7"/>
        <v>172861270.68431377</v>
      </c>
      <c r="I66" s="60">
        <f t="shared" si="7"/>
        <v>185794482.92718366</v>
      </c>
      <c r="J66" s="60">
        <f t="shared" si="7"/>
        <v>145488229.62002283</v>
      </c>
      <c r="K66" s="60">
        <f t="shared" si="7"/>
        <v>146966997.98783162</v>
      </c>
      <c r="L66" s="60">
        <f t="shared" si="7"/>
        <v>148309181.20258573</v>
      </c>
      <c r="M66" s="60">
        <f t="shared" si="7"/>
        <v>149687939.00940099</v>
      </c>
      <c r="N66" s="60">
        <f t="shared" si="7"/>
        <v>102934662.00551277</v>
      </c>
      <c r="O66" s="60">
        <f t="shared" si="7"/>
        <v>102954594.8475402</v>
      </c>
      <c r="P66" s="60">
        <f t="shared" si="7"/>
        <v>103062682.3176873</v>
      </c>
      <c r="Q66" s="60">
        <f t="shared" si="7"/>
        <v>103283899.10093193</v>
      </c>
      <c r="R66" s="60">
        <f t="shared" si="7"/>
        <v>53596927.174184941</v>
      </c>
      <c r="S66" s="60">
        <f t="shared" si="7"/>
        <v>53510027.555250444</v>
      </c>
      <c r="T66" s="60">
        <f t="shared" si="7"/>
        <v>53439638.993708119</v>
      </c>
      <c r="U66" s="78">
        <f t="shared" si="7"/>
        <v>53310131.464328386</v>
      </c>
    </row>
    <row r="67" spans="1:21">
      <c r="A67" s="89" t="s">
        <v>53</v>
      </c>
      <c r="B67" s="90"/>
      <c r="C67" s="60">
        <f t="shared" ref="C67:U67" si="8">INDEX($B$57:$BG$61, MATCH(MIN(B$65:C$65), $A$57:$A$61, 0), MATCH(B$64, $B$56:$BG$56, 0))</f>
        <v>38919136.718625292</v>
      </c>
      <c r="D67" s="60">
        <f t="shared" si="8"/>
        <v>68025869.449138641</v>
      </c>
      <c r="E67" s="60">
        <f t="shared" si="8"/>
        <v>105316370.95687525</v>
      </c>
      <c r="F67" s="60">
        <f t="shared" si="8"/>
        <v>113777787.91429012</v>
      </c>
      <c r="G67" s="60">
        <f t="shared" si="8"/>
        <v>140814123.6185019</v>
      </c>
      <c r="H67" s="60">
        <f t="shared" si="8"/>
        <v>159021550.75320297</v>
      </c>
      <c r="I67" s="60">
        <f t="shared" si="8"/>
        <v>172861270.68431377</v>
      </c>
      <c r="J67" s="60">
        <f t="shared" si="8"/>
        <v>141607492.56496081</v>
      </c>
      <c r="K67" s="60">
        <f t="shared" si="8"/>
        <v>145488229.62002283</v>
      </c>
      <c r="L67" s="60">
        <f t="shared" si="8"/>
        <v>146966997.98783162</v>
      </c>
      <c r="M67" s="60">
        <f t="shared" si="8"/>
        <v>148309181.20258573</v>
      </c>
      <c r="N67" s="60">
        <f t="shared" si="8"/>
        <v>102792888.27385971</v>
      </c>
      <c r="O67" s="60">
        <f t="shared" si="8"/>
        <v>102934662.00551277</v>
      </c>
      <c r="P67" s="60">
        <f t="shared" si="8"/>
        <v>102954594.8475402</v>
      </c>
      <c r="Q67" s="60">
        <f t="shared" si="8"/>
        <v>103062682.3176873</v>
      </c>
      <c r="R67" s="60">
        <f t="shared" si="8"/>
        <v>53617097.406874157</v>
      </c>
      <c r="S67" s="60">
        <f t="shared" si="8"/>
        <v>53596927.174184941</v>
      </c>
      <c r="T67" s="60">
        <f t="shared" si="8"/>
        <v>53510027.555250444</v>
      </c>
      <c r="U67" s="78">
        <f t="shared" si="8"/>
        <v>53439638.993708119</v>
      </c>
    </row>
    <row r="68" spans="1:21">
      <c r="A68" s="91" t="s">
        <v>54</v>
      </c>
      <c r="B68" s="92"/>
      <c r="C68" s="93">
        <f t="shared" ref="C68:U68" si="9">C66/C67</f>
        <v>1.7478771418016557</v>
      </c>
      <c r="D68" s="93">
        <f t="shared" si="9"/>
        <v>1.5481811818019886</v>
      </c>
      <c r="E68" s="93">
        <f t="shared" si="9"/>
        <v>1.3341650663930538</v>
      </c>
      <c r="F68" s="93">
        <f t="shared" si="9"/>
        <v>1.23762402310527</v>
      </c>
      <c r="G68" s="93">
        <f t="shared" si="9"/>
        <v>1.1293011430020274</v>
      </c>
      <c r="H68" s="93">
        <f t="shared" si="9"/>
        <v>1.087030467666547</v>
      </c>
      <c r="I68" s="93">
        <f t="shared" si="9"/>
        <v>1.0748184494518094</v>
      </c>
      <c r="J68" s="93">
        <f t="shared" si="9"/>
        <v>1.0274048850436484</v>
      </c>
      <c r="K68" s="93">
        <f t="shared" si="9"/>
        <v>1.0101641787220241</v>
      </c>
      <c r="L68" s="93">
        <f t="shared" si="9"/>
        <v>1.009132548348475</v>
      </c>
      <c r="M68" s="93">
        <f t="shared" si="9"/>
        <v>1.0092965101393954</v>
      </c>
      <c r="N68" s="93">
        <f t="shared" si="9"/>
        <v>1.0013792173177911</v>
      </c>
      <c r="O68" s="93">
        <f t="shared" si="9"/>
        <v>1.0001936455770979</v>
      </c>
      <c r="P68" s="93">
        <f t="shared" si="9"/>
        <v>1.0010498557185055</v>
      </c>
      <c r="Q68" s="93">
        <f t="shared" si="9"/>
        <v>1.0021464295152218</v>
      </c>
      <c r="R68" s="93">
        <f t="shared" si="9"/>
        <v>0.99962380968637388</v>
      </c>
      <c r="S68" s="93">
        <f t="shared" si="9"/>
        <v>0.99837864550234234</v>
      </c>
      <c r="T68" s="93">
        <f t="shared" si="9"/>
        <v>0.99868457250429099</v>
      </c>
      <c r="U68" s="94">
        <f t="shared" si="9"/>
        <v>0.99757656429163044</v>
      </c>
    </row>
    <row r="69" spans="1:21">
      <c r="A69" s="91"/>
      <c r="B69" s="95">
        <f t="shared" ref="B69:B70" si="10">C69/C67</f>
        <v>7.2136246183190739E-9</v>
      </c>
      <c r="C69" s="95">
        <f t="shared" ref="C69:U69" si="11">PRODUCT($C$68:C$68)/PRODUCT($C$68:$U$68)</f>
        <v>0.28074804275720122</v>
      </c>
      <c r="D69" s="95">
        <f t="shared" si="11"/>
        <v>0.43464883662443904</v>
      </c>
      <c r="E69" s="95">
        <f t="shared" si="11"/>
        <v>0.57989329397270828</v>
      </c>
      <c r="F69" s="95">
        <f t="shared" si="11"/>
        <v>0.71768987145827023</v>
      </c>
      <c r="G69" s="95">
        <f t="shared" si="11"/>
        <v>0.81048799215880263</v>
      </c>
      <c r="H69" s="95">
        <f t="shared" si="11"/>
        <v>0.88102514115450392</v>
      </c>
      <c r="I69" s="95">
        <f t="shared" si="11"/>
        <v>0.94694207614374537</v>
      </c>
      <c r="J69" s="95">
        <f t="shared" si="11"/>
        <v>0.97289291488345842</v>
      </c>
      <c r="K69" s="95">
        <f t="shared" si="11"/>
        <v>0.98278157234772501</v>
      </c>
      <c r="L69" s="95">
        <f t="shared" si="11"/>
        <v>0.99175687257318079</v>
      </c>
      <c r="M69" s="95">
        <f t="shared" si="11"/>
        <v>1.0009767503948725</v>
      </c>
      <c r="N69" s="95">
        <f t="shared" si="11"/>
        <v>1.0023573148637235</v>
      </c>
      <c r="O69" s="95">
        <f t="shared" si="11"/>
        <v>1.0025514169244185</v>
      </c>
      <c r="P69" s="95">
        <f t="shared" si="11"/>
        <v>1.0036039512625725</v>
      </c>
      <c r="Q69" s="95">
        <f t="shared" si="11"/>
        <v>1.0057581164051557</v>
      </c>
      <c r="R69" s="95">
        <f t="shared" si="11"/>
        <v>1.0053797599439132</v>
      </c>
      <c r="S69" s="95">
        <f t="shared" si="11"/>
        <v>1.0037496829482742</v>
      </c>
      <c r="T69" s="95">
        <f t="shared" si="11"/>
        <v>1.0024293230165149</v>
      </c>
      <c r="U69" s="96">
        <f t="shared" si="11"/>
        <v>1</v>
      </c>
    </row>
    <row r="70" spans="1:21">
      <c r="A70" s="97" t="s">
        <v>55</v>
      </c>
      <c r="B70" s="95">
        <f t="shared" si="10"/>
        <v>0.16046556298021569</v>
      </c>
      <c r="C70" s="95">
        <f t="shared" ref="C70:L70" si="12">PRODUCT($C$68:C$68)/PRODUCT($C$68:$M$68)</f>
        <v>0.28047408957945297</v>
      </c>
      <c r="D70" s="95">
        <f t="shared" si="12"/>
        <v>0.43422470746995434</v>
      </c>
      <c r="E70" s="95">
        <f t="shared" si="12"/>
        <v>0.57932743567115597</v>
      </c>
      <c r="F70" s="95">
        <f t="shared" si="12"/>
        <v>0.71698955163059552</v>
      </c>
      <c r="G70" s="95">
        <f t="shared" si="12"/>
        <v>0.80969712017694262</v>
      </c>
      <c r="H70" s="95">
        <f t="shared" si="12"/>
        <v>0.88016543921419832</v>
      </c>
      <c r="I70" s="95">
        <f t="shared" si="12"/>
        <v>0.94601805263727545</v>
      </c>
      <c r="J70" s="95">
        <f t="shared" si="12"/>
        <v>0.97194356861901599</v>
      </c>
      <c r="K70" s="95">
        <f t="shared" si="12"/>
        <v>0.98182257675818163</v>
      </c>
      <c r="L70" s="95">
        <f t="shared" si="12"/>
        <v>0.99078911891005006</v>
      </c>
      <c r="M70" s="98">
        <v>1</v>
      </c>
      <c r="N70" s="98">
        <v>1</v>
      </c>
      <c r="O70" s="98">
        <v>1</v>
      </c>
      <c r="P70" s="98">
        <v>1</v>
      </c>
      <c r="Q70" s="98">
        <v>1</v>
      </c>
      <c r="R70" s="98">
        <v>1</v>
      </c>
      <c r="S70" s="98">
        <v>1</v>
      </c>
      <c r="T70" s="98">
        <v>1</v>
      </c>
      <c r="U70" s="99">
        <v>1</v>
      </c>
    </row>
    <row r="71" spans="1:21">
      <c r="A71" s="97" t="s">
        <v>56</v>
      </c>
      <c r="B71" s="95">
        <f>'Technical Question'!B32</f>
        <v>0.16240239396520673</v>
      </c>
      <c r="C71" s="95">
        <f>'Technical Question'!C32</f>
        <v>0.28385943218565213</v>
      </c>
      <c r="D71" s="95">
        <f>'Technical Question'!D32</f>
        <v>0.43969220881637383</v>
      </c>
      <c r="E71" s="95">
        <f>'Technical Question'!E32</f>
        <v>0.58523244711752054</v>
      </c>
      <c r="F71" s="95">
        <f>'Technical Question'!F32</f>
        <v>0.72429773565332733</v>
      </c>
      <c r="G71" s="95">
        <f>'Technical Question'!G32</f>
        <v>0.81795026074708321</v>
      </c>
      <c r="H71" s="95">
        <f>'Technical Question'!H32</f>
        <v>0.88913685446787605</v>
      </c>
      <c r="I71" s="95">
        <f>'Technical Question'!I32</f>
        <v>0.95418136937807396</v>
      </c>
      <c r="J71" s="95">
        <f>'Technical Question'!J32</f>
        <v>0.98033060011667073</v>
      </c>
      <c r="K71" s="95">
        <f>'Technical Question'!K32</f>
        <v>0.99029485554292529</v>
      </c>
      <c r="L71" s="95">
        <f>'Technical Question'!L32</f>
        <v>0.9993387711904177</v>
      </c>
      <c r="M71" s="95">
        <f>'Technical Question'!M32</f>
        <v>1.000292508437622</v>
      </c>
      <c r="N71" s="95">
        <f>'Technical Question'!N32</f>
        <v>1.0016721291881161</v>
      </c>
      <c r="O71" s="95">
        <f>'Technical Question'!O32</f>
        <v>1.0018660985656356</v>
      </c>
      <c r="P71" s="95">
        <f>'Technical Question'!P32</f>
        <v>1.0029179134183919</v>
      </c>
      <c r="Q71" s="95">
        <f>'Technical Question'!Q32</f>
        <v>1.0033207262718773</v>
      </c>
      <c r="R71" s="95">
        <f>'Technical Question'!R32</f>
        <v>1.0029432867331933</v>
      </c>
      <c r="S71" s="95">
        <f>'Technical Question'!S32</f>
        <v>1.0013171601243529</v>
      </c>
      <c r="T71" s="95">
        <f>'Technical Question'!T32</f>
        <v>1</v>
      </c>
      <c r="U71" s="96">
        <f>'Technical Question'!U32</f>
        <v>0</v>
      </c>
    </row>
    <row r="72" spans="1:21">
      <c r="A72" s="67" t="s">
        <v>57</v>
      </c>
      <c r="B72" s="100">
        <f t="shared" ref="B72:T72" si="13">B70-B71</f>
        <v>-1.9368309849910337E-3</v>
      </c>
      <c r="C72" s="100">
        <f t="shared" si="13"/>
        <v>-3.3853426061991598E-3</v>
      </c>
      <c r="D72" s="100">
        <f t="shared" si="13"/>
        <v>-5.4675013464194899E-3</v>
      </c>
      <c r="E72" s="100">
        <f t="shared" si="13"/>
        <v>-5.905011446364572E-3</v>
      </c>
      <c r="F72" s="100">
        <f t="shared" si="13"/>
        <v>-7.3081840227318118E-3</v>
      </c>
      <c r="G72" s="100">
        <f t="shared" si="13"/>
        <v>-8.2531405701405935E-3</v>
      </c>
      <c r="H72" s="100">
        <f t="shared" si="13"/>
        <v>-8.9714152536777281E-3</v>
      </c>
      <c r="I72" s="100">
        <f t="shared" si="13"/>
        <v>-8.1633167407985097E-3</v>
      </c>
      <c r="J72" s="100">
        <f t="shared" si="13"/>
        <v>-8.38703149765474E-3</v>
      </c>
      <c r="K72" s="100">
        <f t="shared" si="13"/>
        <v>-8.4722787847436587E-3</v>
      </c>
      <c r="L72" s="100">
        <f t="shared" si="13"/>
        <v>-8.5496522803676367E-3</v>
      </c>
      <c r="M72" s="100">
        <f t="shared" si="13"/>
        <v>-2.9250843762196332E-4</v>
      </c>
      <c r="N72" s="100">
        <f t="shared" si="13"/>
        <v>-1.6721291881161005E-3</v>
      </c>
      <c r="O72" s="100">
        <f t="shared" si="13"/>
        <v>-1.8660985656355766E-3</v>
      </c>
      <c r="P72" s="100">
        <f t="shared" si="13"/>
        <v>-2.9179134183918709E-3</v>
      </c>
      <c r="Q72" s="100">
        <f t="shared" si="13"/>
        <v>-3.3207262718772945E-3</v>
      </c>
      <c r="R72" s="100">
        <f t="shared" si="13"/>
        <v>-2.9432867331933288E-3</v>
      </c>
      <c r="S72" s="100">
        <f t="shared" si="13"/>
        <v>-1.3171601243529008E-3</v>
      </c>
      <c r="T72" s="100">
        <f t="shared" si="13"/>
        <v>0</v>
      </c>
    </row>
    <row r="73" spans="1:21">
      <c r="A73" s="67" t="s">
        <v>58</v>
      </c>
      <c r="B73" s="101">
        <f>MAX(B$72:T$72)</f>
        <v>0</v>
      </c>
    </row>
    <row r="74" spans="1:21">
      <c r="A74" s="67" t="s">
        <v>59</v>
      </c>
      <c r="B74" s="101">
        <f>MIN(B$72:T$72)</f>
        <v>-8.9714152536777281E-3</v>
      </c>
      <c r="M74" s="102" t="s">
        <v>60</v>
      </c>
    </row>
    <row r="76" spans="1:21" ht="45">
      <c r="B76" s="103" t="s">
        <v>61</v>
      </c>
      <c r="C76" s="103" t="s">
        <v>62</v>
      </c>
      <c r="D76" s="103" t="s">
        <v>63</v>
      </c>
      <c r="E76" s="103" t="s">
        <v>64</v>
      </c>
      <c r="F76" s="103" t="s">
        <v>65</v>
      </c>
      <c r="G76" s="103" t="s">
        <v>66</v>
      </c>
      <c r="H76" s="103" t="s">
        <v>67</v>
      </c>
      <c r="I76" s="67" t="s">
        <v>68</v>
      </c>
    </row>
    <row r="77" spans="1:21">
      <c r="A77">
        <v>2013</v>
      </c>
      <c r="B77">
        <v>60</v>
      </c>
      <c r="C77" s="73">
        <f t="shared" ref="C77:C81" si="14">INDEX($B$12:$BG$16, MATCH($A77, $A$12:$A$16, 0), MATCH($B77, $B$11:$BG$11, 0))</f>
        <v>53310131.464328386</v>
      </c>
      <c r="D77" s="104">
        <f t="shared" ref="D77:D81" si="15">INDEX($B$70:$U$70, 1, MATCH($B77, $B$64:$U$64, 0))</f>
        <v>1</v>
      </c>
      <c r="E77" s="74">
        <f t="shared" ref="E77:E81" si="16">$C77/$D77</f>
        <v>53310131.464328386</v>
      </c>
      <c r="F77" s="74">
        <f>'Technical Question'!D17</f>
        <v>53439638.993708119</v>
      </c>
      <c r="G77" s="105">
        <f t="shared" ref="G77:G81" si="17">F77-E77</f>
        <v>129507.52937973291</v>
      </c>
      <c r="H77" s="106">
        <v>1</v>
      </c>
    </row>
    <row r="78" spans="1:21">
      <c r="A78">
        <v>2014</v>
      </c>
      <c r="B78">
        <v>48</v>
      </c>
      <c r="C78" s="77">
        <f t="shared" si="14"/>
        <v>49666801.69405777</v>
      </c>
      <c r="D78" s="107">
        <f t="shared" si="15"/>
        <v>1</v>
      </c>
      <c r="E78" s="60">
        <f t="shared" si="16"/>
        <v>49666801.69405777</v>
      </c>
      <c r="F78" s="60">
        <f>'Technical Question'!D18</f>
        <v>49323190.285513453</v>
      </c>
      <c r="G78" s="108">
        <f t="shared" si="17"/>
        <v>-343611.40854431689</v>
      </c>
      <c r="H78" s="109">
        <f t="shared" ref="H78:H81" si="18">INDEX($B$71:$U$71, 1, MATCH($B78, $B$64:$U$64, 0))</f>
        <v>1.0033207262718773</v>
      </c>
    </row>
    <row r="79" spans="1:21">
      <c r="A79">
        <v>2015</v>
      </c>
      <c r="B79">
        <v>36</v>
      </c>
      <c r="C79" s="77">
        <f t="shared" si="14"/>
        <v>46895050.735541277</v>
      </c>
      <c r="D79" s="107">
        <f t="shared" si="15"/>
        <v>1</v>
      </c>
      <c r="E79" s="60">
        <f t="shared" si="16"/>
        <v>46895050.735541277</v>
      </c>
      <c r="F79" s="60">
        <f>'Technical Question'!D19</f>
        <v>45644483.113871172</v>
      </c>
      <c r="G79" s="108">
        <f t="shared" si="17"/>
        <v>-1250567.6216701046</v>
      </c>
      <c r="H79" s="109">
        <f t="shared" si="18"/>
        <v>1.000292508437622</v>
      </c>
      <c r="I79" s="110" t="s">
        <v>69</v>
      </c>
    </row>
    <row r="80" spans="1:21">
      <c r="A80">
        <v>2016</v>
      </c>
      <c r="B80">
        <v>24</v>
      </c>
      <c r="C80" s="77">
        <f t="shared" si="14"/>
        <v>44186990.362222858</v>
      </c>
      <c r="D80" s="107">
        <f t="shared" si="15"/>
        <v>0.94601805263727545</v>
      </c>
      <c r="E80" s="60">
        <f t="shared" si="16"/>
        <v>46708400.795354739</v>
      </c>
      <c r="F80" s="60">
        <f>'Technical Question'!D20</f>
        <v>46007382.955202997</v>
      </c>
      <c r="G80" s="108">
        <f t="shared" si="17"/>
        <v>-701017.8401517421</v>
      </c>
      <c r="H80" s="109">
        <f t="shared" si="18"/>
        <v>0.95418136937807396</v>
      </c>
    </row>
    <row r="81" spans="1:22">
      <c r="A81">
        <v>2017</v>
      </c>
      <c r="B81">
        <v>12</v>
      </c>
      <c r="C81" s="80">
        <f t="shared" si="14"/>
        <v>26731635.135664839</v>
      </c>
      <c r="D81" s="111">
        <f t="shared" si="15"/>
        <v>0.57932743567115597</v>
      </c>
      <c r="E81" s="81">
        <f t="shared" si="16"/>
        <v>46142532.684812352</v>
      </c>
      <c r="F81" s="81">
        <f>'Technical Question'!D21</f>
        <v>46000000</v>
      </c>
      <c r="G81" s="112">
        <f t="shared" si="17"/>
        <v>-142532.68481235206</v>
      </c>
      <c r="H81" s="113">
        <f t="shared" si="18"/>
        <v>0.58523244711752054</v>
      </c>
    </row>
    <row r="82" spans="1:22">
      <c r="A82" t="s">
        <v>45</v>
      </c>
      <c r="B82">
        <v>60</v>
      </c>
    </row>
    <row r="85" spans="1:22">
      <c r="A85" s="97" t="s">
        <v>70</v>
      </c>
      <c r="B85" s="114" t="s">
        <v>71</v>
      </c>
      <c r="C85" s="115">
        <v>3</v>
      </c>
      <c r="D85" s="71">
        <f t="shared" ref="D85:V85" si="19">C85+3</f>
        <v>6</v>
      </c>
      <c r="E85" s="71">
        <f t="shared" si="19"/>
        <v>9</v>
      </c>
      <c r="F85" s="71">
        <f t="shared" si="19"/>
        <v>12</v>
      </c>
      <c r="G85" s="71">
        <f t="shared" si="19"/>
        <v>15</v>
      </c>
      <c r="H85" s="71">
        <f t="shared" si="19"/>
        <v>18</v>
      </c>
      <c r="I85" s="71">
        <f t="shared" si="19"/>
        <v>21</v>
      </c>
      <c r="J85" s="71">
        <f t="shared" si="19"/>
        <v>24</v>
      </c>
      <c r="K85" s="71">
        <f t="shared" si="19"/>
        <v>27</v>
      </c>
      <c r="L85" s="71">
        <f t="shared" si="19"/>
        <v>30</v>
      </c>
      <c r="M85" s="71">
        <f t="shared" si="19"/>
        <v>33</v>
      </c>
      <c r="N85" s="71">
        <f t="shared" si="19"/>
        <v>36</v>
      </c>
      <c r="O85" s="71">
        <f t="shared" si="19"/>
        <v>39</v>
      </c>
      <c r="P85" s="71">
        <f t="shared" si="19"/>
        <v>42</v>
      </c>
      <c r="Q85" s="71">
        <f t="shared" si="19"/>
        <v>45</v>
      </c>
      <c r="R85" s="71">
        <f t="shared" si="19"/>
        <v>48</v>
      </c>
      <c r="S85" s="71">
        <f t="shared" si="19"/>
        <v>51</v>
      </c>
      <c r="T85" s="71">
        <f t="shared" si="19"/>
        <v>54</v>
      </c>
      <c r="U85" s="84">
        <f t="shared" si="19"/>
        <v>57</v>
      </c>
      <c r="V85" s="85">
        <f t="shared" si="19"/>
        <v>60</v>
      </c>
    </row>
    <row r="86" spans="1:22">
      <c r="A86" s="116">
        <f t="shared" ref="A86:A90" si="20">$E77</f>
        <v>53310131.464328386</v>
      </c>
      <c r="B86" s="117">
        <v>2013</v>
      </c>
      <c r="C86" s="118">
        <f t="shared" ref="C86:V86" si="21">INDEX($B$3:$BG$7, MATCH($B86, $A$3:$A$7, 0), MATCH(C$85, $B$2:$BG$2, 0))/$A86</f>
        <v>0.16530518092329158</v>
      </c>
      <c r="D86" s="104">
        <f t="shared" si="21"/>
        <v>0.30001000023933172</v>
      </c>
      <c r="E86" s="104">
        <f t="shared" si="21"/>
        <v>0.41272399901655282</v>
      </c>
      <c r="F86" s="104">
        <f t="shared" si="21"/>
        <v>0.55566424312259266</v>
      </c>
      <c r="G86" s="104">
        <f t="shared" si="21"/>
        <v>0.68582554061756085</v>
      </c>
      <c r="H86" s="104">
        <f t="shared" si="21"/>
        <v>0.79240409107901899</v>
      </c>
      <c r="I86" s="104">
        <f t="shared" si="21"/>
        <v>0.87035616432656926</v>
      </c>
      <c r="J86" s="104">
        <f t="shared" si="21"/>
        <v>0.94878853741779834</v>
      </c>
      <c r="K86" s="104">
        <f t="shared" si="21"/>
        <v>0.9897111805858777</v>
      </c>
      <c r="L86" s="104">
        <f t="shared" si="21"/>
        <v>0.99821295540219812</v>
      </c>
      <c r="M86" s="104">
        <f t="shared" si="21"/>
        <v>1.0095079726222795</v>
      </c>
      <c r="N86" s="104">
        <f t="shared" si="21"/>
        <v>1.0045997818786396</v>
      </c>
      <c r="O86" s="104">
        <f t="shared" si="21"/>
        <v>1.0056028371190076</v>
      </c>
      <c r="P86" s="104">
        <f t="shared" si="21"/>
        <v>1.0052587113763929</v>
      </c>
      <c r="Q86" s="104">
        <f t="shared" si="21"/>
        <v>1.0053543249891341</v>
      </c>
      <c r="R86" s="104">
        <f t="shared" si="21"/>
        <v>1.0057581164051559</v>
      </c>
      <c r="S86" s="104">
        <f t="shared" si="21"/>
        <v>1.0053797599439134</v>
      </c>
      <c r="T86" s="104">
        <f t="shared" si="21"/>
        <v>1.0037496829482744</v>
      </c>
      <c r="U86" s="107">
        <f t="shared" si="21"/>
        <v>1.0024293230165149</v>
      </c>
      <c r="V86" s="109">
        <f t="shared" si="21"/>
        <v>1</v>
      </c>
    </row>
    <row r="87" spans="1:22">
      <c r="A87" s="116">
        <f t="shared" si="20"/>
        <v>49666801.69405777</v>
      </c>
      <c r="B87" s="117">
        <v>2014</v>
      </c>
      <c r="C87" s="119">
        <f t="shared" ref="C87:R87" si="22">INDEX($B$3:$BG$7, MATCH($B87, $A$3:$A$7, 0), MATCH(C$85, $B$2:$BG$2, 0))/$A87</f>
        <v>0.18261697801525134</v>
      </c>
      <c r="D87" s="107">
        <f t="shared" si="22"/>
        <v>0.28658630626815196</v>
      </c>
      <c r="E87" s="107">
        <f t="shared" si="22"/>
        <v>0.44393302059570439</v>
      </c>
      <c r="F87" s="107">
        <f t="shared" si="22"/>
        <v>0.57820913537975405</v>
      </c>
      <c r="G87" s="107">
        <f t="shared" si="22"/>
        <v>0.71661556745230504</v>
      </c>
      <c r="H87" s="107">
        <f t="shared" si="22"/>
        <v>0.81203463534535947</v>
      </c>
      <c r="I87" s="107">
        <f t="shared" si="22"/>
        <v>0.88561890168412805</v>
      </c>
      <c r="J87" s="107">
        <f t="shared" si="22"/>
        <v>0.94816969379900162</v>
      </c>
      <c r="K87" s="107">
        <f t="shared" si="22"/>
        <v>0.95958053859946713</v>
      </c>
      <c r="L87" s="107">
        <f t="shared" si="22"/>
        <v>0.97762155902271086</v>
      </c>
      <c r="M87" s="107">
        <f t="shared" si="22"/>
        <v>0.98411564936774343</v>
      </c>
      <c r="N87" s="107">
        <f t="shared" si="22"/>
        <v>0.99135720749992839</v>
      </c>
      <c r="O87" s="107">
        <f t="shared" si="22"/>
        <v>0.99313506961126363</v>
      </c>
      <c r="P87" s="107">
        <f t="shared" si="22"/>
        <v>0.99390577014564163</v>
      </c>
      <c r="Q87" s="107">
        <f t="shared" si="22"/>
        <v>0.9959793946265677</v>
      </c>
      <c r="R87" s="107">
        <f t="shared" si="22"/>
        <v>1</v>
      </c>
      <c r="S87" s="107"/>
      <c r="T87" s="107"/>
      <c r="U87" s="107"/>
      <c r="V87" s="109"/>
    </row>
    <row r="88" spans="1:22">
      <c r="A88" s="116">
        <f t="shared" si="20"/>
        <v>46895050.735541277</v>
      </c>
      <c r="B88" s="117">
        <v>2015</v>
      </c>
      <c r="C88" s="119">
        <f t="shared" ref="C88:N88" si="23">INDEX($B$3:$BG$7, MATCH($B88, $A$3:$A$7, 0), MATCH(C$85, $B$2:$BG$2, 0))/$A88</f>
        <v>0.17038803310926676</v>
      </c>
      <c r="D88" s="107">
        <f t="shared" si="23"/>
        <v>0.28671589243091311</v>
      </c>
      <c r="E88" s="107">
        <f t="shared" si="23"/>
        <v>0.44678011805770734</v>
      </c>
      <c r="F88" s="107">
        <f t="shared" si="23"/>
        <v>0.60046854945820982</v>
      </c>
      <c r="G88" s="107">
        <f t="shared" si="23"/>
        <v>0.74821664848544289</v>
      </c>
      <c r="H88" s="107">
        <f t="shared" si="23"/>
        <v>0.82285185371003788</v>
      </c>
      <c r="I88" s="107">
        <f t="shared" si="23"/>
        <v>0.88644218018144649</v>
      </c>
      <c r="J88" s="107">
        <f t="shared" si="23"/>
        <v>0.93687700642238225</v>
      </c>
      <c r="K88" s="107">
        <f t="shared" si="23"/>
        <v>0.96102465919758817</v>
      </c>
      <c r="L88" s="107">
        <f t="shared" si="23"/>
        <v>0.9637860988147714</v>
      </c>
      <c r="M88" s="107">
        <f t="shared" si="23"/>
        <v>0.9726890354351867</v>
      </c>
      <c r="N88" s="107">
        <f t="shared" si="23"/>
        <v>1</v>
      </c>
      <c r="O88" s="107"/>
      <c r="P88" s="107"/>
      <c r="Q88" s="107"/>
      <c r="R88" s="107"/>
      <c r="S88" s="107"/>
      <c r="T88" s="107"/>
      <c r="U88" s="107"/>
      <c r="V88" s="109"/>
    </row>
    <row r="89" spans="1:22">
      <c r="A89" s="116">
        <f t="shared" si="20"/>
        <v>46708400.795354739</v>
      </c>
      <c r="B89" s="117">
        <v>2016</v>
      </c>
      <c r="C89" s="119">
        <f t="shared" ref="C89:J89" si="24">INDEX($B$3:$BG$7, MATCH($B89, $A$3:$A$7, 0), MATCH(C$85, $B$2:$BG$2, 0))/$A89</f>
        <v>0.14084658808117065</v>
      </c>
      <c r="D89" s="107">
        <f t="shared" si="24"/>
        <v>0.26338136687994168</v>
      </c>
      <c r="E89" s="107">
        <f t="shared" si="24"/>
        <v>0.54550672129229527</v>
      </c>
      <c r="F89" s="107">
        <f t="shared" si="24"/>
        <v>0.58401598090193252</v>
      </c>
      <c r="G89" s="107">
        <f t="shared" si="24"/>
        <v>0.71877889937295236</v>
      </c>
      <c r="H89" s="107">
        <f t="shared" si="24"/>
        <v>0.81055101888016567</v>
      </c>
      <c r="I89" s="107">
        <f t="shared" si="24"/>
        <v>0.87579234284459706</v>
      </c>
      <c r="J89" s="107">
        <f t="shared" si="24"/>
        <v>0.94601805263727545</v>
      </c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9"/>
    </row>
    <row r="90" spans="1:22">
      <c r="A90" s="120">
        <f t="shared" si="20"/>
        <v>46142532.684812352</v>
      </c>
      <c r="B90" s="121">
        <v>2017</v>
      </c>
      <c r="C90" s="122">
        <f t="shared" ref="C90:F90" si="25">INDEX($B$3:$BG$7, MATCH($B90, $A$3:$A$7, 0), MATCH(C$85, $B$2:$BG$2, 0))/$A90</f>
        <v>0.14016612956326788</v>
      </c>
      <c r="D90" s="111">
        <f t="shared" si="25"/>
        <v>0.26116453051979949</v>
      </c>
      <c r="E90" s="111">
        <f t="shared" si="25"/>
        <v>0.43101220376051796</v>
      </c>
      <c r="F90" s="111">
        <f t="shared" si="25"/>
        <v>0.57932743567115597</v>
      </c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3"/>
    </row>
    <row r="91" spans="1:22">
      <c r="B91" s="123" t="s">
        <v>72</v>
      </c>
      <c r="C91" s="95">
        <f t="shared" ref="C91:V91" si="26">B70</f>
        <v>0.16046556298021569</v>
      </c>
      <c r="D91" s="95">
        <f t="shared" si="26"/>
        <v>0.28047408957945297</v>
      </c>
      <c r="E91" s="95">
        <f t="shared" si="26"/>
        <v>0.43422470746995434</v>
      </c>
      <c r="F91" s="95">
        <f t="shared" si="26"/>
        <v>0.57932743567115597</v>
      </c>
      <c r="G91" s="95">
        <f t="shared" si="26"/>
        <v>0.71698955163059552</v>
      </c>
      <c r="H91" s="95">
        <f t="shared" si="26"/>
        <v>0.80969712017694262</v>
      </c>
      <c r="I91" s="95">
        <f t="shared" si="26"/>
        <v>0.88016543921419832</v>
      </c>
      <c r="J91" s="95">
        <f t="shared" si="26"/>
        <v>0.94601805263727545</v>
      </c>
      <c r="K91" s="95">
        <f t="shared" si="26"/>
        <v>0.97194356861901599</v>
      </c>
      <c r="L91" s="95">
        <f t="shared" si="26"/>
        <v>0.98182257675818163</v>
      </c>
      <c r="M91" s="95">
        <f t="shared" si="26"/>
        <v>0.99078911891005006</v>
      </c>
      <c r="N91" s="95">
        <f t="shared" si="26"/>
        <v>1</v>
      </c>
      <c r="O91" s="95">
        <f t="shared" si="26"/>
        <v>1</v>
      </c>
      <c r="P91" s="95">
        <f t="shared" si="26"/>
        <v>1</v>
      </c>
      <c r="Q91" s="95">
        <f t="shared" si="26"/>
        <v>1</v>
      </c>
      <c r="R91" s="95">
        <f t="shared" si="26"/>
        <v>1</v>
      </c>
      <c r="S91" s="95">
        <f t="shared" si="26"/>
        <v>1</v>
      </c>
      <c r="T91" s="95">
        <f t="shared" si="26"/>
        <v>1</v>
      </c>
      <c r="U91" s="95">
        <f t="shared" si="26"/>
        <v>1</v>
      </c>
      <c r="V91" s="96">
        <f t="shared" si="26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R90"/>
  <sheetViews>
    <sheetView showGridLines="0" workbookViewId="0"/>
  </sheetViews>
  <sheetFormatPr defaultColWidth="14.42578125" defaultRowHeight="15" customHeight="1"/>
  <cols>
    <col min="1" max="1" width="32" customWidth="1"/>
  </cols>
  <sheetData>
    <row r="1" spans="1:60">
      <c r="A1" s="67" t="s">
        <v>73</v>
      </c>
    </row>
    <row r="2" spans="1:60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>
      <c r="A3">
        <v>2013</v>
      </c>
      <c r="B3" s="60">
        <v>0</v>
      </c>
      <c r="C3" s="60">
        <v>112500</v>
      </c>
      <c r="D3" s="60">
        <v>183022.62554649668</v>
      </c>
      <c r="E3" s="60">
        <v>259557.70928254092</v>
      </c>
      <c r="F3" s="60">
        <v>509827.72939808323</v>
      </c>
      <c r="G3" s="60">
        <v>759276.60523949261</v>
      </c>
      <c r="H3" s="60">
        <v>1115203.8865154665</v>
      </c>
      <c r="I3" s="60">
        <v>1832746.486504327</v>
      </c>
      <c r="J3" s="60">
        <v>3068455.7723334236</v>
      </c>
      <c r="K3" s="60">
        <v>7017086.4495628197</v>
      </c>
      <c r="L3" s="60">
        <v>7436944.585816836</v>
      </c>
      <c r="M3" s="60">
        <v>8606378.9678718671</v>
      </c>
      <c r="N3" s="60">
        <v>7487113.6992346933</v>
      </c>
      <c r="O3" s="60">
        <v>8549561.0366255343</v>
      </c>
      <c r="P3" s="60">
        <v>9344216.2113886569</v>
      </c>
      <c r="Q3" s="60">
        <v>10885200.296222318</v>
      </c>
      <c r="R3" s="60">
        <v>11853156.007573497</v>
      </c>
      <c r="S3" s="60">
        <v>12466379.827849802</v>
      </c>
      <c r="T3" s="60">
        <v>13561164.354168836</v>
      </c>
      <c r="U3" s="60">
        <v>14567468.961393785</v>
      </c>
      <c r="V3" s="60">
        <v>15432745.672588265</v>
      </c>
      <c r="W3" s="60">
        <v>16702027.579164922</v>
      </c>
      <c r="X3" s="60">
        <v>16606547.519189101</v>
      </c>
      <c r="Y3" s="60">
        <v>17579264.63668336</v>
      </c>
      <c r="Z3" s="60">
        <v>18053889.228412289</v>
      </c>
      <c r="AA3" s="60">
        <v>18753904.734929912</v>
      </c>
      <c r="AB3" s="60">
        <v>18869535.166959714</v>
      </c>
      <c r="AC3" s="60">
        <v>19702605.0000173</v>
      </c>
      <c r="AD3" s="60">
        <v>20003372.099629067</v>
      </c>
      <c r="AE3" s="60">
        <v>20950432.089109149</v>
      </c>
      <c r="AF3" s="60">
        <v>21597067.280511353</v>
      </c>
      <c r="AG3" s="60">
        <v>21888272.727289442</v>
      </c>
      <c r="AH3" s="60">
        <v>21669313.309825685</v>
      </c>
      <c r="AI3" s="60">
        <v>22144024.680623971</v>
      </c>
      <c r="AJ3" s="60">
        <v>22471190.044584826</v>
      </c>
      <c r="AK3" s="60">
        <v>22466988.11094651</v>
      </c>
      <c r="AL3" s="60">
        <v>22535259.228951119</v>
      </c>
      <c r="AM3" s="60">
        <v>22498452.729340926</v>
      </c>
      <c r="AN3" s="60">
        <v>22611470.856781837</v>
      </c>
      <c r="AO3" s="60">
        <v>22653670.441079814</v>
      </c>
      <c r="AP3" s="60">
        <v>22746895.261309255</v>
      </c>
      <c r="AQ3" s="60">
        <v>22660944.939216264</v>
      </c>
      <c r="AR3" s="60">
        <v>22674639.780725107</v>
      </c>
      <c r="AS3" s="60">
        <v>22811380.124235906</v>
      </c>
      <c r="AT3" s="60">
        <v>22764346.354738187</v>
      </c>
      <c r="AU3" s="60">
        <v>22608761.853929635</v>
      </c>
      <c r="AV3" s="60">
        <v>22562302.004061416</v>
      </c>
      <c r="AW3" s="60">
        <v>22586879.102056034</v>
      </c>
      <c r="AX3" s="60">
        <v>22343284.582907517</v>
      </c>
      <c r="AY3" s="60">
        <v>22322501.820148144</v>
      </c>
      <c r="AZ3" s="60">
        <v>22330181.511915281</v>
      </c>
      <c r="BA3" s="60">
        <v>22460708.129846882</v>
      </c>
      <c r="BB3" s="60">
        <v>22562528.685854126</v>
      </c>
      <c r="BC3" s="60">
        <v>22548880.580896385</v>
      </c>
      <c r="BD3" s="60">
        <v>22665349.990830339</v>
      </c>
      <c r="BE3" s="60">
        <v>22688223.882640939</v>
      </c>
      <c r="BF3" s="60">
        <v>22680746.524705123</v>
      </c>
      <c r="BG3" s="60">
        <v>22735758.096052937</v>
      </c>
      <c r="BH3" s="60">
        <v>931559607.57521653</v>
      </c>
    </row>
    <row r="4" spans="1:60">
      <c r="A4">
        <v>2014</v>
      </c>
      <c r="B4" s="60">
        <v>0</v>
      </c>
      <c r="C4" s="60">
        <v>433.34400060668156</v>
      </c>
      <c r="D4" s="60">
        <v>14894.39400060668</v>
      </c>
      <c r="E4" s="60">
        <v>95590.635977009952</v>
      </c>
      <c r="F4" s="60">
        <v>200019.10285470879</v>
      </c>
      <c r="G4" s="60">
        <v>538743.81899628299</v>
      </c>
      <c r="H4" s="60">
        <v>919685.7937612331</v>
      </c>
      <c r="I4" s="60">
        <v>969792.27178180672</v>
      </c>
      <c r="J4" s="60">
        <v>2723357.2503906703</v>
      </c>
      <c r="K4" s="60">
        <v>3267343.096657909</v>
      </c>
      <c r="L4" s="60">
        <v>3407943.5215060841</v>
      </c>
      <c r="M4" s="60">
        <v>5354752.1148237661</v>
      </c>
      <c r="N4" s="60">
        <v>5460817.9134003986</v>
      </c>
      <c r="O4" s="60">
        <v>7023747.2267849464</v>
      </c>
      <c r="P4" s="60">
        <v>7316820.4923540447</v>
      </c>
      <c r="Q4" s="60">
        <v>8403874.6976037771</v>
      </c>
      <c r="R4" s="60">
        <v>9189445.4566362146</v>
      </c>
      <c r="S4" s="60">
        <v>9965835.7298891712</v>
      </c>
      <c r="T4" s="60">
        <v>10753915.804039901</v>
      </c>
      <c r="U4" s="60">
        <v>11509099.766699897</v>
      </c>
      <c r="V4" s="60">
        <v>13154525.213827265</v>
      </c>
      <c r="W4" s="60">
        <v>15025730.391281513</v>
      </c>
      <c r="X4" s="60">
        <v>16112965.573021617</v>
      </c>
      <c r="Y4" s="60">
        <v>16756258.187027816</v>
      </c>
      <c r="Z4" s="60">
        <v>18042007.433401167</v>
      </c>
      <c r="AA4" s="60">
        <v>18844067.797446869</v>
      </c>
      <c r="AB4" s="60">
        <v>19084336.533485156</v>
      </c>
      <c r="AC4" s="60">
        <v>19393678.406268451</v>
      </c>
      <c r="AD4" s="60">
        <v>19972227.462741312</v>
      </c>
      <c r="AE4" s="60">
        <v>20501983.345611252</v>
      </c>
      <c r="AF4" s="60">
        <v>20266220.478316616</v>
      </c>
      <c r="AG4" s="60">
        <v>25076450.395557899</v>
      </c>
      <c r="AH4" s="60">
        <v>20783452.002792116</v>
      </c>
      <c r="AI4" s="60">
        <v>20850142.915570386</v>
      </c>
      <c r="AJ4" s="60">
        <v>21314925.707008008</v>
      </c>
      <c r="AK4" s="60">
        <v>21346720.012471884</v>
      </c>
      <c r="AL4" s="60">
        <v>21350333.597926259</v>
      </c>
      <c r="AM4" s="60">
        <v>21331634.179881826</v>
      </c>
      <c r="AN4" s="60">
        <v>21428108.559639107</v>
      </c>
      <c r="AO4" s="60">
        <v>21467750.189574171</v>
      </c>
      <c r="AP4" s="60">
        <v>21382901.531884056</v>
      </c>
      <c r="AQ4" s="60">
        <v>21534282.602255277</v>
      </c>
      <c r="AR4" s="60">
        <v>21581488.985002246</v>
      </c>
      <c r="AS4" s="60">
        <v>21578314.246952001</v>
      </c>
      <c r="AT4" s="60">
        <v>21607075.745953634</v>
      </c>
      <c r="AW4" s="60">
        <v>21814914.500321612</v>
      </c>
      <c r="BH4" s="60">
        <v>608718608.42737865</v>
      </c>
    </row>
    <row r="5" spans="1:60">
      <c r="A5">
        <v>2015</v>
      </c>
      <c r="B5" s="60">
        <v>1959.67</v>
      </c>
      <c r="C5" s="60">
        <v>16208.09</v>
      </c>
      <c r="D5" s="60">
        <v>23528.090010248001</v>
      </c>
      <c r="E5" s="60">
        <v>397588.32631292689</v>
      </c>
      <c r="F5" s="60">
        <v>417306.7432848317</v>
      </c>
      <c r="G5" s="60">
        <v>870758.18678686558</v>
      </c>
      <c r="H5" s="60">
        <v>1496336.2299659115</v>
      </c>
      <c r="I5" s="60">
        <v>1899843.7385197598</v>
      </c>
      <c r="J5" s="60">
        <v>3858496.7414980601</v>
      </c>
      <c r="K5" s="60">
        <v>4751811.1947968528</v>
      </c>
      <c r="L5" s="60">
        <v>5336823.0871834662</v>
      </c>
      <c r="M5" s="60">
        <v>6767156.5044721402</v>
      </c>
      <c r="N5" s="60">
        <v>7170687.4132099226</v>
      </c>
      <c r="O5" s="60">
        <v>7787018.3318633642</v>
      </c>
      <c r="P5" s="60">
        <v>9297143.051398335</v>
      </c>
      <c r="Q5" s="60">
        <v>9674941.6133207474</v>
      </c>
      <c r="R5" s="60">
        <v>10184318.920509268</v>
      </c>
      <c r="S5" s="60">
        <v>10340450.314924397</v>
      </c>
      <c r="T5" s="60">
        <v>10756159.353175309</v>
      </c>
      <c r="U5" s="60">
        <v>11324247.382286109</v>
      </c>
      <c r="V5" s="60">
        <v>11586673.755388688</v>
      </c>
      <c r="W5" s="60">
        <v>11968393.43508425</v>
      </c>
      <c r="X5" s="60">
        <v>12782998.754462801</v>
      </c>
      <c r="Y5" s="60">
        <v>12965060.433117652</v>
      </c>
      <c r="Z5" s="60">
        <v>13485513.021036431</v>
      </c>
      <c r="AA5" s="60">
        <v>13847230.412791148</v>
      </c>
      <c r="AB5" s="60">
        <v>15275499.721312858</v>
      </c>
      <c r="AC5" s="60">
        <v>15404439.188108612</v>
      </c>
      <c r="AD5" s="60">
        <v>15902249.168690639</v>
      </c>
      <c r="AE5" s="60">
        <v>16152477.764332503</v>
      </c>
      <c r="AF5" s="60">
        <v>16722160.247719014</v>
      </c>
      <c r="AG5" s="60">
        <v>17061216.037870184</v>
      </c>
      <c r="AH5" s="60">
        <v>17634945.011378527</v>
      </c>
      <c r="AK5" s="60">
        <v>18289965.95945897</v>
      </c>
      <c r="BH5" s="60">
        <v>311451605.89427078</v>
      </c>
    </row>
    <row r="6" spans="1:60">
      <c r="A6">
        <v>2016</v>
      </c>
      <c r="B6" s="60">
        <v>21443.439555251869</v>
      </c>
      <c r="C6" s="60">
        <v>60129.757508324779</v>
      </c>
      <c r="D6" s="60">
        <v>115003.36638472363</v>
      </c>
      <c r="E6" s="60">
        <v>180220.72762605897</v>
      </c>
      <c r="F6" s="60">
        <v>311315.36634140101</v>
      </c>
      <c r="G6" s="60">
        <v>402268.07197649259</v>
      </c>
      <c r="H6" s="60">
        <v>688563.24802407925</v>
      </c>
      <c r="I6" s="60">
        <v>1372081.228502732</v>
      </c>
      <c r="J6" s="60">
        <v>2445388.082650404</v>
      </c>
      <c r="K6" s="60">
        <v>2644477.999405066</v>
      </c>
      <c r="L6" s="60">
        <v>5703227.8482632544</v>
      </c>
      <c r="M6" s="60">
        <v>6485711.1248530857</v>
      </c>
      <c r="N6" s="60">
        <v>7261015.1443635244</v>
      </c>
      <c r="O6" s="60">
        <v>8453855.0549882539</v>
      </c>
      <c r="P6" s="60">
        <v>9519275.8681028448</v>
      </c>
      <c r="Q6" s="60">
        <v>11706127.731131952</v>
      </c>
      <c r="R6" s="60">
        <v>11953532.925040357</v>
      </c>
      <c r="S6" s="60">
        <v>12423674.958350748</v>
      </c>
      <c r="T6" s="60">
        <v>13394729.681553571</v>
      </c>
      <c r="U6" s="60">
        <v>13911421.084744621</v>
      </c>
      <c r="V6" s="60">
        <v>13949756.842834473</v>
      </c>
      <c r="Y6" s="60">
        <v>17888478.2046258</v>
      </c>
      <c r="BH6" s="60">
        <v>140891697.75682703</v>
      </c>
    </row>
    <row r="7" spans="1:60">
      <c r="A7">
        <v>2017</v>
      </c>
      <c r="B7" s="60">
        <v>20425.153012278213</v>
      </c>
      <c r="C7" s="60">
        <v>47587.405310298942</v>
      </c>
      <c r="D7" s="60">
        <v>173138.79351133824</v>
      </c>
      <c r="E7" s="60">
        <v>262230.46530594735</v>
      </c>
      <c r="F7" s="60">
        <v>334305.56372006185</v>
      </c>
      <c r="G7" s="60">
        <v>687748.56685069948</v>
      </c>
      <c r="H7" s="60">
        <v>1011247.8400678871</v>
      </c>
      <c r="I7" s="60">
        <v>1397151.3584954087</v>
      </c>
      <c r="J7" s="60">
        <v>1772531.8380916673</v>
      </c>
      <c r="M7" s="60">
        <v>3930625.98478257</v>
      </c>
      <c r="BH7" s="60">
        <v>9636992.9691481572</v>
      </c>
    </row>
    <row r="8" spans="1:60">
      <c r="A8" t="s">
        <v>45</v>
      </c>
      <c r="B8" s="60">
        <v>43828.262567530081</v>
      </c>
      <c r="C8" s="60">
        <v>236858.59681923041</v>
      </c>
      <c r="D8" s="60">
        <v>509587.26945341326</v>
      </c>
      <c r="E8" s="60">
        <v>1195187.864504484</v>
      </c>
      <c r="F8" s="60">
        <v>1772774.5055990866</v>
      </c>
      <c r="G8" s="60">
        <v>3258795.2498498331</v>
      </c>
      <c r="H8" s="60">
        <v>5231036.9983345773</v>
      </c>
      <c r="I8" s="60">
        <v>7471615.0838040337</v>
      </c>
      <c r="J8" s="60">
        <v>13868229.684964227</v>
      </c>
      <c r="K8" s="60">
        <v>17680718.740422647</v>
      </c>
      <c r="L8" s="60">
        <v>21884939.042769641</v>
      </c>
      <c r="M8" s="60">
        <v>31144624.696803428</v>
      </c>
      <c r="N8" s="60">
        <v>27379634.170208536</v>
      </c>
      <c r="O8" s="60">
        <v>31814181.650262099</v>
      </c>
      <c r="P8" s="60">
        <v>35477455.623243883</v>
      </c>
      <c r="Q8" s="60">
        <v>40670144.3382788</v>
      </c>
      <c r="R8" s="60">
        <v>43180453.309759334</v>
      </c>
      <c r="S8" s="60">
        <v>45196340.831014119</v>
      </c>
      <c r="T8" s="60">
        <v>48465969.192937613</v>
      </c>
      <c r="U8" s="60">
        <v>51312237.195124418</v>
      </c>
      <c r="V8" s="60">
        <v>54123701.484638691</v>
      </c>
      <c r="W8" s="60">
        <v>43696151.405530691</v>
      </c>
      <c r="X8" s="60">
        <v>45502511.846673518</v>
      </c>
      <c r="Y8" s="60">
        <v>65189061.461454622</v>
      </c>
      <c r="Z8" s="60">
        <v>49581409.682849884</v>
      </c>
      <c r="AA8" s="60">
        <v>51445202.945167929</v>
      </c>
      <c r="AB8" s="60">
        <v>53229371.421757728</v>
      </c>
      <c r="AC8" s="60">
        <v>54500722.594394356</v>
      </c>
      <c r="AD8" s="60">
        <v>55877848.731061012</v>
      </c>
      <c r="AE8" s="60">
        <v>57604893.1990529</v>
      </c>
      <c r="AF8" s="60">
        <v>58585448.006546982</v>
      </c>
      <c r="AG8" s="60">
        <v>64025939.160717525</v>
      </c>
      <c r="AH8" s="60">
        <v>60087710.323996328</v>
      </c>
      <c r="AI8" s="60">
        <v>42994167.596194357</v>
      </c>
      <c r="AJ8" s="60">
        <v>43786115.75159283</v>
      </c>
      <c r="AK8" s="60">
        <v>62103674.08287736</v>
      </c>
      <c r="AL8" s="60">
        <v>43885592.826877378</v>
      </c>
      <c r="AM8" s="60">
        <v>43830086.909222752</v>
      </c>
      <c r="AN8" s="60">
        <v>44039579.416420944</v>
      </c>
      <c r="AO8" s="60">
        <v>44121420.630653985</v>
      </c>
      <c r="AP8" s="60">
        <v>44129796.79319331</v>
      </c>
      <c r="AQ8" s="60">
        <v>44195227.541471541</v>
      </c>
      <c r="AR8" s="60">
        <v>44256128.765727356</v>
      </c>
      <c r="AS8" s="60">
        <v>44389694.37118791</v>
      </c>
      <c r="AT8" s="60">
        <v>44371422.100691825</v>
      </c>
      <c r="AU8" s="60">
        <v>22608761.853929635</v>
      </c>
      <c r="AV8" s="60">
        <v>22562302.004061416</v>
      </c>
      <c r="AW8" s="60">
        <v>44401793.602377646</v>
      </c>
      <c r="AX8" s="60">
        <v>22343284.582907517</v>
      </c>
      <c r="AY8" s="60">
        <v>22322501.820148144</v>
      </c>
      <c r="AZ8" s="60">
        <v>22330181.511915281</v>
      </c>
      <c r="BA8" s="60">
        <v>22460708.129846882</v>
      </c>
      <c r="BB8" s="60">
        <v>22562528.685854126</v>
      </c>
      <c r="BC8" s="60">
        <v>22548880.580896385</v>
      </c>
      <c r="BD8" s="60">
        <v>22665349.990830339</v>
      </c>
      <c r="BE8" s="60">
        <v>22688223.882640939</v>
      </c>
      <c r="BF8" s="60">
        <v>22680746.524705123</v>
      </c>
      <c r="BG8" s="60">
        <v>22735758.096052937</v>
      </c>
      <c r="BH8" s="60">
        <v>2002258512.6228421</v>
      </c>
    </row>
    <row r="9" spans="1:60">
      <c r="A9" s="67"/>
    </row>
    <row r="10" spans="1:60">
      <c r="A10" s="67" t="s">
        <v>74</v>
      </c>
    </row>
    <row r="11" spans="1:60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>
      <c r="A12">
        <v>2013</v>
      </c>
      <c r="B12" s="60">
        <v>0</v>
      </c>
      <c r="C12" s="60">
        <v>112500</v>
      </c>
      <c r="D12" s="60">
        <v>183022.62554649668</v>
      </c>
      <c r="E12" s="60">
        <v>259557.70928254092</v>
      </c>
      <c r="F12" s="60">
        <v>509827.72939808323</v>
      </c>
      <c r="G12" s="60">
        <v>759276.60523949261</v>
      </c>
      <c r="H12" s="60">
        <v>1115203.8865154665</v>
      </c>
      <c r="I12" s="60">
        <v>1832746.486504327</v>
      </c>
      <c r="J12" s="60">
        <v>3068455.7723334236</v>
      </c>
      <c r="K12" s="60">
        <v>7017086.4495628197</v>
      </c>
      <c r="L12" s="60">
        <v>7436944.585816836</v>
      </c>
      <c r="M12" s="60">
        <v>8606378.9678718671</v>
      </c>
      <c r="N12" s="60">
        <v>7487113.6992346933</v>
      </c>
      <c r="O12" s="60">
        <v>8549561.0366255343</v>
      </c>
      <c r="P12" s="60">
        <v>9344216.2113886569</v>
      </c>
      <c r="Q12" s="60">
        <v>10885200.296222318</v>
      </c>
      <c r="R12" s="60">
        <v>11853156.007573497</v>
      </c>
      <c r="S12" s="60">
        <v>12466379.827849802</v>
      </c>
      <c r="T12" s="60">
        <v>13561164.354168836</v>
      </c>
      <c r="U12" s="60">
        <v>14567468.961393785</v>
      </c>
      <c r="V12" s="60">
        <v>15432745.672588265</v>
      </c>
      <c r="W12" s="60">
        <v>16702027.579164922</v>
      </c>
      <c r="X12" s="60">
        <v>16606547.519189101</v>
      </c>
      <c r="Y12" s="60">
        <v>17579264.63668336</v>
      </c>
      <c r="Z12" s="60">
        <v>18053889.228412289</v>
      </c>
      <c r="AA12" s="60">
        <v>18753904.734929912</v>
      </c>
      <c r="AB12" s="60">
        <v>18869535.166959714</v>
      </c>
      <c r="AC12" s="60">
        <v>19702605.0000173</v>
      </c>
      <c r="AD12" s="60">
        <v>20003372.099629067</v>
      </c>
      <c r="AE12" s="60">
        <v>20950432.089109149</v>
      </c>
      <c r="AF12" s="60">
        <v>21597067.280511353</v>
      </c>
      <c r="AG12" s="60">
        <v>21888272.727289442</v>
      </c>
      <c r="AH12" s="60">
        <v>21669313.309825685</v>
      </c>
      <c r="AI12" s="60">
        <v>22144024.680623971</v>
      </c>
      <c r="AJ12" s="60">
        <v>22471190.044584826</v>
      </c>
      <c r="AK12" s="60">
        <v>22466988.11094651</v>
      </c>
      <c r="AL12" s="60">
        <v>22535259.228951119</v>
      </c>
      <c r="AM12" s="60">
        <v>22498452.729340926</v>
      </c>
      <c r="AN12" s="60">
        <v>22611470.856781837</v>
      </c>
      <c r="AO12" s="60">
        <v>22653670.441079814</v>
      </c>
      <c r="AP12" s="60">
        <v>22746895.261309255</v>
      </c>
      <c r="AQ12" s="60">
        <v>22660944.939216264</v>
      </c>
      <c r="AR12" s="60">
        <v>22674639.780725107</v>
      </c>
      <c r="AS12" s="60">
        <v>22811380.124235906</v>
      </c>
      <c r="AT12" s="60">
        <v>22764346.354738187</v>
      </c>
      <c r="AU12" s="60">
        <v>22608761.853929635</v>
      </c>
      <c r="AV12" s="60">
        <v>22562302.004061416</v>
      </c>
      <c r="AW12" s="60">
        <v>22586879.102056034</v>
      </c>
      <c r="AX12" s="60">
        <v>22343284.582907517</v>
      </c>
      <c r="AY12" s="60">
        <v>22322501.820148144</v>
      </c>
      <c r="AZ12" s="60">
        <v>22330181.511915281</v>
      </c>
      <c r="BA12" s="60">
        <v>22460708.129846882</v>
      </c>
      <c r="BB12" s="60">
        <v>22562528.685854126</v>
      </c>
      <c r="BC12" s="60">
        <v>22548880.580896385</v>
      </c>
      <c r="BD12" s="60">
        <v>22665349.990830339</v>
      </c>
      <c r="BE12" s="60">
        <v>22688223.882640939</v>
      </c>
      <c r="BF12" s="60">
        <v>22680746.524705123</v>
      </c>
      <c r="BG12" s="60">
        <v>22735758.096052937</v>
      </c>
      <c r="BH12" s="60">
        <v>931559607.57521653</v>
      </c>
    </row>
    <row r="13" spans="1:60">
      <c r="A13">
        <v>2014</v>
      </c>
      <c r="B13" s="60">
        <v>0</v>
      </c>
      <c r="C13" s="60">
        <v>433.34400060668156</v>
      </c>
      <c r="D13" s="60">
        <v>14894.39400060668</v>
      </c>
      <c r="E13" s="60">
        <v>95590.635977009952</v>
      </c>
      <c r="F13" s="60">
        <v>200019.10285470879</v>
      </c>
      <c r="G13" s="60">
        <v>538743.81899628299</v>
      </c>
      <c r="H13" s="60">
        <v>919685.7937612331</v>
      </c>
      <c r="I13" s="60">
        <v>969792.27178180672</v>
      </c>
      <c r="J13" s="60">
        <v>2723357.2503906703</v>
      </c>
      <c r="K13" s="60">
        <v>3267343.096657909</v>
      </c>
      <c r="L13" s="60">
        <v>3407943.5215060841</v>
      </c>
      <c r="M13" s="60">
        <v>5354752.1148237661</v>
      </c>
      <c r="N13" s="60">
        <v>5460817.9134003986</v>
      </c>
      <c r="O13" s="60">
        <v>7023747.2267849464</v>
      </c>
      <c r="P13" s="60">
        <v>7316820.4923540447</v>
      </c>
      <c r="Q13" s="60">
        <v>8403874.6976037771</v>
      </c>
      <c r="R13" s="60">
        <v>9189445.4566362146</v>
      </c>
      <c r="S13" s="60">
        <v>9965835.7298891712</v>
      </c>
      <c r="T13" s="60">
        <v>10753915.804039901</v>
      </c>
      <c r="U13" s="60">
        <v>11509099.766699897</v>
      </c>
      <c r="V13" s="60">
        <v>13154525.213827265</v>
      </c>
      <c r="W13" s="60">
        <v>15025730.391281513</v>
      </c>
      <c r="X13" s="60">
        <v>16112965.573021617</v>
      </c>
      <c r="Y13" s="60">
        <v>16756258.187027816</v>
      </c>
      <c r="Z13" s="60">
        <v>18042007.433401167</v>
      </c>
      <c r="AA13" s="60">
        <v>18844067.797446869</v>
      </c>
      <c r="AB13" s="60">
        <v>19084336.533485156</v>
      </c>
      <c r="AC13" s="60">
        <v>19393678.406268451</v>
      </c>
      <c r="AD13" s="60">
        <v>19972227.462741312</v>
      </c>
      <c r="AE13" s="60">
        <v>20501983.345611252</v>
      </c>
      <c r="AF13" s="60">
        <v>20266220.478316616</v>
      </c>
      <c r="AG13" s="60">
        <v>20523110.107966941</v>
      </c>
      <c r="AH13" s="60">
        <v>20783452.002792116</v>
      </c>
      <c r="AI13" s="60">
        <v>20850142.915570386</v>
      </c>
      <c r="AJ13" s="60">
        <v>21314925.707008008</v>
      </c>
      <c r="AK13" s="60">
        <v>21346720.012471884</v>
      </c>
      <c r="AL13" s="60">
        <v>21350333.597926259</v>
      </c>
      <c r="AM13" s="60">
        <v>21331634.179881826</v>
      </c>
      <c r="AN13" s="60">
        <v>21428108.559639107</v>
      </c>
      <c r="AO13" s="60">
        <v>21467750.189574171</v>
      </c>
      <c r="AP13" s="60">
        <v>21382901.531884056</v>
      </c>
      <c r="AQ13" s="60">
        <v>21534282.602255277</v>
      </c>
      <c r="AR13" s="60">
        <v>21581488.985002246</v>
      </c>
      <c r="AS13" s="60">
        <v>21578314.246952001</v>
      </c>
      <c r="AT13" s="60">
        <v>21607075.745953634</v>
      </c>
      <c r="AW13" s="60">
        <v>21814914.500321612</v>
      </c>
      <c r="BH13" s="60">
        <v>604165268.13978779</v>
      </c>
    </row>
    <row r="14" spans="1:60">
      <c r="A14">
        <v>2015</v>
      </c>
      <c r="B14" s="60">
        <v>1959.67</v>
      </c>
      <c r="C14" s="60">
        <v>16208.09</v>
      </c>
      <c r="D14" s="60">
        <v>23528.090010248001</v>
      </c>
      <c r="E14" s="60">
        <v>397588.32631292689</v>
      </c>
      <c r="F14" s="60">
        <v>417306.7432848317</v>
      </c>
      <c r="G14" s="60">
        <v>870758.18678686558</v>
      </c>
      <c r="H14" s="60">
        <v>1496336.2299659115</v>
      </c>
      <c r="I14" s="60">
        <v>1899843.7385197598</v>
      </c>
      <c r="J14" s="60">
        <v>3858496.7414980601</v>
      </c>
      <c r="K14" s="60">
        <v>4751811.1947968528</v>
      </c>
      <c r="L14" s="60">
        <v>5336823.0871834662</v>
      </c>
      <c r="M14" s="60">
        <v>6767156.5044721402</v>
      </c>
      <c r="N14" s="60">
        <v>7170687.4132099226</v>
      </c>
      <c r="O14" s="60">
        <v>7787018.3318633642</v>
      </c>
      <c r="P14" s="60">
        <v>9297143.051398335</v>
      </c>
      <c r="Q14" s="60">
        <v>9674941.6133207474</v>
      </c>
      <c r="R14" s="60">
        <v>10184318.920509268</v>
      </c>
      <c r="S14" s="60">
        <v>10340450.314924397</v>
      </c>
      <c r="T14" s="60">
        <v>10756159.353175309</v>
      </c>
      <c r="U14" s="60">
        <v>11324247.382286109</v>
      </c>
      <c r="V14" s="60">
        <v>11586673.755388688</v>
      </c>
      <c r="W14" s="60">
        <v>11968393.43508425</v>
      </c>
      <c r="X14" s="60">
        <v>12782998.754462801</v>
      </c>
      <c r="Y14" s="60">
        <v>12965060.433117652</v>
      </c>
      <c r="Z14" s="60">
        <v>13485513.021036431</v>
      </c>
      <c r="AA14" s="60">
        <v>13847230.412791148</v>
      </c>
      <c r="AB14" s="60">
        <v>15275499.721312858</v>
      </c>
      <c r="AC14" s="60">
        <v>15404439.188108612</v>
      </c>
      <c r="AD14" s="60">
        <v>15902249.168690639</v>
      </c>
      <c r="AE14" s="60">
        <v>16152477.764332503</v>
      </c>
      <c r="AF14" s="60">
        <v>16722160.247719014</v>
      </c>
      <c r="AG14" s="60">
        <v>17061216.037870184</v>
      </c>
      <c r="AH14" s="60">
        <v>17634945.011378527</v>
      </c>
      <c r="AK14" s="60">
        <v>18289965.95945897</v>
      </c>
      <c r="BH14" s="60">
        <v>311451605.89427078</v>
      </c>
    </row>
    <row r="15" spans="1:60">
      <c r="A15">
        <v>2016</v>
      </c>
      <c r="B15" s="60">
        <v>21443.439555251869</v>
      </c>
      <c r="C15" s="60">
        <v>60129.757508324779</v>
      </c>
      <c r="D15" s="60">
        <v>115003.36638472363</v>
      </c>
      <c r="E15" s="60">
        <v>180220.72762605897</v>
      </c>
      <c r="F15" s="60">
        <v>311315.36634140101</v>
      </c>
      <c r="G15" s="60">
        <v>402268.07197649259</v>
      </c>
      <c r="H15" s="60">
        <v>688563.24802407925</v>
      </c>
      <c r="I15" s="60">
        <v>1372081.228502732</v>
      </c>
      <c r="J15" s="60">
        <v>2445388.082650404</v>
      </c>
      <c r="K15" s="60">
        <v>2644477.999405066</v>
      </c>
      <c r="L15" s="60">
        <v>5703227.8482632544</v>
      </c>
      <c r="M15" s="60">
        <v>6485711.1248530857</v>
      </c>
      <c r="N15" s="60">
        <v>7261015.1443635244</v>
      </c>
      <c r="O15" s="60">
        <v>8453855.0549882539</v>
      </c>
      <c r="P15" s="60">
        <v>9519275.8681028448</v>
      </c>
      <c r="Q15" s="60">
        <v>11706127.731131952</v>
      </c>
      <c r="R15" s="60">
        <v>11953532.925040357</v>
      </c>
      <c r="S15" s="60">
        <v>12423674.958350748</v>
      </c>
      <c r="T15" s="60">
        <v>13394729.681553571</v>
      </c>
      <c r="U15" s="60">
        <v>13911421.084744621</v>
      </c>
      <c r="V15" s="60">
        <v>13949756.842834473</v>
      </c>
      <c r="Y15" s="60">
        <v>17888478.2046258</v>
      </c>
      <c r="BH15" s="60">
        <v>140891697.75682703</v>
      </c>
    </row>
    <row r="16" spans="1:60">
      <c r="A16">
        <v>2017</v>
      </c>
      <c r="B16" s="60">
        <v>20425.153012278213</v>
      </c>
      <c r="C16" s="60">
        <v>47587.405310298942</v>
      </c>
      <c r="D16" s="60">
        <v>173138.79351133824</v>
      </c>
      <c r="E16" s="60">
        <v>262230.46530594735</v>
      </c>
      <c r="F16" s="60">
        <v>334305.56372006185</v>
      </c>
      <c r="G16" s="60">
        <v>687748.56685069948</v>
      </c>
      <c r="H16" s="60">
        <v>1011247.8400678871</v>
      </c>
      <c r="I16" s="60">
        <v>1397151.3584954087</v>
      </c>
      <c r="J16" s="60">
        <v>1772531.8380916673</v>
      </c>
      <c r="M16" s="60">
        <v>3930625.98478257</v>
      </c>
      <c r="BH16" s="60">
        <v>9636992.9691481572</v>
      </c>
    </row>
    <row r="17" spans="1:60">
      <c r="A17" t="s">
        <v>45</v>
      </c>
      <c r="B17" s="60">
        <v>43828.262567530081</v>
      </c>
      <c r="C17" s="60">
        <v>236858.59681923041</v>
      </c>
      <c r="D17" s="60">
        <v>509587.26945341326</v>
      </c>
      <c r="E17" s="60">
        <v>1195187.864504484</v>
      </c>
      <c r="F17" s="60">
        <v>1772774.5055990866</v>
      </c>
      <c r="G17" s="60">
        <v>3258795.2498498331</v>
      </c>
      <c r="H17" s="60">
        <v>5231036.9983345773</v>
      </c>
      <c r="I17" s="60">
        <v>7471615.0838040337</v>
      </c>
      <c r="J17" s="60">
        <v>13868229.684964227</v>
      </c>
      <c r="K17" s="60">
        <v>17680718.740422647</v>
      </c>
      <c r="L17" s="60">
        <v>21884939.042769641</v>
      </c>
      <c r="M17" s="60">
        <v>31144624.696803428</v>
      </c>
      <c r="N17" s="60">
        <v>27379634.170208536</v>
      </c>
      <c r="O17" s="60">
        <v>31814181.650262099</v>
      </c>
      <c r="P17" s="60">
        <v>35477455.623243883</v>
      </c>
      <c r="Q17" s="60">
        <v>40670144.3382788</v>
      </c>
      <c r="R17" s="60">
        <v>43180453.309759334</v>
      </c>
      <c r="S17" s="60">
        <v>45196340.831014119</v>
      </c>
      <c r="T17" s="60">
        <v>48465969.192937613</v>
      </c>
      <c r="U17" s="60">
        <v>51312237.195124418</v>
      </c>
      <c r="V17" s="60">
        <v>54123701.484638691</v>
      </c>
      <c r="W17" s="60">
        <v>43696151.405530691</v>
      </c>
      <c r="X17" s="60">
        <v>45502511.846673518</v>
      </c>
      <c r="Y17" s="60">
        <v>65189061.461454622</v>
      </c>
      <c r="Z17" s="60">
        <v>49581409.682849884</v>
      </c>
      <c r="AA17" s="60">
        <v>51445202.945167929</v>
      </c>
      <c r="AB17" s="60">
        <v>53229371.421757728</v>
      </c>
      <c r="AC17" s="60">
        <v>54500722.594394356</v>
      </c>
      <c r="AD17" s="60">
        <v>55877848.731061012</v>
      </c>
      <c r="AE17" s="60">
        <v>57604893.1990529</v>
      </c>
      <c r="AF17" s="60">
        <v>58585448.006546982</v>
      </c>
      <c r="AG17" s="60">
        <v>59472598.873126566</v>
      </c>
      <c r="AH17" s="60">
        <v>60087710.323996328</v>
      </c>
      <c r="AI17" s="60">
        <v>42994167.596194357</v>
      </c>
      <c r="AJ17" s="60">
        <v>43786115.75159283</v>
      </c>
      <c r="AK17" s="60">
        <v>62103674.08287736</v>
      </c>
      <c r="AL17" s="60">
        <v>43885592.826877378</v>
      </c>
      <c r="AM17" s="60">
        <v>43830086.909222752</v>
      </c>
      <c r="AN17" s="60">
        <v>44039579.416420944</v>
      </c>
      <c r="AO17" s="60">
        <v>44121420.630653985</v>
      </c>
      <c r="AP17" s="60">
        <v>44129796.79319331</v>
      </c>
      <c r="AQ17" s="60">
        <v>44195227.541471541</v>
      </c>
      <c r="AR17" s="60">
        <v>44256128.765727356</v>
      </c>
      <c r="AS17" s="60">
        <v>44389694.37118791</v>
      </c>
      <c r="AT17" s="60">
        <v>44371422.100691825</v>
      </c>
      <c r="AU17" s="60">
        <v>22608761.853929635</v>
      </c>
      <c r="AV17" s="60">
        <v>22562302.004061416</v>
      </c>
      <c r="AW17" s="60">
        <v>44401793.602377646</v>
      </c>
      <c r="AX17" s="60">
        <v>22343284.582907517</v>
      </c>
      <c r="AY17" s="60">
        <v>22322501.820148144</v>
      </c>
      <c r="AZ17" s="60">
        <v>22330181.511915281</v>
      </c>
      <c r="BA17" s="60">
        <v>22460708.129846882</v>
      </c>
      <c r="BB17" s="60">
        <v>22562528.685854126</v>
      </c>
      <c r="BC17" s="60">
        <v>22548880.580896385</v>
      </c>
      <c r="BD17" s="60">
        <v>22665349.990830339</v>
      </c>
      <c r="BE17" s="60">
        <v>22688223.882640939</v>
      </c>
      <c r="BF17" s="60">
        <v>22680746.524705123</v>
      </c>
      <c r="BG17" s="60">
        <v>22735758.096052937</v>
      </c>
      <c r="BH17" s="60">
        <v>1997705172.3352511</v>
      </c>
    </row>
    <row r="20" spans="1:60">
      <c r="A20" s="67" t="s">
        <v>73</v>
      </c>
      <c r="H20" s="67" t="s">
        <v>74</v>
      </c>
    </row>
    <row r="44" spans="1:60">
      <c r="A44" s="67" t="s">
        <v>75</v>
      </c>
    </row>
    <row r="45" spans="1:60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>
      <c r="A53" s="68" t="s">
        <v>49</v>
      </c>
      <c r="B53" s="69">
        <f>MAX(B46:BG50)</f>
        <v>1</v>
      </c>
    </row>
    <row r="55" spans="1:60">
      <c r="A55" s="67" t="s">
        <v>76</v>
      </c>
    </row>
    <row r="56" spans="1:60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>
      <c r="A57" s="70">
        <v>1</v>
      </c>
      <c r="B57" s="73">
        <f t="shared" ref="B57:BG57" si="0">SUM(B$12:B12)</f>
        <v>0</v>
      </c>
      <c r="C57" s="74">
        <f t="shared" si="0"/>
        <v>112500</v>
      </c>
      <c r="D57" s="74">
        <f t="shared" si="0"/>
        <v>183022.62554649668</v>
      </c>
      <c r="E57" s="74">
        <f t="shared" si="0"/>
        <v>259557.70928254092</v>
      </c>
      <c r="F57" s="74">
        <f t="shared" si="0"/>
        <v>509827.72939808323</v>
      </c>
      <c r="G57" s="74">
        <f t="shared" si="0"/>
        <v>759276.60523949261</v>
      </c>
      <c r="H57" s="74">
        <f t="shared" si="0"/>
        <v>1115203.8865154665</v>
      </c>
      <c r="I57" s="74">
        <f t="shared" si="0"/>
        <v>1832746.486504327</v>
      </c>
      <c r="J57" s="74">
        <f t="shared" si="0"/>
        <v>3068455.7723334236</v>
      </c>
      <c r="K57" s="74">
        <f t="shared" si="0"/>
        <v>7017086.4495628197</v>
      </c>
      <c r="L57" s="74">
        <f t="shared" si="0"/>
        <v>7436944.585816836</v>
      </c>
      <c r="M57" s="74">
        <f t="shared" si="0"/>
        <v>8606378.9678718671</v>
      </c>
      <c r="N57" s="74">
        <f t="shared" si="0"/>
        <v>7487113.6992346933</v>
      </c>
      <c r="O57" s="74">
        <f t="shared" si="0"/>
        <v>8549561.0366255343</v>
      </c>
      <c r="P57" s="74">
        <f t="shared" si="0"/>
        <v>9344216.2113886569</v>
      </c>
      <c r="Q57" s="74">
        <f t="shared" si="0"/>
        <v>10885200.296222318</v>
      </c>
      <c r="R57" s="74">
        <f t="shared" si="0"/>
        <v>11853156.007573497</v>
      </c>
      <c r="S57" s="74">
        <f t="shared" si="0"/>
        <v>12466379.827849802</v>
      </c>
      <c r="T57" s="74">
        <f t="shared" si="0"/>
        <v>13561164.354168836</v>
      </c>
      <c r="U57" s="74">
        <f t="shared" si="0"/>
        <v>14567468.961393785</v>
      </c>
      <c r="V57" s="74">
        <f t="shared" si="0"/>
        <v>15432745.672588265</v>
      </c>
      <c r="W57" s="74">
        <f t="shared" si="0"/>
        <v>16702027.579164922</v>
      </c>
      <c r="X57" s="74">
        <f t="shared" si="0"/>
        <v>16606547.519189101</v>
      </c>
      <c r="Y57" s="74">
        <f t="shared" si="0"/>
        <v>17579264.63668336</v>
      </c>
      <c r="Z57" s="74">
        <f t="shared" si="0"/>
        <v>18053889.228412289</v>
      </c>
      <c r="AA57" s="74">
        <f t="shared" si="0"/>
        <v>18753904.734929912</v>
      </c>
      <c r="AB57" s="74">
        <f t="shared" si="0"/>
        <v>18869535.166959714</v>
      </c>
      <c r="AC57" s="74">
        <f t="shared" si="0"/>
        <v>19702605.0000173</v>
      </c>
      <c r="AD57" s="74">
        <f t="shared" si="0"/>
        <v>20003372.099629067</v>
      </c>
      <c r="AE57" s="74">
        <f t="shared" si="0"/>
        <v>20950432.089109149</v>
      </c>
      <c r="AF57" s="74">
        <f t="shared" si="0"/>
        <v>21597067.280511353</v>
      </c>
      <c r="AG57" s="74">
        <f t="shared" si="0"/>
        <v>21888272.727289442</v>
      </c>
      <c r="AH57" s="74">
        <f t="shared" si="0"/>
        <v>21669313.309825685</v>
      </c>
      <c r="AI57" s="74">
        <f t="shared" si="0"/>
        <v>22144024.680623971</v>
      </c>
      <c r="AJ57" s="74">
        <f t="shared" si="0"/>
        <v>22471190.044584826</v>
      </c>
      <c r="AK57" s="74">
        <f t="shared" si="0"/>
        <v>22466988.11094651</v>
      </c>
      <c r="AL57" s="74">
        <f t="shared" si="0"/>
        <v>22535259.228951119</v>
      </c>
      <c r="AM57" s="74">
        <f t="shared" si="0"/>
        <v>22498452.729340926</v>
      </c>
      <c r="AN57" s="74">
        <f t="shared" si="0"/>
        <v>22611470.856781837</v>
      </c>
      <c r="AO57" s="74">
        <f t="shared" si="0"/>
        <v>22653670.441079814</v>
      </c>
      <c r="AP57" s="74">
        <f t="shared" si="0"/>
        <v>22746895.261309255</v>
      </c>
      <c r="AQ57" s="74">
        <f t="shared" si="0"/>
        <v>22660944.939216264</v>
      </c>
      <c r="AR57" s="74">
        <f t="shared" si="0"/>
        <v>22674639.780725107</v>
      </c>
      <c r="AS57" s="74">
        <f t="shared" si="0"/>
        <v>22811380.124235906</v>
      </c>
      <c r="AT57" s="74">
        <f t="shared" si="0"/>
        <v>22764346.354738187</v>
      </c>
      <c r="AU57" s="74">
        <f t="shared" si="0"/>
        <v>22608761.853929635</v>
      </c>
      <c r="AV57" s="74">
        <f t="shared" si="0"/>
        <v>22562302.004061416</v>
      </c>
      <c r="AW57" s="74">
        <f t="shared" si="0"/>
        <v>22586879.102056034</v>
      </c>
      <c r="AX57" s="74">
        <f t="shared" si="0"/>
        <v>22343284.582907517</v>
      </c>
      <c r="AY57" s="74">
        <f t="shared" si="0"/>
        <v>22322501.820148144</v>
      </c>
      <c r="AZ57" s="74">
        <f t="shared" si="0"/>
        <v>22330181.511915281</v>
      </c>
      <c r="BA57" s="74">
        <f t="shared" si="0"/>
        <v>22460708.129846882</v>
      </c>
      <c r="BB57" s="74">
        <f t="shared" si="0"/>
        <v>22562528.685854126</v>
      </c>
      <c r="BC57" s="74">
        <f t="shared" si="0"/>
        <v>22548880.580896385</v>
      </c>
      <c r="BD57" s="74">
        <f t="shared" si="0"/>
        <v>22665349.990830339</v>
      </c>
      <c r="BE57" s="74">
        <f t="shared" si="0"/>
        <v>22688223.882640939</v>
      </c>
      <c r="BF57" s="74">
        <f t="shared" si="0"/>
        <v>22680746.524705123</v>
      </c>
      <c r="BG57" s="75">
        <f t="shared" si="0"/>
        <v>22735758.096052937</v>
      </c>
    </row>
    <row r="58" spans="1:60">
      <c r="A58" s="76">
        <v>2</v>
      </c>
      <c r="B58" s="77">
        <f t="shared" ref="B58:BG58" si="1">SUM(B$12:B13)</f>
        <v>0</v>
      </c>
      <c r="C58" s="60">
        <f t="shared" si="1"/>
        <v>112933.34400060668</v>
      </c>
      <c r="D58" s="60">
        <f t="shared" si="1"/>
        <v>197917.01954710335</v>
      </c>
      <c r="E58" s="60">
        <f t="shared" si="1"/>
        <v>355148.34525955084</v>
      </c>
      <c r="F58" s="60">
        <f t="shared" si="1"/>
        <v>709846.83225279208</v>
      </c>
      <c r="G58" s="60">
        <f t="shared" si="1"/>
        <v>1298020.4242357756</v>
      </c>
      <c r="H58" s="60">
        <f t="shared" si="1"/>
        <v>2034889.6802766996</v>
      </c>
      <c r="I58" s="60">
        <f t="shared" si="1"/>
        <v>2802538.7582861339</v>
      </c>
      <c r="J58" s="60">
        <f t="shared" si="1"/>
        <v>5791813.0227240939</v>
      </c>
      <c r="K58" s="60">
        <f t="shared" si="1"/>
        <v>10284429.546220729</v>
      </c>
      <c r="L58" s="60">
        <f t="shared" si="1"/>
        <v>10844888.10732292</v>
      </c>
      <c r="M58" s="60">
        <f t="shared" si="1"/>
        <v>13961131.082695633</v>
      </c>
      <c r="N58" s="60">
        <f t="shared" si="1"/>
        <v>12947931.612635091</v>
      </c>
      <c r="O58" s="60">
        <f t="shared" si="1"/>
        <v>15573308.263410481</v>
      </c>
      <c r="P58" s="60">
        <f t="shared" si="1"/>
        <v>16661036.703742702</v>
      </c>
      <c r="Q58" s="60">
        <f t="shared" si="1"/>
        <v>19289074.993826095</v>
      </c>
      <c r="R58" s="60">
        <f t="shared" si="1"/>
        <v>21042601.464209713</v>
      </c>
      <c r="S58" s="60">
        <f t="shared" si="1"/>
        <v>22432215.557738975</v>
      </c>
      <c r="T58" s="60">
        <f t="shared" si="1"/>
        <v>24315080.158208735</v>
      </c>
      <c r="U58" s="60">
        <f t="shared" si="1"/>
        <v>26076568.728093684</v>
      </c>
      <c r="V58" s="60">
        <f t="shared" si="1"/>
        <v>28587270.88641553</v>
      </c>
      <c r="W58" s="60">
        <f t="shared" si="1"/>
        <v>31727757.970446438</v>
      </c>
      <c r="X58" s="60">
        <f t="shared" si="1"/>
        <v>32719513.092210717</v>
      </c>
      <c r="Y58" s="60">
        <f t="shared" si="1"/>
        <v>34335522.823711172</v>
      </c>
      <c r="Z58" s="60">
        <f t="shared" si="1"/>
        <v>36095896.661813453</v>
      </c>
      <c r="AA58" s="60">
        <f t="shared" si="1"/>
        <v>37597972.532376781</v>
      </c>
      <c r="AB58" s="60">
        <f t="shared" si="1"/>
        <v>37953871.70044487</v>
      </c>
      <c r="AC58" s="60">
        <f t="shared" si="1"/>
        <v>39096283.406285748</v>
      </c>
      <c r="AD58" s="60">
        <f t="shared" si="1"/>
        <v>39975599.562370375</v>
      </c>
      <c r="AE58" s="60">
        <f t="shared" si="1"/>
        <v>41452415.434720397</v>
      </c>
      <c r="AF58" s="60">
        <f t="shared" si="1"/>
        <v>41863287.758827969</v>
      </c>
      <c r="AG58" s="60">
        <f t="shared" si="1"/>
        <v>42411382.835256383</v>
      </c>
      <c r="AH58" s="60">
        <f t="shared" si="1"/>
        <v>42452765.312617801</v>
      </c>
      <c r="AI58" s="60">
        <f t="shared" si="1"/>
        <v>42994167.596194357</v>
      </c>
      <c r="AJ58" s="60">
        <f t="shared" si="1"/>
        <v>43786115.75159283</v>
      </c>
      <c r="AK58" s="60">
        <f t="shared" si="1"/>
        <v>43813708.123418391</v>
      </c>
      <c r="AL58" s="60">
        <f t="shared" si="1"/>
        <v>43885592.826877378</v>
      </c>
      <c r="AM58" s="60">
        <f t="shared" si="1"/>
        <v>43830086.909222752</v>
      </c>
      <c r="AN58" s="60">
        <f t="shared" si="1"/>
        <v>44039579.416420944</v>
      </c>
      <c r="AO58" s="60">
        <f t="shared" si="1"/>
        <v>44121420.630653985</v>
      </c>
      <c r="AP58" s="60">
        <f t="shared" si="1"/>
        <v>44129796.79319331</v>
      </c>
      <c r="AQ58" s="60">
        <f t="shared" si="1"/>
        <v>44195227.541471541</v>
      </c>
      <c r="AR58" s="60">
        <f t="shared" si="1"/>
        <v>44256128.765727356</v>
      </c>
      <c r="AS58" s="60">
        <f t="shared" si="1"/>
        <v>44389694.37118791</v>
      </c>
      <c r="AT58" s="60">
        <f t="shared" si="1"/>
        <v>44371422.100691825</v>
      </c>
      <c r="AU58" s="60">
        <f t="shared" si="1"/>
        <v>22608761.853929635</v>
      </c>
      <c r="AV58" s="60">
        <f t="shared" si="1"/>
        <v>22562302.004061416</v>
      </c>
      <c r="AW58" s="60">
        <f t="shared" si="1"/>
        <v>44401793.602377646</v>
      </c>
      <c r="AX58" s="60">
        <f t="shared" si="1"/>
        <v>22343284.582907517</v>
      </c>
      <c r="AY58" s="60">
        <f t="shared" si="1"/>
        <v>22322501.820148144</v>
      </c>
      <c r="AZ58" s="60">
        <f t="shared" si="1"/>
        <v>22330181.511915281</v>
      </c>
      <c r="BA58" s="60">
        <f t="shared" si="1"/>
        <v>22460708.129846882</v>
      </c>
      <c r="BB58" s="60">
        <f t="shared" si="1"/>
        <v>22562528.685854126</v>
      </c>
      <c r="BC58" s="60">
        <f t="shared" si="1"/>
        <v>22548880.580896385</v>
      </c>
      <c r="BD58" s="60">
        <f t="shared" si="1"/>
        <v>22665349.990830339</v>
      </c>
      <c r="BE58" s="60">
        <f t="shared" si="1"/>
        <v>22688223.882640939</v>
      </c>
      <c r="BF58" s="60">
        <f t="shared" si="1"/>
        <v>22680746.524705123</v>
      </c>
      <c r="BG58" s="78">
        <f t="shared" si="1"/>
        <v>22735758.096052937</v>
      </c>
    </row>
    <row r="59" spans="1:60">
      <c r="A59" s="76">
        <v>3</v>
      </c>
      <c r="B59" s="77">
        <f t="shared" ref="B59:BG59" si="2">SUM(B$12:B14)</f>
        <v>1959.67</v>
      </c>
      <c r="C59" s="60">
        <f t="shared" si="2"/>
        <v>129141.43400060668</v>
      </c>
      <c r="D59" s="60">
        <f t="shared" si="2"/>
        <v>221445.10955735136</v>
      </c>
      <c r="E59" s="60">
        <f t="shared" si="2"/>
        <v>752736.67157247779</v>
      </c>
      <c r="F59" s="60">
        <f t="shared" si="2"/>
        <v>1127153.5755376238</v>
      </c>
      <c r="G59" s="60">
        <f t="shared" si="2"/>
        <v>2168778.611022641</v>
      </c>
      <c r="H59" s="60">
        <f t="shared" si="2"/>
        <v>3531225.9102426111</v>
      </c>
      <c r="I59" s="60">
        <f t="shared" si="2"/>
        <v>4702382.4968058933</v>
      </c>
      <c r="J59" s="60">
        <f t="shared" si="2"/>
        <v>9650309.7642221544</v>
      </c>
      <c r="K59" s="60">
        <f t="shared" si="2"/>
        <v>15036240.741017582</v>
      </c>
      <c r="L59" s="60">
        <f t="shared" si="2"/>
        <v>16181711.194506386</v>
      </c>
      <c r="M59" s="60">
        <f t="shared" si="2"/>
        <v>20728287.587167773</v>
      </c>
      <c r="N59" s="60">
        <f t="shared" si="2"/>
        <v>20118619.025845014</v>
      </c>
      <c r="O59" s="60">
        <f t="shared" si="2"/>
        <v>23360326.595273845</v>
      </c>
      <c r="P59" s="60">
        <f t="shared" si="2"/>
        <v>25958179.755141035</v>
      </c>
      <c r="Q59" s="60">
        <f t="shared" si="2"/>
        <v>28964016.607146844</v>
      </c>
      <c r="R59" s="60">
        <f t="shared" si="2"/>
        <v>31226920.384718981</v>
      </c>
      <c r="S59" s="60">
        <f t="shared" si="2"/>
        <v>32772665.872663371</v>
      </c>
      <c r="T59" s="60">
        <f t="shared" si="2"/>
        <v>35071239.51138404</v>
      </c>
      <c r="U59" s="60">
        <f t="shared" si="2"/>
        <v>37400816.110379793</v>
      </c>
      <c r="V59" s="60">
        <f t="shared" si="2"/>
        <v>40173944.641804218</v>
      </c>
      <c r="W59" s="60">
        <f t="shared" si="2"/>
        <v>43696151.405530691</v>
      </c>
      <c r="X59" s="60">
        <f t="shared" si="2"/>
        <v>45502511.846673518</v>
      </c>
      <c r="Y59" s="60">
        <f t="shared" si="2"/>
        <v>47300583.256828822</v>
      </c>
      <c r="Z59" s="60">
        <f t="shared" si="2"/>
        <v>49581409.682849884</v>
      </c>
      <c r="AA59" s="60">
        <f t="shared" si="2"/>
        <v>51445202.945167929</v>
      </c>
      <c r="AB59" s="60">
        <f t="shared" si="2"/>
        <v>53229371.421757728</v>
      </c>
      <c r="AC59" s="60">
        <f t="shared" si="2"/>
        <v>54500722.594394356</v>
      </c>
      <c r="AD59" s="60">
        <f t="shared" si="2"/>
        <v>55877848.731061012</v>
      </c>
      <c r="AE59" s="60">
        <f t="shared" si="2"/>
        <v>57604893.1990529</v>
      </c>
      <c r="AF59" s="60">
        <f t="shared" si="2"/>
        <v>58585448.006546982</v>
      </c>
      <c r="AG59" s="60">
        <f t="shared" si="2"/>
        <v>59472598.873126566</v>
      </c>
      <c r="AH59" s="60">
        <f t="shared" si="2"/>
        <v>60087710.323996328</v>
      </c>
      <c r="AI59" s="60">
        <f t="shared" si="2"/>
        <v>42994167.596194357</v>
      </c>
      <c r="AJ59" s="60">
        <f t="shared" si="2"/>
        <v>43786115.75159283</v>
      </c>
      <c r="AK59" s="60">
        <f t="shared" si="2"/>
        <v>62103674.08287736</v>
      </c>
      <c r="AL59" s="60">
        <f t="shared" si="2"/>
        <v>43885592.826877378</v>
      </c>
      <c r="AM59" s="60">
        <f t="shared" si="2"/>
        <v>43830086.909222752</v>
      </c>
      <c r="AN59" s="60">
        <f t="shared" si="2"/>
        <v>44039579.416420944</v>
      </c>
      <c r="AO59" s="60">
        <f t="shared" si="2"/>
        <v>44121420.630653985</v>
      </c>
      <c r="AP59" s="60">
        <f t="shared" si="2"/>
        <v>44129796.79319331</v>
      </c>
      <c r="AQ59" s="60">
        <f t="shared" si="2"/>
        <v>44195227.541471541</v>
      </c>
      <c r="AR59" s="60">
        <f t="shared" si="2"/>
        <v>44256128.765727356</v>
      </c>
      <c r="AS59" s="60">
        <f t="shared" si="2"/>
        <v>44389694.37118791</v>
      </c>
      <c r="AT59" s="60">
        <f t="shared" si="2"/>
        <v>44371422.100691825</v>
      </c>
      <c r="AU59" s="60">
        <f t="shared" si="2"/>
        <v>22608761.853929635</v>
      </c>
      <c r="AV59" s="60">
        <f t="shared" si="2"/>
        <v>22562302.004061416</v>
      </c>
      <c r="AW59" s="60">
        <f t="shared" si="2"/>
        <v>44401793.602377646</v>
      </c>
      <c r="AX59" s="60">
        <f t="shared" si="2"/>
        <v>22343284.582907517</v>
      </c>
      <c r="AY59" s="60">
        <f t="shared" si="2"/>
        <v>22322501.820148144</v>
      </c>
      <c r="AZ59" s="60">
        <f t="shared" si="2"/>
        <v>22330181.511915281</v>
      </c>
      <c r="BA59" s="60">
        <f t="shared" si="2"/>
        <v>22460708.129846882</v>
      </c>
      <c r="BB59" s="60">
        <f t="shared" si="2"/>
        <v>22562528.685854126</v>
      </c>
      <c r="BC59" s="60">
        <f t="shared" si="2"/>
        <v>22548880.580896385</v>
      </c>
      <c r="BD59" s="60">
        <f t="shared" si="2"/>
        <v>22665349.990830339</v>
      </c>
      <c r="BE59" s="60">
        <f t="shared" si="2"/>
        <v>22688223.882640939</v>
      </c>
      <c r="BF59" s="60">
        <f t="shared" si="2"/>
        <v>22680746.524705123</v>
      </c>
      <c r="BG59" s="78">
        <f t="shared" si="2"/>
        <v>22735758.096052937</v>
      </c>
    </row>
    <row r="60" spans="1:60">
      <c r="A60" s="76">
        <v>4</v>
      </c>
      <c r="B60" s="77">
        <f t="shared" ref="B60:BG60" si="3">SUM(B$12:B15)</f>
        <v>23403.109555251867</v>
      </c>
      <c r="C60" s="60">
        <f t="shared" si="3"/>
        <v>189271.19150893146</v>
      </c>
      <c r="D60" s="60">
        <f t="shared" si="3"/>
        <v>336448.47594207502</v>
      </c>
      <c r="E60" s="60">
        <f t="shared" si="3"/>
        <v>932957.39919853676</v>
      </c>
      <c r="F60" s="60">
        <f t="shared" si="3"/>
        <v>1438468.9418790247</v>
      </c>
      <c r="G60" s="60">
        <f t="shared" si="3"/>
        <v>2571046.6829991336</v>
      </c>
      <c r="H60" s="60">
        <f t="shared" si="3"/>
        <v>4219789.1582666906</v>
      </c>
      <c r="I60" s="60">
        <f t="shared" si="3"/>
        <v>6074463.725308625</v>
      </c>
      <c r="J60" s="60">
        <f t="shared" si="3"/>
        <v>12095697.846872559</v>
      </c>
      <c r="K60" s="60">
        <f t="shared" si="3"/>
        <v>17680718.740422647</v>
      </c>
      <c r="L60" s="60">
        <f t="shared" si="3"/>
        <v>21884939.042769641</v>
      </c>
      <c r="M60" s="60">
        <f t="shared" si="3"/>
        <v>27213998.712020859</v>
      </c>
      <c r="N60" s="60">
        <f t="shared" si="3"/>
        <v>27379634.170208536</v>
      </c>
      <c r="O60" s="60">
        <f t="shared" si="3"/>
        <v>31814181.650262099</v>
      </c>
      <c r="P60" s="60">
        <f t="shared" si="3"/>
        <v>35477455.623243883</v>
      </c>
      <c r="Q60" s="60">
        <f t="shared" si="3"/>
        <v>40670144.3382788</v>
      </c>
      <c r="R60" s="60">
        <f t="shared" si="3"/>
        <v>43180453.309759334</v>
      </c>
      <c r="S60" s="60">
        <f t="shared" si="3"/>
        <v>45196340.831014119</v>
      </c>
      <c r="T60" s="60">
        <f t="shared" si="3"/>
        <v>48465969.192937613</v>
      </c>
      <c r="U60" s="60">
        <f t="shared" si="3"/>
        <v>51312237.195124418</v>
      </c>
      <c r="V60" s="60">
        <f t="shared" si="3"/>
        <v>54123701.484638691</v>
      </c>
      <c r="W60" s="60">
        <f t="shared" si="3"/>
        <v>43696151.405530691</v>
      </c>
      <c r="X60" s="60">
        <f t="shared" si="3"/>
        <v>45502511.846673518</v>
      </c>
      <c r="Y60" s="60">
        <f t="shared" si="3"/>
        <v>65189061.461454622</v>
      </c>
      <c r="Z60" s="60">
        <f t="shared" si="3"/>
        <v>49581409.682849884</v>
      </c>
      <c r="AA60" s="60">
        <f t="shared" si="3"/>
        <v>51445202.945167929</v>
      </c>
      <c r="AB60" s="60">
        <f t="shared" si="3"/>
        <v>53229371.421757728</v>
      </c>
      <c r="AC60" s="60">
        <f t="shared" si="3"/>
        <v>54500722.594394356</v>
      </c>
      <c r="AD60" s="60">
        <f t="shared" si="3"/>
        <v>55877848.731061012</v>
      </c>
      <c r="AE60" s="60">
        <f t="shared" si="3"/>
        <v>57604893.1990529</v>
      </c>
      <c r="AF60" s="60">
        <f t="shared" si="3"/>
        <v>58585448.006546982</v>
      </c>
      <c r="AG60" s="60">
        <f t="shared" si="3"/>
        <v>59472598.873126566</v>
      </c>
      <c r="AH60" s="60">
        <f t="shared" si="3"/>
        <v>60087710.323996328</v>
      </c>
      <c r="AI60" s="60">
        <f t="shared" si="3"/>
        <v>42994167.596194357</v>
      </c>
      <c r="AJ60" s="60">
        <f t="shared" si="3"/>
        <v>43786115.75159283</v>
      </c>
      <c r="AK60" s="60">
        <f t="shared" si="3"/>
        <v>62103674.08287736</v>
      </c>
      <c r="AL60" s="60">
        <f t="shared" si="3"/>
        <v>43885592.826877378</v>
      </c>
      <c r="AM60" s="60">
        <f t="shared" si="3"/>
        <v>43830086.909222752</v>
      </c>
      <c r="AN60" s="60">
        <f t="shared" si="3"/>
        <v>44039579.416420944</v>
      </c>
      <c r="AO60" s="60">
        <f t="shared" si="3"/>
        <v>44121420.630653985</v>
      </c>
      <c r="AP60" s="60">
        <f t="shared" si="3"/>
        <v>44129796.79319331</v>
      </c>
      <c r="AQ60" s="60">
        <f t="shared" si="3"/>
        <v>44195227.541471541</v>
      </c>
      <c r="AR60" s="60">
        <f t="shared" si="3"/>
        <v>44256128.765727356</v>
      </c>
      <c r="AS60" s="60">
        <f t="shared" si="3"/>
        <v>44389694.37118791</v>
      </c>
      <c r="AT60" s="60">
        <f t="shared" si="3"/>
        <v>44371422.100691825</v>
      </c>
      <c r="AU60" s="60">
        <f t="shared" si="3"/>
        <v>22608761.853929635</v>
      </c>
      <c r="AV60" s="60">
        <f t="shared" si="3"/>
        <v>22562302.004061416</v>
      </c>
      <c r="AW60" s="60">
        <f t="shared" si="3"/>
        <v>44401793.602377646</v>
      </c>
      <c r="AX60" s="60">
        <f t="shared" si="3"/>
        <v>22343284.582907517</v>
      </c>
      <c r="AY60" s="60">
        <f t="shared" si="3"/>
        <v>22322501.820148144</v>
      </c>
      <c r="AZ60" s="60">
        <f t="shared" si="3"/>
        <v>22330181.511915281</v>
      </c>
      <c r="BA60" s="60">
        <f t="shared" si="3"/>
        <v>22460708.129846882</v>
      </c>
      <c r="BB60" s="60">
        <f t="shared" si="3"/>
        <v>22562528.685854126</v>
      </c>
      <c r="BC60" s="60">
        <f t="shared" si="3"/>
        <v>22548880.580896385</v>
      </c>
      <c r="BD60" s="60">
        <f t="shared" si="3"/>
        <v>22665349.990830339</v>
      </c>
      <c r="BE60" s="60">
        <f t="shared" si="3"/>
        <v>22688223.882640939</v>
      </c>
      <c r="BF60" s="60">
        <f t="shared" si="3"/>
        <v>22680746.524705123</v>
      </c>
      <c r="BG60" s="78">
        <f t="shared" si="3"/>
        <v>22735758.096052937</v>
      </c>
    </row>
    <row r="61" spans="1:60">
      <c r="A61" s="79">
        <v>5</v>
      </c>
      <c r="B61" s="80">
        <f t="shared" ref="B61:BG61" si="4">SUM(B$12:B16)</f>
        <v>43828.262567530081</v>
      </c>
      <c r="C61" s="81">
        <f t="shared" si="4"/>
        <v>236858.59681923041</v>
      </c>
      <c r="D61" s="81">
        <f t="shared" si="4"/>
        <v>509587.26945341326</v>
      </c>
      <c r="E61" s="81">
        <f t="shared" si="4"/>
        <v>1195187.864504484</v>
      </c>
      <c r="F61" s="81">
        <f t="shared" si="4"/>
        <v>1772774.5055990866</v>
      </c>
      <c r="G61" s="81">
        <f t="shared" si="4"/>
        <v>3258795.2498498331</v>
      </c>
      <c r="H61" s="81">
        <f t="shared" si="4"/>
        <v>5231036.9983345773</v>
      </c>
      <c r="I61" s="81">
        <f t="shared" si="4"/>
        <v>7471615.0838040337</v>
      </c>
      <c r="J61" s="81">
        <f t="shared" si="4"/>
        <v>13868229.684964227</v>
      </c>
      <c r="K61" s="81">
        <f t="shared" si="4"/>
        <v>17680718.740422647</v>
      </c>
      <c r="L61" s="81">
        <f t="shared" si="4"/>
        <v>21884939.042769641</v>
      </c>
      <c r="M61" s="81">
        <f t="shared" si="4"/>
        <v>31144624.696803428</v>
      </c>
      <c r="N61" s="81">
        <f t="shared" si="4"/>
        <v>27379634.170208536</v>
      </c>
      <c r="O61" s="81">
        <f t="shared" si="4"/>
        <v>31814181.650262099</v>
      </c>
      <c r="P61" s="81">
        <f t="shared" si="4"/>
        <v>35477455.623243883</v>
      </c>
      <c r="Q61" s="81">
        <f t="shared" si="4"/>
        <v>40670144.3382788</v>
      </c>
      <c r="R61" s="81">
        <f t="shared" si="4"/>
        <v>43180453.309759334</v>
      </c>
      <c r="S61" s="81">
        <f t="shared" si="4"/>
        <v>45196340.831014119</v>
      </c>
      <c r="T61" s="81">
        <f t="shared" si="4"/>
        <v>48465969.192937613</v>
      </c>
      <c r="U61" s="81">
        <f t="shared" si="4"/>
        <v>51312237.195124418</v>
      </c>
      <c r="V61" s="81">
        <f t="shared" si="4"/>
        <v>54123701.484638691</v>
      </c>
      <c r="W61" s="81">
        <f t="shared" si="4"/>
        <v>43696151.405530691</v>
      </c>
      <c r="X61" s="81">
        <f t="shared" si="4"/>
        <v>45502511.846673518</v>
      </c>
      <c r="Y61" s="81">
        <f t="shared" si="4"/>
        <v>65189061.461454622</v>
      </c>
      <c r="Z61" s="81">
        <f t="shared" si="4"/>
        <v>49581409.682849884</v>
      </c>
      <c r="AA61" s="81">
        <f t="shared" si="4"/>
        <v>51445202.945167929</v>
      </c>
      <c r="AB61" s="81">
        <f t="shared" si="4"/>
        <v>53229371.421757728</v>
      </c>
      <c r="AC61" s="81">
        <f t="shared" si="4"/>
        <v>54500722.594394356</v>
      </c>
      <c r="AD61" s="81">
        <f t="shared" si="4"/>
        <v>55877848.731061012</v>
      </c>
      <c r="AE61" s="81">
        <f t="shared" si="4"/>
        <v>57604893.1990529</v>
      </c>
      <c r="AF61" s="81">
        <f t="shared" si="4"/>
        <v>58585448.006546982</v>
      </c>
      <c r="AG61" s="81">
        <f t="shared" si="4"/>
        <v>59472598.873126566</v>
      </c>
      <c r="AH61" s="81">
        <f t="shared" si="4"/>
        <v>60087710.323996328</v>
      </c>
      <c r="AI61" s="81">
        <f t="shared" si="4"/>
        <v>42994167.596194357</v>
      </c>
      <c r="AJ61" s="81">
        <f t="shared" si="4"/>
        <v>43786115.75159283</v>
      </c>
      <c r="AK61" s="81">
        <f t="shared" si="4"/>
        <v>62103674.08287736</v>
      </c>
      <c r="AL61" s="81">
        <f t="shared" si="4"/>
        <v>43885592.826877378</v>
      </c>
      <c r="AM61" s="81">
        <f t="shared" si="4"/>
        <v>43830086.909222752</v>
      </c>
      <c r="AN61" s="81">
        <f t="shared" si="4"/>
        <v>44039579.416420944</v>
      </c>
      <c r="AO61" s="81">
        <f t="shared" si="4"/>
        <v>44121420.630653985</v>
      </c>
      <c r="AP61" s="81">
        <f t="shared" si="4"/>
        <v>44129796.79319331</v>
      </c>
      <c r="AQ61" s="81">
        <f t="shared" si="4"/>
        <v>44195227.541471541</v>
      </c>
      <c r="AR61" s="81">
        <f t="shared" si="4"/>
        <v>44256128.765727356</v>
      </c>
      <c r="AS61" s="81">
        <f t="shared" si="4"/>
        <v>44389694.37118791</v>
      </c>
      <c r="AT61" s="81">
        <f t="shared" si="4"/>
        <v>44371422.100691825</v>
      </c>
      <c r="AU61" s="81">
        <f t="shared" si="4"/>
        <v>22608761.853929635</v>
      </c>
      <c r="AV61" s="81">
        <f t="shared" si="4"/>
        <v>22562302.004061416</v>
      </c>
      <c r="AW61" s="81">
        <f t="shared" si="4"/>
        <v>44401793.602377646</v>
      </c>
      <c r="AX61" s="81">
        <f t="shared" si="4"/>
        <v>22343284.582907517</v>
      </c>
      <c r="AY61" s="81">
        <f t="shared" si="4"/>
        <v>22322501.820148144</v>
      </c>
      <c r="AZ61" s="81">
        <f t="shared" si="4"/>
        <v>22330181.511915281</v>
      </c>
      <c r="BA61" s="81">
        <f t="shared" si="4"/>
        <v>22460708.129846882</v>
      </c>
      <c r="BB61" s="81">
        <f t="shared" si="4"/>
        <v>22562528.685854126</v>
      </c>
      <c r="BC61" s="81">
        <f t="shared" si="4"/>
        <v>22548880.580896385</v>
      </c>
      <c r="BD61" s="81">
        <f t="shared" si="4"/>
        <v>22665349.990830339</v>
      </c>
      <c r="BE61" s="81">
        <f t="shared" si="4"/>
        <v>22688223.882640939</v>
      </c>
      <c r="BF61" s="81">
        <f t="shared" si="4"/>
        <v>22680746.524705123</v>
      </c>
      <c r="BG61" s="82">
        <f t="shared" si="4"/>
        <v>22735758.096052937</v>
      </c>
    </row>
    <row r="62" spans="1:60">
      <c r="A62" s="67"/>
    </row>
    <row r="64" spans="1:60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</row>
    <row r="65" spans="1:70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</row>
    <row r="66" spans="1:70">
      <c r="A66" s="89" t="s">
        <v>52</v>
      </c>
      <c r="B66" s="90"/>
      <c r="C66" s="60">
        <f t="shared" ref="C66:U66" si="7">INDEX($B$57:$BG$61, MATCH(MIN(B$65:C$65), $A$57:$A$61, 0), MATCH(C$64, $B$56:$BG$56, 0))</f>
        <v>3258795.2498498331</v>
      </c>
      <c r="D66" s="60">
        <f t="shared" si="7"/>
        <v>13868229.684964227</v>
      </c>
      <c r="E66" s="60">
        <f t="shared" si="7"/>
        <v>31144624.696803428</v>
      </c>
      <c r="F66" s="60">
        <f t="shared" si="7"/>
        <v>35477455.623243883</v>
      </c>
      <c r="G66" s="60">
        <f t="shared" si="7"/>
        <v>45196340.831014119</v>
      </c>
      <c r="H66" s="60">
        <f t="shared" si="7"/>
        <v>54123701.484638691</v>
      </c>
      <c r="I66" s="60">
        <f t="shared" si="7"/>
        <v>65189061.461454622</v>
      </c>
      <c r="J66" s="60">
        <f t="shared" si="7"/>
        <v>53229371.421757728</v>
      </c>
      <c r="K66" s="60">
        <f t="shared" si="7"/>
        <v>57604893.1990529</v>
      </c>
      <c r="L66" s="60">
        <f t="shared" si="7"/>
        <v>60087710.323996328</v>
      </c>
      <c r="M66" s="60">
        <f t="shared" si="7"/>
        <v>62103674.08287736</v>
      </c>
      <c r="N66" s="60">
        <f t="shared" si="7"/>
        <v>44039579.416420944</v>
      </c>
      <c r="O66" s="60">
        <f t="shared" si="7"/>
        <v>44195227.541471541</v>
      </c>
      <c r="P66" s="60">
        <f t="shared" si="7"/>
        <v>44371422.100691825</v>
      </c>
      <c r="Q66" s="60">
        <f t="shared" si="7"/>
        <v>44401793.602377646</v>
      </c>
      <c r="R66" s="60">
        <f t="shared" si="7"/>
        <v>22330181.511915281</v>
      </c>
      <c r="S66" s="60">
        <f t="shared" si="7"/>
        <v>22548880.580896385</v>
      </c>
      <c r="T66" s="60">
        <f t="shared" si="7"/>
        <v>22680746.524705123</v>
      </c>
      <c r="U66" s="78">
        <f t="shared" si="7"/>
        <v>22735758.096052937</v>
      </c>
    </row>
    <row r="67" spans="1:70">
      <c r="A67" s="89" t="s">
        <v>53</v>
      </c>
      <c r="B67" s="90"/>
      <c r="C67" s="60">
        <f t="shared" ref="C67:U67" si="8">INDEX($B$57:$BG$61, MATCH(MIN(B$65:C$65), $A$57:$A$61, 0), MATCH(B$64, $B$56:$BG$56, 0))</f>
        <v>509587.26945341326</v>
      </c>
      <c r="D67" s="60">
        <f t="shared" si="8"/>
        <v>3258795.2498498331</v>
      </c>
      <c r="E67" s="60">
        <f t="shared" si="8"/>
        <v>13868229.684964227</v>
      </c>
      <c r="F67" s="60">
        <f t="shared" si="8"/>
        <v>27213998.712020859</v>
      </c>
      <c r="G67" s="60">
        <f t="shared" si="8"/>
        <v>35477455.623243883</v>
      </c>
      <c r="H67" s="60">
        <f t="shared" si="8"/>
        <v>45196340.831014119</v>
      </c>
      <c r="I67" s="60">
        <f t="shared" si="8"/>
        <v>54123701.484638691</v>
      </c>
      <c r="J67" s="60">
        <f t="shared" si="8"/>
        <v>47300583.256828822</v>
      </c>
      <c r="K67" s="60">
        <f t="shared" si="8"/>
        <v>53229371.421757728</v>
      </c>
      <c r="L67" s="60">
        <f t="shared" si="8"/>
        <v>57604893.1990529</v>
      </c>
      <c r="M67" s="60">
        <f t="shared" si="8"/>
        <v>60087710.323996328</v>
      </c>
      <c r="N67" s="60">
        <f t="shared" si="8"/>
        <v>43813708.123418391</v>
      </c>
      <c r="O67" s="60">
        <f t="shared" si="8"/>
        <v>44039579.416420944</v>
      </c>
      <c r="P67" s="60">
        <f t="shared" si="8"/>
        <v>44195227.541471541</v>
      </c>
      <c r="Q67" s="60">
        <f t="shared" si="8"/>
        <v>44371422.100691825</v>
      </c>
      <c r="R67" s="60">
        <f t="shared" si="8"/>
        <v>22586879.102056034</v>
      </c>
      <c r="S67" s="60">
        <f t="shared" si="8"/>
        <v>22330181.511915281</v>
      </c>
      <c r="T67" s="60">
        <f t="shared" si="8"/>
        <v>22548880.580896385</v>
      </c>
      <c r="U67" s="78">
        <f t="shared" si="8"/>
        <v>22680746.524705123</v>
      </c>
    </row>
    <row r="68" spans="1:70">
      <c r="A68" s="91" t="s">
        <v>54</v>
      </c>
      <c r="B68" s="92"/>
      <c r="C68" s="93">
        <f t="shared" ref="C68:U68" si="9">C66/C67</f>
        <v>6.3949699005338942</v>
      </c>
      <c r="D68" s="93">
        <f t="shared" si="9"/>
        <v>4.2556308763501729</v>
      </c>
      <c r="E68" s="93">
        <f t="shared" si="9"/>
        <v>2.2457534526248919</v>
      </c>
      <c r="F68" s="93">
        <f t="shared" si="9"/>
        <v>1.3036472882455501</v>
      </c>
      <c r="G68" s="93">
        <f t="shared" si="9"/>
        <v>1.2739453841047914</v>
      </c>
      <c r="H68" s="93">
        <f t="shared" si="9"/>
        <v>1.1975239696285001</v>
      </c>
      <c r="I68" s="93">
        <f t="shared" si="9"/>
        <v>1.2044457358474732</v>
      </c>
      <c r="J68" s="93">
        <f t="shared" si="9"/>
        <v>1.1253428130629439</v>
      </c>
      <c r="K68" s="93">
        <f t="shared" si="9"/>
        <v>1.0822012670904217</v>
      </c>
      <c r="L68" s="93">
        <f t="shared" si="9"/>
        <v>1.0431008025023862</v>
      </c>
      <c r="M68" s="93">
        <f t="shared" si="9"/>
        <v>1.0335503507790669</v>
      </c>
      <c r="N68" s="93">
        <f t="shared" si="9"/>
        <v>1.0051552653878622</v>
      </c>
      <c r="O68" s="93">
        <f t="shared" si="9"/>
        <v>1.0035342781905079</v>
      </c>
      <c r="P68" s="93">
        <f t="shared" si="9"/>
        <v>1.0039867327089773</v>
      </c>
      <c r="Q68" s="93">
        <f t="shared" si="9"/>
        <v>1.0006844833960222</v>
      </c>
      <c r="R68" s="93">
        <f t="shared" si="9"/>
        <v>0.98863510142411015</v>
      </c>
      <c r="S68" s="93">
        <f t="shared" si="9"/>
        <v>1.009793877800071</v>
      </c>
      <c r="T68" s="93">
        <f t="shared" si="9"/>
        <v>1.0058480039989415</v>
      </c>
      <c r="U68" s="94">
        <f t="shared" si="9"/>
        <v>1.0024254744564025</v>
      </c>
    </row>
    <row r="69" spans="1:70">
      <c r="A69" s="97" t="s">
        <v>55</v>
      </c>
      <c r="B69" s="95">
        <f>C69/C68</f>
        <v>5.0998638967729402E-3</v>
      </c>
      <c r="C69" s="95">
        <f t="shared" ref="C69:P69" si="10">PRODUCT($C$68:C$68)/PRODUCT($C$68:$U$68)</f>
        <v>3.2613476116682451E-2</v>
      </c>
      <c r="D69" s="95">
        <f t="shared" si="10"/>
        <v>0.13879091594726276</v>
      </c>
      <c r="E69" s="95">
        <f t="shared" si="10"/>
        <v>0.31169017868153653</v>
      </c>
      <c r="F69" s="95">
        <f t="shared" si="10"/>
        <v>0.40633405621095603</v>
      </c>
      <c r="G69" s="95">
        <f t="shared" si="10"/>
        <v>0.51764739531452431</v>
      </c>
      <c r="H69" s="95">
        <f t="shared" si="10"/>
        <v>0.6198951637049025</v>
      </c>
      <c r="I69" s="95">
        <f t="shared" si="10"/>
        <v>0.74663008659684105</v>
      </c>
      <c r="J69" s="95">
        <f t="shared" si="10"/>
        <v>0.84021480196831855</v>
      </c>
      <c r="K69" s="95">
        <f t="shared" si="10"/>
        <v>0.90928152331824219</v>
      </c>
      <c r="L69" s="95">
        <f t="shared" si="10"/>
        <v>0.94847228667385064</v>
      </c>
      <c r="M69" s="95">
        <f t="shared" si="10"/>
        <v>0.980293864595982</v>
      </c>
      <c r="N69" s="95">
        <f t="shared" si="10"/>
        <v>0.98534753962606736</v>
      </c>
      <c r="O69" s="95">
        <f t="shared" si="10"/>
        <v>0.98883003194543839</v>
      </c>
      <c r="P69" s="95">
        <f t="shared" si="10"/>
        <v>0.99277223297741435</v>
      </c>
      <c r="Q69" s="98">
        <v>1</v>
      </c>
      <c r="R69" s="98">
        <v>1</v>
      </c>
      <c r="S69" s="98">
        <v>1</v>
      </c>
      <c r="T69" s="98">
        <v>1</v>
      </c>
      <c r="U69" s="99">
        <v>1</v>
      </c>
    </row>
    <row r="70" spans="1:70">
      <c r="A70" s="97" t="s">
        <v>56</v>
      </c>
      <c r="B70" s="95">
        <f>'Technical Question'!B33</f>
        <v>5.2723020313725855E-3</v>
      </c>
      <c r="C70" s="95">
        <f>'Technical Question'!C33</f>
        <v>3.3716212797151396E-2</v>
      </c>
      <c r="D70" s="95">
        <f>'Technical Question'!D33</f>
        <v>0.14348375621315029</v>
      </c>
      <c r="E70" s="95">
        <f>'Technical Question'!E33</f>
        <v>0.32282277601620107</v>
      </c>
      <c r="F70" s="95">
        <f>'Technical Question'!F33</f>
        <v>0.42084703653742106</v>
      </c>
      <c r="G70" s="95">
        <f>'Technical Question'!G33</f>
        <v>0.53613613961102813</v>
      </c>
      <c r="H70" s="95">
        <f>'Technical Question'!H33</f>
        <v>0.64203587816829844</v>
      </c>
      <c r="I70" s="95">
        <f>'Technical Question'!I33</f>
        <v>0.75592954040091376</v>
      </c>
      <c r="J70" s="95">
        <f>'Technical Question'!J33</f>
        <v>0.85067987547214219</v>
      </c>
      <c r="K70" s="95">
        <f>'Technical Question'!K33</f>
        <v>0.92060683912427499</v>
      </c>
      <c r="L70" s="95">
        <f>'Technical Question'!L33</f>
        <v>0.96028573267971618</v>
      </c>
      <c r="M70" s="95">
        <f>'Technical Question'!M33</f>
        <v>0.99107039310362521</v>
      </c>
      <c r="N70" s="95">
        <f>'Technical Question'!N33</f>
        <v>0.9961796239981271</v>
      </c>
      <c r="O70" s="95">
        <f>'Technical Question'!O33</f>
        <v>0.99970039991705173</v>
      </c>
      <c r="P70" s="95">
        <f>'Technical Question'!P33</f>
        <v>1.0036859382005789</v>
      </c>
      <c r="Q70" s="95">
        <f>'Technical Question'!Q33</f>
        <v>0.99586136097650735</v>
      </c>
      <c r="R70" s="95">
        <f>'Technical Question'!R33</f>
        <v>0.98454349761336146</v>
      </c>
      <c r="S70" s="95">
        <f>'Technical Question'!S33</f>
        <v>0.99418599631784166</v>
      </c>
      <c r="T70" s="95">
        <f>'Technical Question'!T33</f>
        <v>1</v>
      </c>
      <c r="U70" s="96">
        <f>'Technical Question'!U33</f>
        <v>0</v>
      </c>
    </row>
    <row r="71" spans="1:70">
      <c r="A71" s="67" t="s">
        <v>57</v>
      </c>
      <c r="B71" s="100">
        <f t="shared" ref="B71:T71" si="11">B69-B70</f>
        <v>-1.7243813459964525E-4</v>
      </c>
      <c r="C71" s="100">
        <f t="shared" si="11"/>
        <v>-1.1027366804689451E-3</v>
      </c>
      <c r="D71" s="100">
        <f t="shared" si="11"/>
        <v>-4.6928402658875379E-3</v>
      </c>
      <c r="E71" s="100">
        <f t="shared" si="11"/>
        <v>-1.113259733466454E-2</v>
      </c>
      <c r="F71" s="100">
        <f t="shared" si="11"/>
        <v>-1.451298032646503E-2</v>
      </c>
      <c r="G71" s="100">
        <f t="shared" si="11"/>
        <v>-1.8488744296503823E-2</v>
      </c>
      <c r="H71" s="100">
        <f t="shared" si="11"/>
        <v>-2.2140714463395939E-2</v>
      </c>
      <c r="I71" s="100">
        <f t="shared" si="11"/>
        <v>-9.2994538040727104E-3</v>
      </c>
      <c r="J71" s="100">
        <f t="shared" si="11"/>
        <v>-1.0465073503823641E-2</v>
      </c>
      <c r="K71" s="100">
        <f t="shared" si="11"/>
        <v>-1.1325315806032799E-2</v>
      </c>
      <c r="L71" s="100">
        <f t="shared" si="11"/>
        <v>-1.1813446005865536E-2</v>
      </c>
      <c r="M71" s="100">
        <f t="shared" si="11"/>
        <v>-1.0776528507643213E-2</v>
      </c>
      <c r="N71" s="100">
        <f t="shared" si="11"/>
        <v>-1.0832084372059736E-2</v>
      </c>
      <c r="O71" s="100">
        <f t="shared" si="11"/>
        <v>-1.0870367971613337E-2</v>
      </c>
      <c r="P71" s="100">
        <f t="shared" si="11"/>
        <v>-1.0913705223164594E-2</v>
      </c>
      <c r="Q71" s="100">
        <f t="shared" si="11"/>
        <v>4.1386390234926518E-3</v>
      </c>
      <c r="R71" s="100">
        <f t="shared" si="11"/>
        <v>1.5456502386638538E-2</v>
      </c>
      <c r="S71" s="100">
        <f t="shared" si="11"/>
        <v>5.8140036821583418E-3</v>
      </c>
      <c r="T71" s="100">
        <f t="shared" si="11"/>
        <v>0</v>
      </c>
    </row>
    <row r="72" spans="1:70">
      <c r="A72" s="67" t="s">
        <v>58</v>
      </c>
      <c r="B72" s="101">
        <f>MAX(B$71:T$71)</f>
        <v>1.5456502386638538E-2</v>
      </c>
    </row>
    <row r="73" spans="1:70">
      <c r="A73" s="67" t="s">
        <v>59</v>
      </c>
      <c r="B73" s="101">
        <f>MIN(B$71:T$71)</f>
        <v>-2.2140714463395939E-2</v>
      </c>
      <c r="Q73" s="102" t="s">
        <v>60</v>
      </c>
    </row>
    <row r="75" spans="1:70" ht="36.75" customHeight="1">
      <c r="A75" s="124"/>
      <c r="B75" s="103" t="s">
        <v>61</v>
      </c>
      <c r="C75" s="103" t="s">
        <v>77</v>
      </c>
      <c r="D75" s="103" t="s">
        <v>78</v>
      </c>
      <c r="E75" s="125" t="s">
        <v>21</v>
      </c>
      <c r="F75" s="103" t="s">
        <v>70</v>
      </c>
      <c r="G75" s="103" t="s">
        <v>79</v>
      </c>
      <c r="H75" s="103" t="s">
        <v>80</v>
      </c>
      <c r="I75" s="103" t="s">
        <v>81</v>
      </c>
      <c r="J75" s="103" t="s">
        <v>82</v>
      </c>
      <c r="K75" s="67" t="s">
        <v>83</v>
      </c>
      <c r="L75" s="103" t="s">
        <v>84</v>
      </c>
      <c r="M75" s="103" t="s">
        <v>66</v>
      </c>
      <c r="N75" s="103" t="s">
        <v>85</v>
      </c>
      <c r="O75" s="103" t="s">
        <v>86</v>
      </c>
      <c r="P75" s="103" t="s">
        <v>87</v>
      </c>
      <c r="Q75" s="103" t="s">
        <v>67</v>
      </c>
      <c r="R75" s="103" t="s">
        <v>88</v>
      </c>
      <c r="S75" s="103" t="s">
        <v>89</v>
      </c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</row>
    <row r="76" spans="1:70">
      <c r="A76" s="126">
        <v>2013</v>
      </c>
      <c r="B76" s="87">
        <v>60</v>
      </c>
      <c r="C76" s="73">
        <f t="shared" ref="C76:C80" si="12">INDEX($B$12:$BG$16, MATCH($A76, $A$12:$A$16, 0), MATCH($B76, $B$11:$BG$11, 0))</f>
        <v>22735758.096052937</v>
      </c>
      <c r="D76" s="104">
        <f t="shared" ref="D76:D80" si="13">INDEX($B$69:$U$69, 1, MATCH($B76, $B$64:$U$64, 0))</f>
        <v>1</v>
      </c>
      <c r="E76">
        <f>'Technical Question'!I17</f>
        <v>0</v>
      </c>
      <c r="F76" s="74">
        <f>Premiums!E77</f>
        <v>53310131.464328386</v>
      </c>
      <c r="G76" s="127">
        <f t="shared" ref="G76:G80" si="14">$C76/$D76</f>
        <v>22735758.096052937</v>
      </c>
      <c r="H76" s="87"/>
      <c r="I76" s="88"/>
      <c r="J76" s="87">
        <f t="shared" ref="J76:J78" si="15">G76</f>
        <v>22735758.096052937</v>
      </c>
      <c r="K76" s="104">
        <f t="shared" ref="K76:K80" si="16">$J76/$F76</f>
        <v>0.42648099848086479</v>
      </c>
      <c r="L76" s="74">
        <f>'Technical Question'!K17</f>
        <v>22680746.524705123</v>
      </c>
      <c r="M76" s="128">
        <f t="shared" ref="M76:M80" si="17">J76-L76</f>
        <v>55011.571347814053</v>
      </c>
      <c r="N76" s="129">
        <f t="shared" ref="N76:N80" si="18">M76/J76</f>
        <v>2.4196057644264076E-3</v>
      </c>
      <c r="O76" s="74">
        <f>'Technical Question'!F17</f>
        <v>22680746.524705123</v>
      </c>
      <c r="P76" s="105">
        <f t="shared" ref="P76:P80" si="19">C76-O76</f>
        <v>55011.571347814053</v>
      </c>
      <c r="Q76" s="130">
        <v>1</v>
      </c>
      <c r="R76" s="131">
        <v>0</v>
      </c>
      <c r="S76" s="132">
        <f t="shared" ref="S76:S80" si="20">P76-R76</f>
        <v>55011.571347814053</v>
      </c>
      <c r="T76" s="110" t="s">
        <v>90</v>
      </c>
    </row>
    <row r="77" spans="1:70">
      <c r="A77" s="133">
        <v>2014</v>
      </c>
      <c r="B77">
        <v>48</v>
      </c>
      <c r="C77" s="77">
        <f t="shared" si="12"/>
        <v>21814914.500321612</v>
      </c>
      <c r="D77" s="107">
        <f t="shared" si="13"/>
        <v>1</v>
      </c>
      <c r="E77">
        <f>'Technical Question'!I18</f>
        <v>0</v>
      </c>
      <c r="F77" s="60">
        <f>Premiums!E78</f>
        <v>49666801.69405777</v>
      </c>
      <c r="G77" s="134">
        <f t="shared" si="14"/>
        <v>21814914.500321612</v>
      </c>
      <c r="I77" s="135"/>
      <c r="J77">
        <f t="shared" si="15"/>
        <v>21814914.500321612</v>
      </c>
      <c r="K77" s="107">
        <f t="shared" si="16"/>
        <v>0.43922527233984526</v>
      </c>
      <c r="L77" s="60">
        <f>'Technical Question'!K18</f>
        <v>21527725.878765501</v>
      </c>
      <c r="M77" s="136">
        <f t="shared" si="17"/>
        <v>287188.62155611068</v>
      </c>
      <c r="N77" s="137">
        <f t="shared" si="18"/>
        <v>1.3164783274849724E-2</v>
      </c>
      <c r="O77" s="60">
        <f>'Technical Question'!F18</f>
        <v>21607075.745953634</v>
      </c>
      <c r="P77" s="108">
        <f t="shared" si="19"/>
        <v>207838.75436797738</v>
      </c>
      <c r="Q77" s="107">
        <f t="shared" ref="Q77:Q80" si="21">INDEX($B$70:$U$70, 1, MATCH($B77, $B$64:$U$64, 0))</f>
        <v>0.99586136097650735</v>
      </c>
      <c r="R77" s="108">
        <f t="shared" ref="R77:R80" si="22">INDEX($B$70:$U$70, 1, MATCH($B77, $B$64:$U$64, 0))*$L77-$O77</f>
        <v>-168445.35359704494</v>
      </c>
      <c r="S77" s="138">
        <f t="shared" si="20"/>
        <v>376284.10796502233</v>
      </c>
      <c r="T77" s="110" t="s">
        <v>91</v>
      </c>
    </row>
    <row r="78" spans="1:70">
      <c r="A78" s="133">
        <v>2015</v>
      </c>
      <c r="B78">
        <v>36</v>
      </c>
      <c r="C78" s="77">
        <f t="shared" si="12"/>
        <v>18289965.95945897</v>
      </c>
      <c r="D78">
        <f t="shared" si="13"/>
        <v>0.980293864595982</v>
      </c>
      <c r="E78">
        <f>'Technical Question'!I19</f>
        <v>0</v>
      </c>
      <c r="F78" s="60">
        <f>Premiums!E79</f>
        <v>46895050.735541277</v>
      </c>
      <c r="G78" s="134">
        <f t="shared" si="14"/>
        <v>18657635.857995491</v>
      </c>
      <c r="I78" s="135"/>
      <c r="J78">
        <f t="shared" si="15"/>
        <v>18657635.857995491</v>
      </c>
      <c r="K78" s="107">
        <f t="shared" si="16"/>
        <v>0.39785938100830459</v>
      </c>
      <c r="L78" s="60">
        <f>'Technical Question'!K19</f>
        <v>18364268.478890654</v>
      </c>
      <c r="M78" s="136">
        <f t="shared" si="17"/>
        <v>293367.37910483778</v>
      </c>
      <c r="N78" s="137">
        <f t="shared" si="18"/>
        <v>1.5723716623996548E-2</v>
      </c>
      <c r="O78" s="60">
        <f>'Technical Question'!F19</f>
        <v>17634945.011378527</v>
      </c>
      <c r="P78" s="108">
        <f t="shared" si="19"/>
        <v>655020.94808044285</v>
      </c>
      <c r="Q78" s="107">
        <f t="shared" si="21"/>
        <v>0.99107039310362521</v>
      </c>
      <c r="R78" s="108">
        <f t="shared" si="22"/>
        <v>565337.7690561451</v>
      </c>
      <c r="S78" s="138">
        <f t="shared" si="20"/>
        <v>89683.179024297744</v>
      </c>
      <c r="T78" s="110" t="s">
        <v>92</v>
      </c>
    </row>
    <row r="79" spans="1:70">
      <c r="A79" s="133">
        <v>2016</v>
      </c>
      <c r="B79">
        <v>24</v>
      </c>
      <c r="C79" s="77">
        <f t="shared" si="12"/>
        <v>17888478.2046258</v>
      </c>
      <c r="D79">
        <f t="shared" si="13"/>
        <v>0.74663008659684105</v>
      </c>
      <c r="E79" s="139">
        <f>'Technical Question'!I20</f>
        <v>0.42162842162805431</v>
      </c>
      <c r="F79" s="60">
        <f>Premiums!E80</f>
        <v>46708400.795354739</v>
      </c>
      <c r="G79" s="60">
        <f t="shared" si="14"/>
        <v>23958957.086985257</v>
      </c>
      <c r="H79" s="60">
        <f t="shared" ref="H79:H80" si="23">E79*F79</f>
        <v>19693589.304115973</v>
      </c>
      <c r="I79" s="140">
        <f t="shared" ref="I79:I80" si="24">D79*G79+(1-D79)*H79</f>
        <v>22878241.221207041</v>
      </c>
      <c r="J79">
        <f t="shared" ref="J79:J80" si="25">I79</f>
        <v>22878241.221207041</v>
      </c>
      <c r="K79" s="107">
        <f t="shared" si="16"/>
        <v>0.48980998774598028</v>
      </c>
      <c r="L79" s="60">
        <f>'Technical Question'!K20</f>
        <v>20893552.129991986</v>
      </c>
      <c r="M79" s="136">
        <f t="shared" si="17"/>
        <v>1984689.0912150554</v>
      </c>
      <c r="N79" s="137">
        <f t="shared" si="18"/>
        <v>8.6750072788608551E-2</v>
      </c>
      <c r="O79" s="60">
        <f>'Technical Question'!F20</f>
        <v>13949756.842834473</v>
      </c>
      <c r="P79" s="108">
        <f t="shared" si="19"/>
        <v>3938721.3617913276</v>
      </c>
      <c r="Q79" s="107">
        <f t="shared" si="21"/>
        <v>0.75592954040091376</v>
      </c>
      <c r="R79" s="108">
        <f t="shared" si="22"/>
        <v>1844296.4161329027</v>
      </c>
      <c r="S79" s="138">
        <f t="shared" si="20"/>
        <v>2094424.9456584249</v>
      </c>
      <c r="T79" s="110" t="s">
        <v>93</v>
      </c>
    </row>
    <row r="80" spans="1:70">
      <c r="A80" s="141">
        <v>2017</v>
      </c>
      <c r="B80" s="93">
        <v>12</v>
      </c>
      <c r="C80" s="80">
        <f t="shared" si="12"/>
        <v>3930625.98478257</v>
      </c>
      <c r="D80" s="93">
        <f t="shared" si="13"/>
        <v>0.31169017868153653</v>
      </c>
      <c r="E80" s="142">
        <f>'Technical Question'!I21</f>
        <v>0.44854087407239823</v>
      </c>
      <c r="F80" s="81">
        <f>Premiums!E81</f>
        <v>46142532.684812352</v>
      </c>
      <c r="G80" s="81">
        <f t="shared" si="14"/>
        <v>12610682.830653487</v>
      </c>
      <c r="H80" s="81">
        <f t="shared" si="23"/>
        <v>20696811.942359935</v>
      </c>
      <c r="I80" s="143">
        <f t="shared" si="24"/>
        <v>18176444.914690178</v>
      </c>
      <c r="J80" s="93">
        <f t="shared" si="25"/>
        <v>18176444.914690178</v>
      </c>
      <c r="K80" s="111">
        <f t="shared" si="16"/>
        <v>0.39391953274105584</v>
      </c>
      <c r="L80" s="81">
        <f>'Technical Question'!K21</f>
        <v>20632880.20733032</v>
      </c>
      <c r="M80" s="144">
        <f t="shared" si="17"/>
        <v>-2456435.2926401421</v>
      </c>
      <c r="N80" s="145">
        <f t="shared" si="18"/>
        <v>-0.13514388012448211</v>
      </c>
      <c r="O80" s="81">
        <f>'Technical Question'!F21</f>
        <v>1772531.8380916673</v>
      </c>
      <c r="P80" s="112">
        <f t="shared" si="19"/>
        <v>2158094.1466909028</v>
      </c>
      <c r="Q80" s="111">
        <f t="shared" si="21"/>
        <v>0.32282277601620107</v>
      </c>
      <c r="R80" s="112">
        <f t="shared" si="22"/>
        <v>4888231.8276484367</v>
      </c>
      <c r="S80" s="146">
        <f t="shared" si="20"/>
        <v>-2730137.6809575339</v>
      </c>
      <c r="T80" s="110" t="s">
        <v>94</v>
      </c>
    </row>
    <row r="81" spans="1:22">
      <c r="A81" t="s">
        <v>45</v>
      </c>
      <c r="B81">
        <v>60</v>
      </c>
    </row>
    <row r="82" spans="1:22">
      <c r="G82" s="147" t="s">
        <v>95</v>
      </c>
    </row>
    <row r="84" spans="1:22">
      <c r="A84" s="97" t="s">
        <v>96</v>
      </c>
      <c r="B84" s="114" t="s">
        <v>71</v>
      </c>
      <c r="C84" s="115">
        <v>3</v>
      </c>
      <c r="D84" s="71">
        <f t="shared" ref="D84:V84" si="26">C84+3</f>
        <v>6</v>
      </c>
      <c r="E84" s="71">
        <f t="shared" si="26"/>
        <v>9</v>
      </c>
      <c r="F84" s="71">
        <f t="shared" si="26"/>
        <v>12</v>
      </c>
      <c r="G84" s="71">
        <f t="shared" si="26"/>
        <v>15</v>
      </c>
      <c r="H84" s="71">
        <f t="shared" si="26"/>
        <v>18</v>
      </c>
      <c r="I84" s="71">
        <f t="shared" si="26"/>
        <v>21</v>
      </c>
      <c r="J84" s="71">
        <f t="shared" si="26"/>
        <v>24</v>
      </c>
      <c r="K84" s="71">
        <f t="shared" si="26"/>
        <v>27</v>
      </c>
      <c r="L84" s="71">
        <f t="shared" si="26"/>
        <v>30</v>
      </c>
      <c r="M84" s="71">
        <f t="shared" si="26"/>
        <v>33</v>
      </c>
      <c r="N84" s="71">
        <f t="shared" si="26"/>
        <v>36</v>
      </c>
      <c r="O84" s="71">
        <f t="shared" si="26"/>
        <v>39</v>
      </c>
      <c r="P84" s="71">
        <f t="shared" si="26"/>
        <v>42</v>
      </c>
      <c r="Q84" s="71">
        <f t="shared" si="26"/>
        <v>45</v>
      </c>
      <c r="R84" s="71">
        <f t="shared" si="26"/>
        <v>48</v>
      </c>
      <c r="S84" s="71">
        <f t="shared" si="26"/>
        <v>51</v>
      </c>
      <c r="T84" s="71">
        <f t="shared" si="26"/>
        <v>54</v>
      </c>
      <c r="U84" s="84">
        <f t="shared" si="26"/>
        <v>57</v>
      </c>
      <c r="V84" s="85">
        <f t="shared" si="26"/>
        <v>60</v>
      </c>
    </row>
    <row r="85" spans="1:22">
      <c r="A85" s="148">
        <f t="shared" ref="A85:A89" si="27">$J76</f>
        <v>22735758.096052937</v>
      </c>
      <c r="B85" s="117">
        <v>2013</v>
      </c>
      <c r="C85" s="118">
        <f t="shared" ref="C85:V85" si="28">INDEX($B$3:$BG$7, MATCH($B85, $A$3:$A$7, 0), MATCH(C$84, $B$2:$BG$2, 0))/$A85</f>
        <v>8.0499900101536747E-3</v>
      </c>
      <c r="D85" s="104">
        <f t="shared" si="28"/>
        <v>3.3395702137212109E-2</v>
      </c>
      <c r="E85" s="104">
        <f t="shared" si="28"/>
        <v>0.13496166520465072</v>
      </c>
      <c r="F85" s="104">
        <f t="shared" si="28"/>
        <v>0.37853934456515814</v>
      </c>
      <c r="G85" s="104">
        <f t="shared" si="28"/>
        <v>0.41099206685396905</v>
      </c>
      <c r="H85" s="104">
        <f t="shared" si="28"/>
        <v>0.54831599523457453</v>
      </c>
      <c r="I85" s="104">
        <f t="shared" si="28"/>
        <v>0.67878738009916995</v>
      </c>
      <c r="J85" s="104">
        <f t="shared" si="28"/>
        <v>0.77319896536615706</v>
      </c>
      <c r="K85" s="104">
        <f t="shared" si="28"/>
        <v>0.82994968046548567</v>
      </c>
      <c r="L85" s="104">
        <f t="shared" si="28"/>
        <v>0.921474973502039</v>
      </c>
      <c r="M85" s="104">
        <f t="shared" si="28"/>
        <v>0.95309394207477982</v>
      </c>
      <c r="N85" s="104">
        <f t="shared" si="28"/>
        <v>0.98817853427315061</v>
      </c>
      <c r="O85" s="104">
        <f t="shared" si="28"/>
        <v>0.99453340246029986</v>
      </c>
      <c r="P85" s="104">
        <f t="shared" si="28"/>
        <v>0.99670944964664887</v>
      </c>
      <c r="Q85" s="104">
        <f t="shared" si="28"/>
        <v>1.0012574139188353</v>
      </c>
      <c r="R85" s="104">
        <f t="shared" si="28"/>
        <v>0.99345176908691912</v>
      </c>
      <c r="S85" s="104">
        <f t="shared" si="28"/>
        <v>0.98216129049120793</v>
      </c>
      <c r="T85" s="104">
        <f t="shared" si="28"/>
        <v>0.99178045815023885</v>
      </c>
      <c r="U85" s="107">
        <f t="shared" si="28"/>
        <v>0.99758039423557354</v>
      </c>
      <c r="V85" s="109">
        <f t="shared" si="28"/>
        <v>1</v>
      </c>
    </row>
    <row r="86" spans="1:22">
      <c r="A86" s="148">
        <f t="shared" si="27"/>
        <v>21814914.500321612</v>
      </c>
      <c r="B86" s="117">
        <v>2014</v>
      </c>
      <c r="C86" s="119">
        <f t="shared" ref="C86:R86" si="29">INDEX($B$3:$BG$7, MATCH($B86, $A$3:$A$7, 0), MATCH(C$84, $B$2:$BG$2, 0))/$A86</f>
        <v>6.8276197004517693E-4</v>
      </c>
      <c r="D86" s="107">
        <f t="shared" si="29"/>
        <v>2.469612333288496E-2</v>
      </c>
      <c r="E86" s="107">
        <f t="shared" si="29"/>
        <v>0.12483923557667487</v>
      </c>
      <c r="F86" s="107">
        <f t="shared" si="29"/>
        <v>0.24546289717270367</v>
      </c>
      <c r="G86" s="107">
        <f t="shared" si="29"/>
        <v>0.33540450008392997</v>
      </c>
      <c r="H86" s="107">
        <f t="shared" si="29"/>
        <v>0.4568358830717511</v>
      </c>
      <c r="I86" s="107">
        <f t="shared" si="29"/>
        <v>0.60300604036900218</v>
      </c>
      <c r="J86" s="107">
        <f t="shared" si="29"/>
        <v>0.7681101929957499</v>
      </c>
      <c r="K86" s="107">
        <f t="shared" si="29"/>
        <v>0.87482976535176427</v>
      </c>
      <c r="L86" s="107">
        <f t="shared" si="29"/>
        <v>0.93981497591058616</v>
      </c>
      <c r="M86" s="107">
        <f t="shared" si="29"/>
        <v>0.95271755488593413</v>
      </c>
      <c r="N86" s="107">
        <f t="shared" si="29"/>
        <v>0.97853787197548614</v>
      </c>
      <c r="O86" s="107">
        <f t="shared" si="29"/>
        <v>0.98226873909238555</v>
      </c>
      <c r="P86" s="107">
        <f t="shared" si="29"/>
        <v>0.98713577822813847</v>
      </c>
      <c r="Q86" s="107">
        <f t="shared" si="29"/>
        <v>0.99047263034815414</v>
      </c>
      <c r="R86" s="107">
        <f t="shared" si="29"/>
        <v>1</v>
      </c>
      <c r="S86" s="107"/>
      <c r="T86" s="107"/>
      <c r="U86" s="107"/>
      <c r="V86" s="109"/>
    </row>
    <row r="87" spans="1:22">
      <c r="A87" s="148">
        <f t="shared" si="27"/>
        <v>18657635.857995491</v>
      </c>
      <c r="B87" s="117">
        <v>2015</v>
      </c>
      <c r="C87" s="119">
        <f t="shared" ref="C87:N87" si="30">INDEX($B$3:$BG$7, MATCH($B87, $A$3:$A$7, 0), MATCH(C$84, $B$2:$BG$2, 0))/$A87</f>
        <v>1.2610434778190475E-3</v>
      </c>
      <c r="D87" s="107">
        <f t="shared" si="30"/>
        <v>4.6670338804673007E-2</v>
      </c>
      <c r="E87" s="107">
        <f t="shared" si="30"/>
        <v>0.20680523357114136</v>
      </c>
      <c r="F87" s="107">
        <f t="shared" si="30"/>
        <v>0.36270171397798834</v>
      </c>
      <c r="G87" s="107">
        <f t="shared" si="30"/>
        <v>0.49830231022619959</v>
      </c>
      <c r="H87" s="107">
        <f t="shared" si="30"/>
        <v>0.55422082377565152</v>
      </c>
      <c r="I87" s="107">
        <f t="shared" si="30"/>
        <v>0.62101510842936547</v>
      </c>
      <c r="J87" s="107">
        <f t="shared" si="30"/>
        <v>0.69489299350655087</v>
      </c>
      <c r="K87" s="107">
        <f t="shared" si="30"/>
        <v>0.81872643659548849</v>
      </c>
      <c r="L87" s="107">
        <f t="shared" si="30"/>
        <v>0.86573014326520714</v>
      </c>
      <c r="M87" s="107">
        <f t="shared" si="30"/>
        <v>0.94518647194099337</v>
      </c>
      <c r="N87" s="107">
        <f t="shared" si="30"/>
        <v>0.98029386459598189</v>
      </c>
      <c r="O87" s="107"/>
      <c r="P87" s="107"/>
      <c r="Q87" s="107"/>
      <c r="R87" s="107"/>
      <c r="S87" s="107"/>
      <c r="T87" s="107"/>
      <c r="U87" s="107"/>
      <c r="V87" s="109"/>
    </row>
    <row r="88" spans="1:22">
      <c r="A88" s="148">
        <f t="shared" si="27"/>
        <v>22878241.221207041</v>
      </c>
      <c r="B88" s="117">
        <v>2016</v>
      </c>
      <c r="C88" s="119">
        <f t="shared" ref="C88:J88" si="31">INDEX($B$3:$BG$7, MATCH($B88, $A$3:$A$7, 0), MATCH(C$84, $B$2:$BG$2, 0))/$A88</f>
        <v>5.0267573137624316E-3</v>
      </c>
      <c r="D88" s="107">
        <f t="shared" si="31"/>
        <v>1.7582998102302079E-2</v>
      </c>
      <c r="E88" s="107">
        <f t="shared" si="31"/>
        <v>0.10688706614316337</v>
      </c>
      <c r="F88" s="107">
        <f t="shared" si="31"/>
        <v>0.2834881869695971</v>
      </c>
      <c r="G88" s="107">
        <f t="shared" si="31"/>
        <v>0.41608425123513992</v>
      </c>
      <c r="H88" s="107">
        <f t="shared" si="31"/>
        <v>0.54303452954393161</v>
      </c>
      <c r="I88" s="107">
        <f t="shared" si="31"/>
        <v>0.60973904016291736</v>
      </c>
      <c r="J88" s="107">
        <f t="shared" si="31"/>
        <v>0.78189918672786929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9"/>
    </row>
    <row r="89" spans="1:22">
      <c r="A89" s="148">
        <f t="shared" si="27"/>
        <v>18176444.914690178</v>
      </c>
      <c r="B89" s="121">
        <v>2017</v>
      </c>
      <c r="C89" s="122">
        <f t="shared" ref="C89:F89" si="32">INDEX($B$3:$BG$7, MATCH($B89, $A$3:$A$7, 0), MATCH(C$84, $B$2:$BG$2, 0))/$A89</f>
        <v>9.5254486960432896E-3</v>
      </c>
      <c r="D89" s="111">
        <f t="shared" si="32"/>
        <v>3.7837353238138555E-2</v>
      </c>
      <c r="E89" s="111">
        <f t="shared" si="32"/>
        <v>9.7518070580408678E-2</v>
      </c>
      <c r="F89" s="111">
        <f t="shared" si="32"/>
        <v>0.21624833696746956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3"/>
    </row>
    <row r="90" spans="1:22">
      <c r="B90" s="123" t="s">
        <v>72</v>
      </c>
      <c r="C90" s="95">
        <f t="shared" ref="C90:V90" si="33">B69</f>
        <v>5.0998638967729402E-3</v>
      </c>
      <c r="D90" s="95">
        <f t="shared" si="33"/>
        <v>3.2613476116682451E-2</v>
      </c>
      <c r="E90" s="95">
        <f t="shared" si="33"/>
        <v>0.13879091594726276</v>
      </c>
      <c r="F90" s="95">
        <f t="shared" si="33"/>
        <v>0.31169017868153653</v>
      </c>
      <c r="G90" s="95">
        <f t="shared" si="33"/>
        <v>0.40633405621095603</v>
      </c>
      <c r="H90" s="95">
        <f t="shared" si="33"/>
        <v>0.51764739531452431</v>
      </c>
      <c r="I90" s="95">
        <f t="shared" si="33"/>
        <v>0.6198951637049025</v>
      </c>
      <c r="J90" s="95">
        <f t="shared" si="33"/>
        <v>0.74663008659684105</v>
      </c>
      <c r="K90" s="95">
        <f t="shared" si="33"/>
        <v>0.84021480196831855</v>
      </c>
      <c r="L90" s="95">
        <f t="shared" si="33"/>
        <v>0.90928152331824219</v>
      </c>
      <c r="M90" s="95">
        <f t="shared" si="33"/>
        <v>0.94847228667385064</v>
      </c>
      <c r="N90" s="95">
        <f t="shared" si="33"/>
        <v>0.980293864595982</v>
      </c>
      <c r="O90" s="95">
        <f t="shared" si="33"/>
        <v>0.98534753962606736</v>
      </c>
      <c r="P90" s="95">
        <f t="shared" si="33"/>
        <v>0.98883003194543839</v>
      </c>
      <c r="Q90" s="95">
        <f t="shared" si="33"/>
        <v>0.99277223297741435</v>
      </c>
      <c r="R90" s="95">
        <f t="shared" si="33"/>
        <v>1</v>
      </c>
      <c r="S90" s="95">
        <f t="shared" si="33"/>
        <v>1</v>
      </c>
      <c r="T90" s="95">
        <f t="shared" si="33"/>
        <v>1</v>
      </c>
      <c r="U90" s="95">
        <f t="shared" si="33"/>
        <v>1</v>
      </c>
      <c r="V90" s="96">
        <f t="shared" si="3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90"/>
  <sheetViews>
    <sheetView showGridLines="0" workbookViewId="0"/>
  </sheetViews>
  <sheetFormatPr defaultColWidth="14.42578125" defaultRowHeight="15" customHeight="1"/>
  <cols>
    <col min="1" max="1" width="32" customWidth="1"/>
  </cols>
  <sheetData>
    <row r="1" spans="1:60">
      <c r="A1" s="67" t="s">
        <v>97</v>
      </c>
    </row>
    <row r="2" spans="1:60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60</v>
      </c>
      <c r="BH2" t="s">
        <v>45</v>
      </c>
    </row>
    <row r="3" spans="1:60">
      <c r="A3">
        <v>2013</v>
      </c>
      <c r="B3" s="60">
        <v>0</v>
      </c>
      <c r="C3" s="60">
        <v>112500</v>
      </c>
      <c r="D3" s="60">
        <v>124813.12</v>
      </c>
      <c r="E3" s="60">
        <v>153151.77101342409</v>
      </c>
      <c r="F3" s="60">
        <v>199385.60722896643</v>
      </c>
      <c r="G3" s="60">
        <v>371695.04427768086</v>
      </c>
      <c r="H3" s="60">
        <v>558039.95399173559</v>
      </c>
      <c r="I3" s="60">
        <v>967847.53726607061</v>
      </c>
      <c r="J3" s="60">
        <v>1277353.2393805287</v>
      </c>
      <c r="K3" s="60">
        <v>2625446.3828257085</v>
      </c>
      <c r="L3" s="60">
        <v>2883993.9880073885</v>
      </c>
      <c r="M3" s="60">
        <v>4001751.7425427306</v>
      </c>
      <c r="N3" s="60">
        <v>4283122.7543046633</v>
      </c>
      <c r="O3" s="60">
        <v>5202063.460537632</v>
      </c>
      <c r="P3" s="60">
        <v>5837196.5755897295</v>
      </c>
      <c r="Q3" s="60">
        <v>6822248.422608369</v>
      </c>
      <c r="R3" s="60">
        <v>7484738.7742092414</v>
      </c>
      <c r="S3" s="60">
        <v>8454241.7060232256</v>
      </c>
      <c r="T3" s="60">
        <v>9003086.5765419975</v>
      </c>
      <c r="U3" s="60">
        <v>9639517.1229874119</v>
      </c>
      <c r="V3" s="60">
        <v>11131810.495667571</v>
      </c>
      <c r="W3" s="60">
        <v>12273968.081815343</v>
      </c>
      <c r="X3" s="60">
        <v>12584050.242079593</v>
      </c>
      <c r="Y3" s="60">
        <v>13447314.718934255</v>
      </c>
      <c r="Z3" s="60">
        <v>13829838.332435204</v>
      </c>
      <c r="AA3" s="60">
        <v>14757923.894600028</v>
      </c>
      <c r="AB3" s="60">
        <v>15409751.78290341</v>
      </c>
      <c r="AC3" s="60">
        <v>16157438.328490399</v>
      </c>
      <c r="AD3" s="60">
        <v>16983418.813889757</v>
      </c>
      <c r="AE3" s="60">
        <v>17403453.935089864</v>
      </c>
      <c r="AF3" s="60">
        <v>18078861.897726841</v>
      </c>
      <c r="AG3" s="60">
        <v>18659278.515796427</v>
      </c>
      <c r="AH3" s="60">
        <v>18528513.216427255</v>
      </c>
      <c r="AI3" s="60">
        <v>18703239.881076887</v>
      </c>
      <c r="AJ3" s="60">
        <v>18882174.431949403</v>
      </c>
      <c r="AK3" s="60">
        <v>19304415.589316633</v>
      </c>
      <c r="AL3" s="60">
        <v>19481445.732087132</v>
      </c>
      <c r="AM3" s="60">
        <v>19630267.104737662</v>
      </c>
      <c r="AN3" s="60">
        <v>19810060.750517257</v>
      </c>
      <c r="AO3" s="60">
        <v>19847457.388118852</v>
      </c>
      <c r="AP3" s="60">
        <v>20015211.381467126</v>
      </c>
      <c r="AQ3" s="60">
        <v>20024855.42184392</v>
      </c>
      <c r="AR3" s="60">
        <v>20355044.728252713</v>
      </c>
      <c r="AS3" s="60">
        <v>20580888.480069999</v>
      </c>
      <c r="AT3" s="60">
        <v>20666433.07920276</v>
      </c>
      <c r="AU3" s="60">
        <v>20731381.107598681</v>
      </c>
      <c r="AV3" s="60">
        <v>20823818.178239476</v>
      </c>
      <c r="AW3" s="60">
        <v>20914998.820615925</v>
      </c>
      <c r="AX3" s="60">
        <v>20922748.623617668</v>
      </c>
      <c r="AY3" s="60">
        <v>21105841.251342263</v>
      </c>
      <c r="AZ3" s="60">
        <v>21122431.477224033</v>
      </c>
      <c r="BA3" s="60">
        <v>21140730.791140627</v>
      </c>
      <c r="BB3" s="60">
        <v>21288996.462281916</v>
      </c>
      <c r="BC3" s="60">
        <v>21294942.203193557</v>
      </c>
      <c r="BD3" s="60">
        <v>21506043.149831239</v>
      </c>
      <c r="BE3" s="60">
        <v>21532392.153136622</v>
      </c>
      <c r="BF3" s="60">
        <v>21526131.519764513</v>
      </c>
      <c r="BG3" s="60">
        <v>21625971.71115575</v>
      </c>
      <c r="BH3" s="60">
        <v>782085737.45297503</v>
      </c>
    </row>
    <row r="4" spans="1:60">
      <c r="A4">
        <v>2014</v>
      </c>
      <c r="B4" s="60">
        <v>0</v>
      </c>
      <c r="C4" s="60">
        <v>0</v>
      </c>
      <c r="D4" s="60">
        <v>4662.67</v>
      </c>
      <c r="E4" s="60">
        <v>41217.070010247997</v>
      </c>
      <c r="F4" s="60">
        <v>88016.129407837056</v>
      </c>
      <c r="G4" s="60">
        <v>358286.94057972101</v>
      </c>
      <c r="H4" s="60">
        <v>697917.38098215056</v>
      </c>
      <c r="I4" s="60">
        <v>773568.68994357612</v>
      </c>
      <c r="J4" s="60">
        <v>1088687.2933435808</v>
      </c>
      <c r="K4" s="60">
        <v>1477936.0282499804</v>
      </c>
      <c r="L4" s="60">
        <v>1599830.5711384728</v>
      </c>
      <c r="M4" s="60">
        <v>1983456.5628582444</v>
      </c>
      <c r="N4" s="60">
        <v>2387646.6737544835</v>
      </c>
      <c r="O4" s="60">
        <v>3663583.3184370669</v>
      </c>
      <c r="P4" s="60">
        <v>4597110.980907727</v>
      </c>
      <c r="Q4" s="60">
        <v>5575191.36402578</v>
      </c>
      <c r="R4" s="60">
        <v>6355884.6568364361</v>
      </c>
      <c r="S4" s="60">
        <v>7131460.4037649818</v>
      </c>
      <c r="T4" s="60">
        <v>7977821.3414207986</v>
      </c>
      <c r="U4" s="60">
        <v>9232362.6362393368</v>
      </c>
      <c r="V4" s="60">
        <v>10430771.976047991</v>
      </c>
      <c r="W4" s="60">
        <v>12047906.607964288</v>
      </c>
      <c r="X4" s="60">
        <v>13760905.079067271</v>
      </c>
      <c r="Y4" s="60">
        <v>14102998.098205427</v>
      </c>
      <c r="Z4" s="60">
        <v>14671679.2676496</v>
      </c>
      <c r="AA4" s="60">
        <v>15119759.887570187</v>
      </c>
      <c r="AB4" s="60">
        <v>15528611.04125713</v>
      </c>
      <c r="AC4" s="60">
        <v>15857002.814154502</v>
      </c>
      <c r="AD4" s="60">
        <v>16595224.514992792</v>
      </c>
      <c r="AE4" s="60">
        <v>16969212.741908614</v>
      </c>
      <c r="AF4" s="60">
        <v>17139187.679028306</v>
      </c>
      <c r="AG4" s="60">
        <v>17576821.257354636</v>
      </c>
      <c r="AH4" s="60">
        <v>18129303.800156951</v>
      </c>
      <c r="AI4" s="60">
        <v>18517717.546385203</v>
      </c>
      <c r="AJ4" s="60">
        <v>19142982.02100417</v>
      </c>
      <c r="AK4" s="60">
        <v>19239496.633865036</v>
      </c>
      <c r="AL4" s="60">
        <v>19350580.364446916</v>
      </c>
      <c r="AM4" s="60">
        <v>19420672.237752322</v>
      </c>
      <c r="AN4" s="60">
        <v>19606097.526357915</v>
      </c>
      <c r="AO4" s="60">
        <v>19682519.201276287</v>
      </c>
      <c r="AP4" s="60">
        <v>19704006.330115054</v>
      </c>
      <c r="AQ4" s="60">
        <v>19793318.776139062</v>
      </c>
      <c r="AR4" s="60">
        <v>20060281.322226241</v>
      </c>
      <c r="AS4" s="60">
        <v>20168708.359680679</v>
      </c>
      <c r="AT4" s="60">
        <v>20200773.557587907</v>
      </c>
      <c r="AW4" s="60">
        <v>20480758.375848833</v>
      </c>
      <c r="BH4" s="60">
        <v>508331937.72994387</v>
      </c>
    </row>
    <row r="5" spans="1:60">
      <c r="A5">
        <v>2015</v>
      </c>
      <c r="B5" s="60">
        <v>1959.67</v>
      </c>
      <c r="C5" s="60">
        <v>16208.09</v>
      </c>
      <c r="D5" s="60">
        <v>23528.090010248001</v>
      </c>
      <c r="E5" s="60">
        <v>56876.493752496332</v>
      </c>
      <c r="F5" s="60">
        <v>313208.19328483171</v>
      </c>
      <c r="G5" s="60">
        <v>407098.16674019321</v>
      </c>
      <c r="H5" s="60">
        <v>625754.81816961931</v>
      </c>
      <c r="I5" s="60">
        <v>760767.69147382863</v>
      </c>
      <c r="J5" s="60">
        <v>1398401.1443501613</v>
      </c>
      <c r="K5" s="60">
        <v>2324352.6426491276</v>
      </c>
      <c r="L5" s="60">
        <v>2770585.5244182646</v>
      </c>
      <c r="M5" s="60">
        <v>3654318.9382403218</v>
      </c>
      <c r="N5" s="60">
        <v>4195764.9651072724</v>
      </c>
      <c r="O5" s="60">
        <v>4818285.1753624585</v>
      </c>
      <c r="P5" s="60">
        <v>6725715.1391939064</v>
      </c>
      <c r="Q5" s="60">
        <v>7091523.0694714747</v>
      </c>
      <c r="R5" s="60">
        <v>7667664.8274819413</v>
      </c>
      <c r="S5" s="60">
        <v>7924457.0015973765</v>
      </c>
      <c r="T5" s="60">
        <v>8594790.846999459</v>
      </c>
      <c r="U5" s="60">
        <v>8951172.3553355187</v>
      </c>
      <c r="V5" s="60">
        <v>9210197.1006289087</v>
      </c>
      <c r="W5" s="60">
        <v>9672317.2243705932</v>
      </c>
      <c r="X5" s="60">
        <v>10314138.033706045</v>
      </c>
      <c r="Y5" s="60">
        <v>10642198.022397811</v>
      </c>
      <c r="Z5" s="60">
        <v>11107037.461732235</v>
      </c>
      <c r="AA5" s="60">
        <v>11436002.744728897</v>
      </c>
      <c r="AB5" s="60">
        <v>11688378.346171828</v>
      </c>
      <c r="AC5" s="60">
        <v>11913474.607390372</v>
      </c>
      <c r="AD5" s="60">
        <v>12413422.516330436</v>
      </c>
      <c r="AE5" s="60">
        <v>12627111.554652</v>
      </c>
      <c r="AF5" s="60">
        <v>13196154.894977771</v>
      </c>
      <c r="AG5" s="60">
        <v>13558727.189077858</v>
      </c>
      <c r="AH5" s="60">
        <v>14144553.393368058</v>
      </c>
      <c r="AK5" s="60">
        <v>15272203.615761863</v>
      </c>
      <c r="BH5" s="60">
        <v>235518349.54893321</v>
      </c>
    </row>
    <row r="6" spans="1:60">
      <c r="A6">
        <v>2016</v>
      </c>
      <c r="B6" s="60">
        <v>21443.439555251869</v>
      </c>
      <c r="C6" s="60">
        <v>29074.036093055376</v>
      </c>
      <c r="D6" s="60">
        <v>64745.837181178787</v>
      </c>
      <c r="E6" s="60">
        <v>95592.095467828171</v>
      </c>
      <c r="F6" s="60">
        <v>202753.48760027671</v>
      </c>
      <c r="G6" s="60">
        <v>293918.33903566533</v>
      </c>
      <c r="H6" s="60">
        <v>434659.24653518433</v>
      </c>
      <c r="I6" s="60">
        <v>932461.56646472577</v>
      </c>
      <c r="J6" s="60">
        <v>1486359.4966012232</v>
      </c>
      <c r="K6" s="60">
        <v>1615245.9549686885</v>
      </c>
      <c r="L6" s="60">
        <v>1959611.7191527793</v>
      </c>
      <c r="M6" s="60">
        <v>2633750.3362324131</v>
      </c>
      <c r="N6" s="60">
        <v>2802107.6275510103</v>
      </c>
      <c r="O6" s="60">
        <v>3558968.9464169466</v>
      </c>
      <c r="P6" s="60">
        <v>4686163.4539482296</v>
      </c>
      <c r="Q6" s="60">
        <v>5248683.8396101138</v>
      </c>
      <c r="R6" s="60">
        <v>6119686.2762738783</v>
      </c>
      <c r="S6" s="60">
        <v>6569760.334764136</v>
      </c>
      <c r="T6" s="60">
        <v>7939955.2305299994</v>
      </c>
      <c r="U6" s="60">
        <v>8560071.2774760891</v>
      </c>
      <c r="V6" s="60">
        <v>9955898.2217691634</v>
      </c>
      <c r="Y6" s="60">
        <v>11799685.672912376</v>
      </c>
      <c r="BH6" s="60">
        <v>77010596.436140209</v>
      </c>
    </row>
    <row r="7" spans="1:60">
      <c r="A7">
        <v>2017</v>
      </c>
      <c r="B7" s="60">
        <v>11655</v>
      </c>
      <c r="C7" s="60">
        <v>28024.694959696542</v>
      </c>
      <c r="D7" s="60">
        <v>101185.1652846558</v>
      </c>
      <c r="E7" s="60">
        <v>136141.47163988199</v>
      </c>
      <c r="F7" s="60">
        <v>147392.69802208786</v>
      </c>
      <c r="G7" s="60">
        <v>384807.47010850493</v>
      </c>
      <c r="H7" s="60">
        <v>603797.22950341494</v>
      </c>
      <c r="I7" s="60">
        <v>855911.55840805965</v>
      </c>
      <c r="J7" s="60">
        <v>1269395.8841329271</v>
      </c>
      <c r="M7" s="60">
        <v>2642138.4590941458</v>
      </c>
      <c r="BH7" s="60">
        <v>6180449.6311533749</v>
      </c>
    </row>
    <row r="8" spans="1:60">
      <c r="A8" t="s">
        <v>45</v>
      </c>
      <c r="B8" s="60">
        <v>35058.109555251867</v>
      </c>
      <c r="C8" s="60">
        <v>185806.82105275191</v>
      </c>
      <c r="D8" s="60">
        <v>318934.8824760826</v>
      </c>
      <c r="E8" s="60">
        <v>482978.90188387851</v>
      </c>
      <c r="F8" s="60">
        <v>950756.11554399971</v>
      </c>
      <c r="G8" s="60">
        <v>1815805.9607417653</v>
      </c>
      <c r="H8" s="60">
        <v>2920168.629182105</v>
      </c>
      <c r="I8" s="60">
        <v>4290557.0435562609</v>
      </c>
      <c r="J8" s="60">
        <v>6520197.0578084216</v>
      </c>
      <c r="K8" s="60">
        <v>8042981.0086935051</v>
      </c>
      <c r="L8" s="60">
        <v>9214021.8027169053</v>
      </c>
      <c r="M8" s="60">
        <v>14915416.038967855</v>
      </c>
      <c r="N8" s="60">
        <v>13668642.020717429</v>
      </c>
      <c r="O8" s="60">
        <v>17242900.900754105</v>
      </c>
      <c r="P8" s="60">
        <v>21846186.149639592</v>
      </c>
      <c r="Q8" s="60">
        <v>24737646.69571574</v>
      </c>
      <c r="R8" s="60">
        <v>27627974.534801498</v>
      </c>
      <c r="S8" s="60">
        <v>30079919.446149722</v>
      </c>
      <c r="T8" s="60">
        <v>33515653.995492257</v>
      </c>
      <c r="U8" s="60">
        <v>36383123.392038353</v>
      </c>
      <c r="V8" s="60">
        <v>40728677.794113636</v>
      </c>
      <c r="W8" s="60">
        <v>33994191.914150223</v>
      </c>
      <c r="X8" s="60">
        <v>36659093.354852907</v>
      </c>
      <c r="Y8" s="60">
        <v>49992196.512449868</v>
      </c>
      <c r="Z8" s="60">
        <v>39608555.061817035</v>
      </c>
      <c r="AA8" s="60">
        <v>41313686.526899114</v>
      </c>
      <c r="AB8" s="60">
        <v>42626741.170332365</v>
      </c>
      <c r="AC8" s="60">
        <v>43927915.750035271</v>
      </c>
      <c r="AD8" s="60">
        <v>45992065.845212981</v>
      </c>
      <c r="AE8" s="60">
        <v>46999778.231650479</v>
      </c>
      <c r="AF8" s="60">
        <v>48414204.471732922</v>
      </c>
      <c r="AG8" s="60">
        <v>49794826.962228924</v>
      </c>
      <c r="AH8" s="60">
        <v>50802370.409952261</v>
      </c>
      <c r="AI8" s="60">
        <v>37220957.427462086</v>
      </c>
      <c r="AJ8" s="60">
        <v>38025156.452953577</v>
      </c>
      <c r="AK8" s="60">
        <v>53816115.838943526</v>
      </c>
      <c r="AL8" s="60">
        <v>38832026.096534044</v>
      </c>
      <c r="AM8" s="60">
        <v>39050939.342489988</v>
      </c>
      <c r="AN8" s="60">
        <v>39416158.276875168</v>
      </c>
      <c r="AO8" s="60">
        <v>39529976.589395136</v>
      </c>
      <c r="AP8" s="60">
        <v>39719217.711582184</v>
      </c>
      <c r="AQ8" s="60">
        <v>39818174.197982982</v>
      </c>
      <c r="AR8" s="60">
        <v>40415326.05047895</v>
      </c>
      <c r="AS8" s="60">
        <v>40749596.839750677</v>
      </c>
      <c r="AT8" s="60">
        <v>40867206.636790663</v>
      </c>
      <c r="AU8" s="60">
        <v>20731381.107598681</v>
      </c>
      <c r="AV8" s="60">
        <v>20823818.178239476</v>
      </c>
      <c r="AW8" s="60">
        <v>41395757.196464762</v>
      </c>
      <c r="AX8" s="60">
        <v>20922748.623617668</v>
      </c>
      <c r="AY8" s="60">
        <v>21105841.251342263</v>
      </c>
      <c r="AZ8" s="60">
        <v>21122431.477224033</v>
      </c>
      <c r="BA8" s="60">
        <v>21140730.791140627</v>
      </c>
      <c r="BB8" s="60">
        <v>21288996.462281916</v>
      </c>
      <c r="BC8" s="60">
        <v>21294942.203193557</v>
      </c>
      <c r="BD8" s="60">
        <v>21506043.149831239</v>
      </c>
      <c r="BE8" s="60">
        <v>21532392.153136622</v>
      </c>
      <c r="BF8" s="60">
        <v>21526131.519764513</v>
      </c>
      <c r="BG8" s="60">
        <v>21625971.71115575</v>
      </c>
      <c r="BH8" s="60">
        <v>1609127070.799144</v>
      </c>
    </row>
    <row r="9" spans="1:60">
      <c r="A9" s="67"/>
    </row>
    <row r="10" spans="1:60">
      <c r="A10" s="67" t="s">
        <v>98</v>
      </c>
    </row>
    <row r="11" spans="1:60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60</v>
      </c>
      <c r="BH11" t="s">
        <v>45</v>
      </c>
    </row>
    <row r="12" spans="1:60">
      <c r="A12">
        <v>2013</v>
      </c>
      <c r="B12" s="60">
        <v>0</v>
      </c>
      <c r="C12" s="60">
        <v>112500</v>
      </c>
      <c r="D12" s="60">
        <v>124813.12</v>
      </c>
      <c r="E12" s="60">
        <v>153151.77101342409</v>
      </c>
      <c r="F12" s="60">
        <v>199385.60722896643</v>
      </c>
      <c r="G12" s="60">
        <v>371695.04427768086</v>
      </c>
      <c r="H12" s="60">
        <v>558039.95399173559</v>
      </c>
      <c r="I12" s="60">
        <v>967847.53726607061</v>
      </c>
      <c r="J12" s="60">
        <v>1277353.2393805287</v>
      </c>
      <c r="K12" s="60">
        <v>2625446.3828257085</v>
      </c>
      <c r="L12" s="60">
        <v>2883993.9880073885</v>
      </c>
      <c r="M12" s="60">
        <v>4001751.7425427306</v>
      </c>
      <c r="N12" s="60">
        <v>4283122.7543046633</v>
      </c>
      <c r="O12" s="60">
        <v>5202063.460537632</v>
      </c>
      <c r="P12" s="60">
        <v>5837196.5755897295</v>
      </c>
      <c r="Q12" s="60">
        <v>6822248.422608369</v>
      </c>
      <c r="R12" s="60">
        <v>7484738.7742092414</v>
      </c>
      <c r="S12" s="60">
        <v>8454241.7060232256</v>
      </c>
      <c r="T12" s="60">
        <v>9003086.5765419975</v>
      </c>
      <c r="U12" s="60">
        <v>9639517.1229874119</v>
      </c>
      <c r="V12" s="60">
        <v>11131810.495667571</v>
      </c>
      <c r="W12" s="60">
        <v>12273968.081815343</v>
      </c>
      <c r="X12" s="60">
        <v>12584050.242079593</v>
      </c>
      <c r="Y12" s="60">
        <v>13447314.718934255</v>
      </c>
      <c r="Z12" s="60">
        <v>13829838.332435204</v>
      </c>
      <c r="AA12" s="60">
        <v>14757923.894600028</v>
      </c>
      <c r="AB12" s="60">
        <v>15409751.78290341</v>
      </c>
      <c r="AC12" s="60">
        <v>16157438.328490399</v>
      </c>
      <c r="AD12" s="60">
        <v>16983418.813889757</v>
      </c>
      <c r="AE12" s="60">
        <v>17403453.935089864</v>
      </c>
      <c r="AF12" s="60">
        <v>18078861.897726841</v>
      </c>
      <c r="AG12" s="60">
        <v>18659278.515796427</v>
      </c>
      <c r="AH12" s="60">
        <v>18528513.216427255</v>
      </c>
      <c r="AI12" s="60">
        <v>18703239.881076887</v>
      </c>
      <c r="AJ12" s="60">
        <v>18882174.431949403</v>
      </c>
      <c r="AK12" s="60">
        <v>19304415.589316633</v>
      </c>
      <c r="AL12" s="60">
        <v>19481445.732087132</v>
      </c>
      <c r="AM12" s="60">
        <v>19630267.104737662</v>
      </c>
      <c r="AN12" s="60">
        <v>19810060.750517257</v>
      </c>
      <c r="AO12" s="60">
        <v>19847457.388118852</v>
      </c>
      <c r="AP12" s="60">
        <v>20015211.381467126</v>
      </c>
      <c r="AQ12" s="60">
        <v>20024855.42184392</v>
      </c>
      <c r="AR12" s="60">
        <v>20355044.728252713</v>
      </c>
      <c r="AS12" s="60">
        <v>20580888.480069999</v>
      </c>
      <c r="AT12" s="60">
        <v>20666433.07920276</v>
      </c>
      <c r="AU12" s="60">
        <v>20731381.107598681</v>
      </c>
      <c r="AV12" s="60">
        <v>20823818.178239476</v>
      </c>
      <c r="AW12" s="60">
        <v>20914998.820615925</v>
      </c>
      <c r="AX12" s="60">
        <v>20922748.623617668</v>
      </c>
      <c r="AY12" s="60">
        <v>21105841.251342263</v>
      </c>
      <c r="AZ12" s="60">
        <v>21122431.477224033</v>
      </c>
      <c r="BA12" s="60">
        <v>21140730.791140627</v>
      </c>
      <c r="BB12" s="60">
        <v>21288996.462281916</v>
      </c>
      <c r="BC12" s="60">
        <v>21294942.203193557</v>
      </c>
      <c r="BD12" s="60">
        <v>21506043.149831239</v>
      </c>
      <c r="BE12" s="60">
        <v>21532392.153136622</v>
      </c>
      <c r="BF12" s="60">
        <v>21526131.519764513</v>
      </c>
      <c r="BG12" s="60">
        <v>21625971.71115575</v>
      </c>
      <c r="BH12" s="60">
        <v>782085737.45297503</v>
      </c>
    </row>
    <row r="13" spans="1:60">
      <c r="A13">
        <v>2014</v>
      </c>
      <c r="B13" s="60">
        <v>0</v>
      </c>
      <c r="C13" s="60">
        <v>0</v>
      </c>
      <c r="D13" s="60">
        <v>4662.67</v>
      </c>
      <c r="E13" s="60">
        <v>41217.070010247997</v>
      </c>
      <c r="F13" s="60">
        <v>88016.129407837056</v>
      </c>
      <c r="G13" s="60">
        <v>358286.94057972101</v>
      </c>
      <c r="H13" s="60">
        <v>697917.38098215056</v>
      </c>
      <c r="I13" s="60">
        <v>773568.68994357612</v>
      </c>
      <c r="J13" s="60">
        <v>1088687.2933435808</v>
      </c>
      <c r="K13" s="60">
        <v>1477936.0282499804</v>
      </c>
      <c r="L13" s="60">
        <v>1599830.5711384728</v>
      </c>
      <c r="M13" s="60">
        <v>1983456.5628582444</v>
      </c>
      <c r="N13" s="60">
        <v>2387646.6737544835</v>
      </c>
      <c r="O13" s="60">
        <v>3663583.3184370669</v>
      </c>
      <c r="P13" s="60">
        <v>4597110.980907727</v>
      </c>
      <c r="Q13" s="60">
        <v>5575191.36402578</v>
      </c>
      <c r="R13" s="60">
        <v>6355884.6568364361</v>
      </c>
      <c r="S13" s="60">
        <v>7131460.4037649818</v>
      </c>
      <c r="T13" s="60">
        <v>7977821.3414207986</v>
      </c>
      <c r="U13" s="60">
        <v>9232362.6362393368</v>
      </c>
      <c r="V13" s="60">
        <v>10430771.976047991</v>
      </c>
      <c r="W13" s="60">
        <v>12047906.607964288</v>
      </c>
      <c r="X13" s="60">
        <v>13760905.079067271</v>
      </c>
      <c r="Y13" s="60">
        <v>14102998.098205427</v>
      </c>
      <c r="Z13" s="60">
        <v>14671679.2676496</v>
      </c>
      <c r="AA13" s="60">
        <v>15119759.887570187</v>
      </c>
      <c r="AB13" s="60">
        <v>15528611.04125713</v>
      </c>
      <c r="AC13" s="60">
        <v>15857002.814154502</v>
      </c>
      <c r="AD13" s="60">
        <v>16595224.514992792</v>
      </c>
      <c r="AE13" s="60">
        <v>16969212.741908614</v>
      </c>
      <c r="AF13" s="60">
        <v>17139187.679028306</v>
      </c>
      <c r="AG13" s="60">
        <v>17576821.257354636</v>
      </c>
      <c r="AH13" s="60">
        <v>18129303.800156951</v>
      </c>
      <c r="AI13" s="60">
        <v>18517717.546385203</v>
      </c>
      <c r="AJ13" s="60">
        <v>19142982.02100417</v>
      </c>
      <c r="AK13" s="60">
        <v>19239496.633865036</v>
      </c>
      <c r="AL13" s="60">
        <v>19350580.364446916</v>
      </c>
      <c r="AM13" s="60">
        <v>19420672.237752322</v>
      </c>
      <c r="AN13" s="60">
        <v>19606097.526357915</v>
      </c>
      <c r="AO13" s="60">
        <v>19682519.201276287</v>
      </c>
      <c r="AP13" s="60">
        <v>19704006.330115054</v>
      </c>
      <c r="AQ13" s="60">
        <v>19793318.776139062</v>
      </c>
      <c r="AR13" s="60">
        <v>20060281.322226241</v>
      </c>
      <c r="AS13" s="60">
        <v>20168708.359680679</v>
      </c>
      <c r="AT13" s="60">
        <v>20200773.557587907</v>
      </c>
      <c r="AW13" s="60">
        <v>20480758.375848833</v>
      </c>
      <c r="BH13" s="60">
        <v>508331937.72994387</v>
      </c>
    </row>
    <row r="14" spans="1:60">
      <c r="A14">
        <v>2015</v>
      </c>
      <c r="B14" s="60">
        <v>1959.67</v>
      </c>
      <c r="C14" s="60">
        <v>16208.09</v>
      </c>
      <c r="D14" s="60">
        <v>23528.090010248001</v>
      </c>
      <c r="E14" s="60">
        <v>56876.493752496332</v>
      </c>
      <c r="F14" s="60">
        <v>313208.19328483171</v>
      </c>
      <c r="G14" s="60">
        <v>407098.16674019321</v>
      </c>
      <c r="H14" s="60">
        <v>625754.81816961931</v>
      </c>
      <c r="I14" s="60">
        <v>760767.69147382863</v>
      </c>
      <c r="J14" s="60">
        <v>1398401.1443501613</v>
      </c>
      <c r="K14" s="60">
        <v>2324352.6426491276</v>
      </c>
      <c r="L14" s="60">
        <v>2770585.5244182646</v>
      </c>
      <c r="M14" s="60">
        <v>3654318.9382403218</v>
      </c>
      <c r="N14" s="60">
        <v>4195764.9651072724</v>
      </c>
      <c r="O14" s="60">
        <v>4818285.1753624585</v>
      </c>
      <c r="P14" s="60">
        <v>6725715.1391939064</v>
      </c>
      <c r="Q14" s="60">
        <v>7091523.0694714747</v>
      </c>
      <c r="R14" s="60">
        <v>7667664.8274819413</v>
      </c>
      <c r="S14" s="60">
        <v>7924457.0015973765</v>
      </c>
      <c r="T14" s="60">
        <v>8594790.846999459</v>
      </c>
      <c r="U14" s="60">
        <v>8951172.3553355187</v>
      </c>
      <c r="V14" s="60">
        <v>9210197.1006289087</v>
      </c>
      <c r="W14" s="60">
        <v>9672317.2243705932</v>
      </c>
      <c r="X14" s="60">
        <v>10314138.033706045</v>
      </c>
      <c r="Y14" s="60">
        <v>10642198.022397811</v>
      </c>
      <c r="Z14" s="60">
        <v>11107037.461732235</v>
      </c>
      <c r="AA14" s="60">
        <v>11436002.744728897</v>
      </c>
      <c r="AB14" s="60">
        <v>11688378.346171828</v>
      </c>
      <c r="AC14" s="60">
        <v>11913474.607390372</v>
      </c>
      <c r="AD14" s="60">
        <v>12413422.516330436</v>
      </c>
      <c r="AE14" s="60">
        <v>12627111.554652</v>
      </c>
      <c r="AF14" s="60">
        <v>13196154.894977771</v>
      </c>
      <c r="AG14" s="60">
        <v>13558727.189077858</v>
      </c>
      <c r="AH14" s="60">
        <v>14144553.393368058</v>
      </c>
      <c r="AK14" s="60">
        <v>15272203.615761863</v>
      </c>
      <c r="BH14" s="60">
        <v>235518349.54893321</v>
      </c>
    </row>
    <row r="15" spans="1:60">
      <c r="A15">
        <v>2016</v>
      </c>
      <c r="B15" s="60">
        <v>21443.439555251869</v>
      </c>
      <c r="C15" s="60">
        <v>29074.036093055376</v>
      </c>
      <c r="D15" s="60">
        <v>64745.837181178787</v>
      </c>
      <c r="E15" s="60">
        <v>95592.095467828171</v>
      </c>
      <c r="F15" s="60">
        <v>202753.48760027671</v>
      </c>
      <c r="G15" s="60">
        <v>293918.33903566533</v>
      </c>
      <c r="H15" s="60">
        <v>434659.24653518433</v>
      </c>
      <c r="I15" s="60">
        <v>932461.56646472577</v>
      </c>
      <c r="J15" s="60">
        <v>1486359.4966012232</v>
      </c>
      <c r="K15" s="60">
        <v>1615245.9549686885</v>
      </c>
      <c r="L15" s="60">
        <v>1959611.7191527793</v>
      </c>
      <c r="M15" s="60">
        <v>2633750.3362324131</v>
      </c>
      <c r="N15" s="60">
        <v>2802107.6275510103</v>
      </c>
      <c r="O15" s="60">
        <v>3558968.9464169466</v>
      </c>
      <c r="P15" s="60">
        <v>4686163.4539482296</v>
      </c>
      <c r="Q15" s="60">
        <v>5248683.8396101138</v>
      </c>
      <c r="R15" s="60">
        <v>6119686.2762738783</v>
      </c>
      <c r="S15" s="60">
        <v>6569760.334764136</v>
      </c>
      <c r="T15" s="60">
        <v>7939955.2305299994</v>
      </c>
      <c r="U15" s="60">
        <v>8560071.2774760891</v>
      </c>
      <c r="V15" s="60">
        <v>9955898.2217691634</v>
      </c>
      <c r="Y15" s="60">
        <v>11799685.672912376</v>
      </c>
      <c r="BH15" s="60">
        <v>77010596.436140209</v>
      </c>
    </row>
    <row r="16" spans="1:60">
      <c r="A16">
        <v>2017</v>
      </c>
      <c r="B16" s="60">
        <v>11655</v>
      </c>
      <c r="C16" s="60">
        <v>28024.694959696542</v>
      </c>
      <c r="D16" s="60">
        <v>101185.1652846558</v>
      </c>
      <c r="E16" s="60">
        <v>136141.47163988199</v>
      </c>
      <c r="F16" s="60">
        <v>147392.69802208786</v>
      </c>
      <c r="G16" s="60">
        <v>384807.47010850493</v>
      </c>
      <c r="H16" s="60">
        <v>603797.22950341494</v>
      </c>
      <c r="I16" s="60">
        <v>855911.55840805965</v>
      </c>
      <c r="J16" s="60">
        <v>1269395.8841329271</v>
      </c>
      <c r="M16" s="60">
        <v>2642138.4590941458</v>
      </c>
      <c r="BH16" s="60">
        <v>6180449.6311533749</v>
      </c>
    </row>
    <row r="17" spans="1:60">
      <c r="A17" t="s">
        <v>45</v>
      </c>
      <c r="B17" s="60">
        <v>35058.109555251867</v>
      </c>
      <c r="C17" s="60">
        <v>185806.82105275191</v>
      </c>
      <c r="D17" s="60">
        <v>318934.8824760826</v>
      </c>
      <c r="E17" s="60">
        <v>482978.90188387851</v>
      </c>
      <c r="F17" s="60">
        <v>950756.11554399971</v>
      </c>
      <c r="G17" s="60">
        <v>1815805.9607417653</v>
      </c>
      <c r="H17" s="60">
        <v>2920168.629182105</v>
      </c>
      <c r="I17" s="60">
        <v>4290557.0435562609</v>
      </c>
      <c r="J17" s="60">
        <v>6520197.0578084216</v>
      </c>
      <c r="K17" s="60">
        <v>8042981.0086935051</v>
      </c>
      <c r="L17" s="60">
        <v>9214021.8027169053</v>
      </c>
      <c r="M17" s="60">
        <v>14915416.038967855</v>
      </c>
      <c r="N17" s="60">
        <v>13668642.020717429</v>
      </c>
      <c r="O17" s="60">
        <v>17242900.900754105</v>
      </c>
      <c r="P17" s="60">
        <v>21846186.149639592</v>
      </c>
      <c r="Q17" s="60">
        <v>24737646.69571574</v>
      </c>
      <c r="R17" s="60">
        <v>27627974.534801498</v>
      </c>
      <c r="S17" s="60">
        <v>30079919.446149722</v>
      </c>
      <c r="T17" s="60">
        <v>33515653.995492257</v>
      </c>
      <c r="U17" s="60">
        <v>36383123.392038353</v>
      </c>
      <c r="V17" s="60">
        <v>40728677.794113636</v>
      </c>
      <c r="W17" s="60">
        <v>33994191.914150223</v>
      </c>
      <c r="X17" s="60">
        <v>36659093.354852907</v>
      </c>
      <c r="Y17" s="60">
        <v>49992196.512449868</v>
      </c>
      <c r="Z17" s="60">
        <v>39608555.061817035</v>
      </c>
      <c r="AA17" s="60">
        <v>41313686.526899114</v>
      </c>
      <c r="AB17" s="60">
        <v>42626741.170332365</v>
      </c>
      <c r="AC17" s="60">
        <v>43927915.750035271</v>
      </c>
      <c r="AD17" s="60">
        <v>45992065.845212981</v>
      </c>
      <c r="AE17" s="60">
        <v>46999778.231650479</v>
      </c>
      <c r="AF17" s="60">
        <v>48414204.471732922</v>
      </c>
      <c r="AG17" s="60">
        <v>49794826.962228924</v>
      </c>
      <c r="AH17" s="60">
        <v>50802370.409952261</v>
      </c>
      <c r="AI17" s="60">
        <v>37220957.427462086</v>
      </c>
      <c r="AJ17" s="60">
        <v>38025156.452953577</v>
      </c>
      <c r="AK17" s="60">
        <v>53816115.838943526</v>
      </c>
      <c r="AL17" s="60">
        <v>38832026.096534044</v>
      </c>
      <c r="AM17" s="60">
        <v>39050939.342489988</v>
      </c>
      <c r="AN17" s="60">
        <v>39416158.276875168</v>
      </c>
      <c r="AO17" s="60">
        <v>39529976.589395136</v>
      </c>
      <c r="AP17" s="60">
        <v>39719217.711582184</v>
      </c>
      <c r="AQ17" s="60">
        <v>39818174.197982982</v>
      </c>
      <c r="AR17" s="60">
        <v>40415326.05047895</v>
      </c>
      <c r="AS17" s="60">
        <v>40749596.839750677</v>
      </c>
      <c r="AT17" s="60">
        <v>40867206.636790663</v>
      </c>
      <c r="AU17" s="60">
        <v>20731381.107598681</v>
      </c>
      <c r="AV17" s="60">
        <v>20823818.178239476</v>
      </c>
      <c r="AW17" s="60">
        <v>41395757.196464762</v>
      </c>
      <c r="AX17" s="60">
        <v>20922748.623617668</v>
      </c>
      <c r="AY17" s="60">
        <v>21105841.251342263</v>
      </c>
      <c r="AZ17" s="60">
        <v>21122431.477224033</v>
      </c>
      <c r="BA17" s="60">
        <v>21140730.791140627</v>
      </c>
      <c r="BB17" s="60">
        <v>21288996.462281916</v>
      </c>
      <c r="BC17" s="60">
        <v>21294942.203193557</v>
      </c>
      <c r="BD17" s="60">
        <v>21506043.149831239</v>
      </c>
      <c r="BE17" s="60">
        <v>21532392.153136622</v>
      </c>
      <c r="BF17" s="60">
        <v>21526131.519764513</v>
      </c>
      <c r="BG17" s="60">
        <v>21625971.71115575</v>
      </c>
      <c r="BH17" s="60">
        <v>1609127070.799144</v>
      </c>
    </row>
    <row r="19" spans="1:60">
      <c r="A19" s="67" t="s">
        <v>97</v>
      </c>
      <c r="H19" s="67" t="s">
        <v>98</v>
      </c>
    </row>
    <row r="21" spans="1:60">
      <c r="A21" s="67"/>
    </row>
    <row r="22" spans="1:60">
      <c r="A22" s="67"/>
    </row>
    <row r="23" spans="1:60">
      <c r="A23" s="67"/>
    </row>
    <row r="24" spans="1:60">
      <c r="A24" s="67"/>
    </row>
    <row r="25" spans="1:60">
      <c r="A25" s="67"/>
    </row>
    <row r="26" spans="1:60">
      <c r="A26" s="67"/>
    </row>
    <row r="27" spans="1:60">
      <c r="A27" s="67"/>
    </row>
    <row r="28" spans="1:60">
      <c r="A28" s="67"/>
    </row>
    <row r="29" spans="1:60">
      <c r="A29" s="67"/>
    </row>
    <row r="30" spans="1:60">
      <c r="A30" s="67"/>
    </row>
    <row r="31" spans="1:60">
      <c r="A31" s="67"/>
    </row>
    <row r="32" spans="1:60">
      <c r="A32" s="67"/>
    </row>
    <row r="33" spans="1:60">
      <c r="A33" s="67"/>
    </row>
    <row r="34" spans="1:60">
      <c r="A34" s="67"/>
    </row>
    <row r="35" spans="1:60">
      <c r="A35" s="67"/>
    </row>
    <row r="36" spans="1:60">
      <c r="A36" s="67"/>
    </row>
    <row r="37" spans="1:60">
      <c r="A37" s="67"/>
    </row>
    <row r="38" spans="1:60">
      <c r="A38" s="67"/>
    </row>
    <row r="39" spans="1:60">
      <c r="A39" s="67"/>
    </row>
    <row r="40" spans="1:60">
      <c r="A40" s="67"/>
    </row>
    <row r="41" spans="1:60">
      <c r="A41" s="67"/>
    </row>
    <row r="42" spans="1:60">
      <c r="A42" s="67"/>
    </row>
    <row r="43" spans="1:60">
      <c r="A43" s="67"/>
    </row>
    <row r="44" spans="1:60">
      <c r="A44" s="67" t="s">
        <v>75</v>
      </c>
    </row>
    <row r="45" spans="1:60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  <c r="U45">
        <v>20</v>
      </c>
      <c r="V45">
        <v>21</v>
      </c>
      <c r="W45">
        <v>22</v>
      </c>
      <c r="X45">
        <v>23</v>
      </c>
      <c r="Y45">
        <v>24</v>
      </c>
      <c r="Z45">
        <v>25</v>
      </c>
      <c r="AA45">
        <v>26</v>
      </c>
      <c r="AB45">
        <v>27</v>
      </c>
      <c r="AC45">
        <v>28</v>
      </c>
      <c r="AD45">
        <v>29</v>
      </c>
      <c r="AE45">
        <v>30</v>
      </c>
      <c r="AF45">
        <v>31</v>
      </c>
      <c r="AG45">
        <v>32</v>
      </c>
      <c r="AH45">
        <v>33</v>
      </c>
      <c r="AI45">
        <v>34</v>
      </c>
      <c r="AJ45">
        <v>35</v>
      </c>
      <c r="AK45">
        <v>36</v>
      </c>
      <c r="AL45">
        <v>37</v>
      </c>
      <c r="AM45">
        <v>38</v>
      </c>
      <c r="AN45">
        <v>39</v>
      </c>
      <c r="AO45">
        <v>40</v>
      </c>
      <c r="AP45">
        <v>41</v>
      </c>
      <c r="AQ45">
        <v>42</v>
      </c>
      <c r="AR45">
        <v>43</v>
      </c>
      <c r="AS45">
        <v>44</v>
      </c>
      <c r="AT45">
        <v>45</v>
      </c>
      <c r="AU45">
        <v>46</v>
      </c>
      <c r="AV45">
        <v>47</v>
      </c>
      <c r="AW45">
        <v>48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F45">
        <v>57</v>
      </c>
      <c r="BG45">
        <v>60</v>
      </c>
      <c r="BH45" t="s">
        <v>45</v>
      </c>
    </row>
    <row r="46" spans="1:60">
      <c r="A46">
        <v>2013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58</v>
      </c>
    </row>
    <row r="47" spans="1:60">
      <c r="A47">
        <v>2014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W47">
        <v>1</v>
      </c>
      <c r="BH47">
        <v>46</v>
      </c>
    </row>
    <row r="48" spans="1:60">
      <c r="A48">
        <v>2015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K48">
        <v>1</v>
      </c>
      <c r="BH48">
        <v>34</v>
      </c>
    </row>
    <row r="49" spans="1:60">
      <c r="A49">
        <v>2016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Y49">
        <v>1</v>
      </c>
      <c r="BH49">
        <v>22</v>
      </c>
    </row>
    <row r="50" spans="1:60">
      <c r="A50">
        <v>2017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M50">
        <v>1</v>
      </c>
      <c r="BH50">
        <v>10</v>
      </c>
    </row>
    <row r="51" spans="1:60">
      <c r="A51" t="s">
        <v>45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4</v>
      </c>
      <c r="L51">
        <v>4</v>
      </c>
      <c r="M51">
        <v>5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3</v>
      </c>
      <c r="X51">
        <v>3</v>
      </c>
      <c r="Y51">
        <v>4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3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1</v>
      </c>
      <c r="AV51">
        <v>1</v>
      </c>
      <c r="AW51">
        <v>2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170</v>
      </c>
    </row>
    <row r="53" spans="1:60">
      <c r="A53" s="68" t="s">
        <v>49</v>
      </c>
      <c r="B53" s="69">
        <f>MAX(B46:BG50)</f>
        <v>1</v>
      </c>
    </row>
    <row r="55" spans="1:60">
      <c r="A55" s="67" t="s">
        <v>99</v>
      </c>
    </row>
    <row r="56" spans="1:60">
      <c r="B56" s="70">
        <v>1</v>
      </c>
      <c r="C56" s="71">
        <v>2</v>
      </c>
      <c r="D56" s="71">
        <v>3</v>
      </c>
      <c r="E56" s="71">
        <v>4</v>
      </c>
      <c r="F56" s="71">
        <v>5</v>
      </c>
      <c r="G56" s="71">
        <v>6</v>
      </c>
      <c r="H56" s="71">
        <v>7</v>
      </c>
      <c r="I56" s="71">
        <v>8</v>
      </c>
      <c r="J56" s="71">
        <v>9</v>
      </c>
      <c r="K56" s="71">
        <v>10</v>
      </c>
      <c r="L56" s="71">
        <v>11</v>
      </c>
      <c r="M56" s="71">
        <v>12</v>
      </c>
      <c r="N56" s="71">
        <v>13</v>
      </c>
      <c r="O56" s="71">
        <v>14</v>
      </c>
      <c r="P56" s="71">
        <v>15</v>
      </c>
      <c r="Q56" s="71">
        <v>16</v>
      </c>
      <c r="R56" s="71">
        <v>17</v>
      </c>
      <c r="S56" s="71">
        <v>18</v>
      </c>
      <c r="T56" s="71">
        <v>19</v>
      </c>
      <c r="U56" s="71">
        <v>20</v>
      </c>
      <c r="V56" s="71">
        <v>21</v>
      </c>
      <c r="W56" s="71">
        <v>22</v>
      </c>
      <c r="X56" s="71">
        <v>23</v>
      </c>
      <c r="Y56" s="71">
        <v>24</v>
      </c>
      <c r="Z56" s="71">
        <v>25</v>
      </c>
      <c r="AA56" s="71">
        <v>26</v>
      </c>
      <c r="AB56" s="71">
        <v>27</v>
      </c>
      <c r="AC56" s="71">
        <v>28</v>
      </c>
      <c r="AD56" s="71">
        <v>29</v>
      </c>
      <c r="AE56" s="71">
        <v>30</v>
      </c>
      <c r="AF56" s="71">
        <v>31</v>
      </c>
      <c r="AG56" s="71">
        <v>32</v>
      </c>
      <c r="AH56" s="71">
        <v>33</v>
      </c>
      <c r="AI56" s="71">
        <v>34</v>
      </c>
      <c r="AJ56" s="71">
        <v>35</v>
      </c>
      <c r="AK56" s="71">
        <v>36</v>
      </c>
      <c r="AL56" s="71">
        <v>37</v>
      </c>
      <c r="AM56" s="71">
        <v>38</v>
      </c>
      <c r="AN56" s="71">
        <v>39</v>
      </c>
      <c r="AO56" s="71">
        <v>40</v>
      </c>
      <c r="AP56" s="71">
        <v>41</v>
      </c>
      <c r="AQ56" s="71">
        <v>42</v>
      </c>
      <c r="AR56" s="71">
        <v>43</v>
      </c>
      <c r="AS56" s="71">
        <v>44</v>
      </c>
      <c r="AT56" s="71">
        <v>45</v>
      </c>
      <c r="AU56" s="71">
        <v>46</v>
      </c>
      <c r="AV56" s="71">
        <v>47</v>
      </c>
      <c r="AW56" s="71">
        <v>48</v>
      </c>
      <c r="AX56" s="71">
        <v>49</v>
      </c>
      <c r="AY56" s="71">
        <v>50</v>
      </c>
      <c r="AZ56" s="71">
        <v>51</v>
      </c>
      <c r="BA56" s="71">
        <v>52</v>
      </c>
      <c r="BB56" s="71">
        <v>53</v>
      </c>
      <c r="BC56" s="71">
        <v>54</v>
      </c>
      <c r="BD56" s="71">
        <v>55</v>
      </c>
      <c r="BE56" s="71">
        <v>56</v>
      </c>
      <c r="BF56" s="71">
        <v>57</v>
      </c>
      <c r="BG56" s="72">
        <v>60</v>
      </c>
    </row>
    <row r="57" spans="1:60">
      <c r="A57" s="70">
        <v>1</v>
      </c>
      <c r="B57" s="73">
        <f t="shared" ref="B57:BG57" si="0">SUM(B$12:B12)</f>
        <v>0</v>
      </c>
      <c r="C57" s="74">
        <f t="shared" si="0"/>
        <v>112500</v>
      </c>
      <c r="D57" s="74">
        <f t="shared" si="0"/>
        <v>124813.12</v>
      </c>
      <c r="E57" s="74">
        <f t="shared" si="0"/>
        <v>153151.77101342409</v>
      </c>
      <c r="F57" s="74">
        <f t="shared" si="0"/>
        <v>199385.60722896643</v>
      </c>
      <c r="G57" s="74">
        <f t="shared" si="0"/>
        <v>371695.04427768086</v>
      </c>
      <c r="H57" s="74">
        <f t="shared" si="0"/>
        <v>558039.95399173559</v>
      </c>
      <c r="I57" s="74">
        <f t="shared" si="0"/>
        <v>967847.53726607061</v>
      </c>
      <c r="J57" s="74">
        <f t="shared" si="0"/>
        <v>1277353.2393805287</v>
      </c>
      <c r="K57" s="74">
        <f t="shared" si="0"/>
        <v>2625446.3828257085</v>
      </c>
      <c r="L57" s="74">
        <f t="shared" si="0"/>
        <v>2883993.9880073885</v>
      </c>
      <c r="M57" s="74">
        <f t="shared" si="0"/>
        <v>4001751.7425427306</v>
      </c>
      <c r="N57" s="74">
        <f t="shared" si="0"/>
        <v>4283122.7543046633</v>
      </c>
      <c r="O57" s="74">
        <f t="shared" si="0"/>
        <v>5202063.460537632</v>
      </c>
      <c r="P57" s="74">
        <f t="shared" si="0"/>
        <v>5837196.5755897295</v>
      </c>
      <c r="Q57" s="74">
        <f t="shared" si="0"/>
        <v>6822248.422608369</v>
      </c>
      <c r="R57" s="74">
        <f t="shared" si="0"/>
        <v>7484738.7742092414</v>
      </c>
      <c r="S57" s="74">
        <f t="shared" si="0"/>
        <v>8454241.7060232256</v>
      </c>
      <c r="T57" s="74">
        <f t="shared" si="0"/>
        <v>9003086.5765419975</v>
      </c>
      <c r="U57" s="74">
        <f t="shared" si="0"/>
        <v>9639517.1229874119</v>
      </c>
      <c r="V57" s="74">
        <f t="shared" si="0"/>
        <v>11131810.495667571</v>
      </c>
      <c r="W57" s="74">
        <f t="shared" si="0"/>
        <v>12273968.081815343</v>
      </c>
      <c r="X57" s="74">
        <f t="shared" si="0"/>
        <v>12584050.242079593</v>
      </c>
      <c r="Y57" s="74">
        <f t="shared" si="0"/>
        <v>13447314.718934255</v>
      </c>
      <c r="Z57" s="74">
        <f t="shared" si="0"/>
        <v>13829838.332435204</v>
      </c>
      <c r="AA57" s="74">
        <f t="shared" si="0"/>
        <v>14757923.894600028</v>
      </c>
      <c r="AB57" s="74">
        <f t="shared" si="0"/>
        <v>15409751.78290341</v>
      </c>
      <c r="AC57" s="74">
        <f t="shared" si="0"/>
        <v>16157438.328490399</v>
      </c>
      <c r="AD57" s="74">
        <f t="shared" si="0"/>
        <v>16983418.813889757</v>
      </c>
      <c r="AE57" s="74">
        <f t="shared" si="0"/>
        <v>17403453.935089864</v>
      </c>
      <c r="AF57" s="74">
        <f t="shared" si="0"/>
        <v>18078861.897726841</v>
      </c>
      <c r="AG57" s="74">
        <f t="shared" si="0"/>
        <v>18659278.515796427</v>
      </c>
      <c r="AH57" s="74">
        <f t="shared" si="0"/>
        <v>18528513.216427255</v>
      </c>
      <c r="AI57" s="74">
        <f t="shared" si="0"/>
        <v>18703239.881076887</v>
      </c>
      <c r="AJ57" s="74">
        <f t="shared" si="0"/>
        <v>18882174.431949403</v>
      </c>
      <c r="AK57" s="74">
        <f t="shared" si="0"/>
        <v>19304415.589316633</v>
      </c>
      <c r="AL57" s="74">
        <f t="shared" si="0"/>
        <v>19481445.732087132</v>
      </c>
      <c r="AM57" s="74">
        <f t="shared" si="0"/>
        <v>19630267.104737662</v>
      </c>
      <c r="AN57" s="74">
        <f t="shared" si="0"/>
        <v>19810060.750517257</v>
      </c>
      <c r="AO57" s="74">
        <f t="shared" si="0"/>
        <v>19847457.388118852</v>
      </c>
      <c r="AP57" s="74">
        <f t="shared" si="0"/>
        <v>20015211.381467126</v>
      </c>
      <c r="AQ57" s="74">
        <f t="shared" si="0"/>
        <v>20024855.42184392</v>
      </c>
      <c r="AR57" s="74">
        <f t="shared" si="0"/>
        <v>20355044.728252713</v>
      </c>
      <c r="AS57" s="74">
        <f t="shared" si="0"/>
        <v>20580888.480069999</v>
      </c>
      <c r="AT57" s="74">
        <f t="shared" si="0"/>
        <v>20666433.07920276</v>
      </c>
      <c r="AU57" s="74">
        <f t="shared" si="0"/>
        <v>20731381.107598681</v>
      </c>
      <c r="AV57" s="74">
        <f t="shared" si="0"/>
        <v>20823818.178239476</v>
      </c>
      <c r="AW57" s="74">
        <f t="shared" si="0"/>
        <v>20914998.820615925</v>
      </c>
      <c r="AX57" s="74">
        <f t="shared" si="0"/>
        <v>20922748.623617668</v>
      </c>
      <c r="AY57" s="74">
        <f t="shared" si="0"/>
        <v>21105841.251342263</v>
      </c>
      <c r="AZ57" s="74">
        <f t="shared" si="0"/>
        <v>21122431.477224033</v>
      </c>
      <c r="BA57" s="74">
        <f t="shared" si="0"/>
        <v>21140730.791140627</v>
      </c>
      <c r="BB57" s="74">
        <f t="shared" si="0"/>
        <v>21288996.462281916</v>
      </c>
      <c r="BC57" s="74">
        <f t="shared" si="0"/>
        <v>21294942.203193557</v>
      </c>
      <c r="BD57" s="74">
        <f t="shared" si="0"/>
        <v>21506043.149831239</v>
      </c>
      <c r="BE57" s="74">
        <f t="shared" si="0"/>
        <v>21532392.153136622</v>
      </c>
      <c r="BF57" s="74">
        <f t="shared" si="0"/>
        <v>21526131.519764513</v>
      </c>
      <c r="BG57" s="75">
        <f t="shared" si="0"/>
        <v>21625971.71115575</v>
      </c>
    </row>
    <row r="58" spans="1:60">
      <c r="A58" s="76">
        <v>2</v>
      </c>
      <c r="B58" s="77">
        <f t="shared" ref="B58:BG58" si="1">SUM(B$12:B13)</f>
        <v>0</v>
      </c>
      <c r="C58" s="60">
        <f t="shared" si="1"/>
        <v>112500</v>
      </c>
      <c r="D58" s="60">
        <f t="shared" si="1"/>
        <v>129475.79</v>
      </c>
      <c r="E58" s="60">
        <f t="shared" si="1"/>
        <v>194368.84102367208</v>
      </c>
      <c r="F58" s="60">
        <f t="shared" si="1"/>
        <v>287401.73663680349</v>
      </c>
      <c r="G58" s="60">
        <f t="shared" si="1"/>
        <v>729981.98485740181</v>
      </c>
      <c r="H58" s="60">
        <f t="shared" si="1"/>
        <v>1255957.3349738861</v>
      </c>
      <c r="I58" s="60">
        <f t="shared" si="1"/>
        <v>1741416.2272096467</v>
      </c>
      <c r="J58" s="60">
        <f t="shared" si="1"/>
        <v>2366040.5327241095</v>
      </c>
      <c r="K58" s="60">
        <f t="shared" si="1"/>
        <v>4103382.4110756889</v>
      </c>
      <c r="L58" s="60">
        <f t="shared" si="1"/>
        <v>4483824.5591458613</v>
      </c>
      <c r="M58" s="60">
        <f t="shared" si="1"/>
        <v>5985208.305400975</v>
      </c>
      <c r="N58" s="60">
        <f t="shared" si="1"/>
        <v>6670769.4280591467</v>
      </c>
      <c r="O58" s="60">
        <f t="shared" si="1"/>
        <v>8865646.7789746989</v>
      </c>
      <c r="P58" s="60">
        <f t="shared" si="1"/>
        <v>10434307.556497457</v>
      </c>
      <c r="Q58" s="60">
        <f t="shared" si="1"/>
        <v>12397439.786634149</v>
      </c>
      <c r="R58" s="60">
        <f t="shared" si="1"/>
        <v>13840623.431045678</v>
      </c>
      <c r="S58" s="60">
        <f t="shared" si="1"/>
        <v>15585702.109788207</v>
      </c>
      <c r="T58" s="60">
        <f t="shared" si="1"/>
        <v>16980907.917962797</v>
      </c>
      <c r="U58" s="60">
        <f t="shared" si="1"/>
        <v>18871879.759226747</v>
      </c>
      <c r="V58" s="60">
        <f t="shared" si="1"/>
        <v>21562582.471715562</v>
      </c>
      <c r="W58" s="60">
        <f t="shared" si="1"/>
        <v>24321874.689779632</v>
      </c>
      <c r="X58" s="60">
        <f t="shared" si="1"/>
        <v>26344955.321146864</v>
      </c>
      <c r="Y58" s="60">
        <f t="shared" si="1"/>
        <v>27550312.817139681</v>
      </c>
      <c r="Z58" s="60">
        <f t="shared" si="1"/>
        <v>28501517.600084804</v>
      </c>
      <c r="AA58" s="60">
        <f t="shared" si="1"/>
        <v>29877683.782170214</v>
      </c>
      <c r="AB58" s="60">
        <f t="shared" si="1"/>
        <v>30938362.824160539</v>
      </c>
      <c r="AC58" s="60">
        <f t="shared" si="1"/>
        <v>32014441.142644901</v>
      </c>
      <c r="AD58" s="60">
        <f t="shared" si="1"/>
        <v>33578643.328882545</v>
      </c>
      <c r="AE58" s="60">
        <f t="shared" si="1"/>
        <v>34372666.676998481</v>
      </c>
      <c r="AF58" s="60">
        <f t="shared" si="1"/>
        <v>35218049.576755151</v>
      </c>
      <c r="AG58" s="60">
        <f t="shared" si="1"/>
        <v>36236099.773151062</v>
      </c>
      <c r="AH58" s="60">
        <f t="shared" si="1"/>
        <v>36657817.016584203</v>
      </c>
      <c r="AI58" s="60">
        <f t="shared" si="1"/>
        <v>37220957.427462086</v>
      </c>
      <c r="AJ58" s="60">
        <f t="shared" si="1"/>
        <v>38025156.452953577</v>
      </c>
      <c r="AK58" s="60">
        <f t="shared" si="1"/>
        <v>38543912.223181665</v>
      </c>
      <c r="AL58" s="60">
        <f t="shared" si="1"/>
        <v>38832026.096534044</v>
      </c>
      <c r="AM58" s="60">
        <f t="shared" si="1"/>
        <v>39050939.342489988</v>
      </c>
      <c r="AN58" s="60">
        <f t="shared" si="1"/>
        <v>39416158.276875168</v>
      </c>
      <c r="AO58" s="60">
        <f t="shared" si="1"/>
        <v>39529976.589395136</v>
      </c>
      <c r="AP58" s="60">
        <f t="shared" si="1"/>
        <v>39719217.711582184</v>
      </c>
      <c r="AQ58" s="60">
        <f t="shared" si="1"/>
        <v>39818174.197982982</v>
      </c>
      <c r="AR58" s="60">
        <f t="shared" si="1"/>
        <v>40415326.05047895</v>
      </c>
      <c r="AS58" s="60">
        <f t="shared" si="1"/>
        <v>40749596.839750677</v>
      </c>
      <c r="AT58" s="60">
        <f t="shared" si="1"/>
        <v>40867206.636790663</v>
      </c>
      <c r="AU58" s="60">
        <f t="shared" si="1"/>
        <v>20731381.107598681</v>
      </c>
      <c r="AV58" s="60">
        <f t="shared" si="1"/>
        <v>20823818.178239476</v>
      </c>
      <c r="AW58" s="60">
        <f t="shared" si="1"/>
        <v>41395757.196464762</v>
      </c>
      <c r="AX58" s="60">
        <f t="shared" si="1"/>
        <v>20922748.623617668</v>
      </c>
      <c r="AY58" s="60">
        <f t="shared" si="1"/>
        <v>21105841.251342263</v>
      </c>
      <c r="AZ58" s="60">
        <f t="shared" si="1"/>
        <v>21122431.477224033</v>
      </c>
      <c r="BA58" s="60">
        <f t="shared" si="1"/>
        <v>21140730.791140627</v>
      </c>
      <c r="BB58" s="60">
        <f t="shared" si="1"/>
        <v>21288996.462281916</v>
      </c>
      <c r="BC58" s="60">
        <f t="shared" si="1"/>
        <v>21294942.203193557</v>
      </c>
      <c r="BD58" s="60">
        <f t="shared" si="1"/>
        <v>21506043.149831239</v>
      </c>
      <c r="BE58" s="60">
        <f t="shared" si="1"/>
        <v>21532392.153136622</v>
      </c>
      <c r="BF58" s="60">
        <f t="shared" si="1"/>
        <v>21526131.519764513</v>
      </c>
      <c r="BG58" s="78">
        <f t="shared" si="1"/>
        <v>21625971.71115575</v>
      </c>
    </row>
    <row r="59" spans="1:60">
      <c r="A59" s="76">
        <v>3</v>
      </c>
      <c r="B59" s="77">
        <f t="shared" ref="B59:BG59" si="2">SUM(B$12:B14)</f>
        <v>1959.67</v>
      </c>
      <c r="C59" s="60">
        <f t="shared" si="2"/>
        <v>128708.09</v>
      </c>
      <c r="D59" s="60">
        <f t="shared" si="2"/>
        <v>153003.88001024799</v>
      </c>
      <c r="E59" s="60">
        <f t="shared" si="2"/>
        <v>251245.3347761684</v>
      </c>
      <c r="F59" s="60">
        <f t="shared" si="2"/>
        <v>600609.92992163519</v>
      </c>
      <c r="G59" s="60">
        <f t="shared" si="2"/>
        <v>1137080.1515975951</v>
      </c>
      <c r="H59" s="60">
        <f t="shared" si="2"/>
        <v>1881712.1531435056</v>
      </c>
      <c r="I59" s="60">
        <f t="shared" si="2"/>
        <v>2502183.9186834753</v>
      </c>
      <c r="J59" s="60">
        <f t="shared" si="2"/>
        <v>3764441.6770742708</v>
      </c>
      <c r="K59" s="60">
        <f t="shared" si="2"/>
        <v>6427735.0537248161</v>
      </c>
      <c r="L59" s="60">
        <f t="shared" si="2"/>
        <v>7254410.0835641259</v>
      </c>
      <c r="M59" s="60">
        <f t="shared" si="2"/>
        <v>9639527.2436412964</v>
      </c>
      <c r="N59" s="60">
        <f t="shared" si="2"/>
        <v>10866534.393166419</v>
      </c>
      <c r="O59" s="60">
        <f t="shared" si="2"/>
        <v>13683931.954337157</v>
      </c>
      <c r="P59" s="60">
        <f t="shared" si="2"/>
        <v>17160022.695691362</v>
      </c>
      <c r="Q59" s="60">
        <f t="shared" si="2"/>
        <v>19488962.856105626</v>
      </c>
      <c r="R59" s="60">
        <f t="shared" si="2"/>
        <v>21508288.258527618</v>
      </c>
      <c r="S59" s="60">
        <f t="shared" si="2"/>
        <v>23510159.111385584</v>
      </c>
      <c r="T59" s="60">
        <f t="shared" si="2"/>
        <v>25575698.764962256</v>
      </c>
      <c r="U59" s="60">
        <f t="shared" si="2"/>
        <v>27823052.114562266</v>
      </c>
      <c r="V59" s="60">
        <f t="shared" si="2"/>
        <v>30772779.572344471</v>
      </c>
      <c r="W59" s="60">
        <f t="shared" si="2"/>
        <v>33994191.914150223</v>
      </c>
      <c r="X59" s="60">
        <f t="shared" si="2"/>
        <v>36659093.354852907</v>
      </c>
      <c r="Y59" s="60">
        <f t="shared" si="2"/>
        <v>38192510.839537494</v>
      </c>
      <c r="Z59" s="60">
        <f t="shared" si="2"/>
        <v>39608555.061817035</v>
      </c>
      <c r="AA59" s="60">
        <f t="shared" si="2"/>
        <v>41313686.526899114</v>
      </c>
      <c r="AB59" s="60">
        <f t="shared" si="2"/>
        <v>42626741.170332365</v>
      </c>
      <c r="AC59" s="60">
        <f t="shared" si="2"/>
        <v>43927915.750035271</v>
      </c>
      <c r="AD59" s="60">
        <f t="shared" si="2"/>
        <v>45992065.845212981</v>
      </c>
      <c r="AE59" s="60">
        <f t="shared" si="2"/>
        <v>46999778.231650479</v>
      </c>
      <c r="AF59" s="60">
        <f t="shared" si="2"/>
        <v>48414204.471732922</v>
      </c>
      <c r="AG59" s="60">
        <f t="shared" si="2"/>
        <v>49794826.962228924</v>
      </c>
      <c r="AH59" s="60">
        <f t="shared" si="2"/>
        <v>50802370.409952261</v>
      </c>
      <c r="AI59" s="60">
        <f t="shared" si="2"/>
        <v>37220957.427462086</v>
      </c>
      <c r="AJ59" s="60">
        <f t="shared" si="2"/>
        <v>38025156.452953577</v>
      </c>
      <c r="AK59" s="60">
        <f t="shared" si="2"/>
        <v>53816115.838943526</v>
      </c>
      <c r="AL59" s="60">
        <f t="shared" si="2"/>
        <v>38832026.096534044</v>
      </c>
      <c r="AM59" s="60">
        <f t="shared" si="2"/>
        <v>39050939.342489988</v>
      </c>
      <c r="AN59" s="60">
        <f t="shared" si="2"/>
        <v>39416158.276875168</v>
      </c>
      <c r="AO59" s="60">
        <f t="shared" si="2"/>
        <v>39529976.589395136</v>
      </c>
      <c r="AP59" s="60">
        <f t="shared" si="2"/>
        <v>39719217.711582184</v>
      </c>
      <c r="AQ59" s="60">
        <f t="shared" si="2"/>
        <v>39818174.197982982</v>
      </c>
      <c r="AR59" s="60">
        <f t="shared" si="2"/>
        <v>40415326.05047895</v>
      </c>
      <c r="AS59" s="60">
        <f t="shared" si="2"/>
        <v>40749596.839750677</v>
      </c>
      <c r="AT59" s="60">
        <f t="shared" si="2"/>
        <v>40867206.636790663</v>
      </c>
      <c r="AU59" s="60">
        <f t="shared" si="2"/>
        <v>20731381.107598681</v>
      </c>
      <c r="AV59" s="60">
        <f t="shared" si="2"/>
        <v>20823818.178239476</v>
      </c>
      <c r="AW59" s="60">
        <f t="shared" si="2"/>
        <v>41395757.196464762</v>
      </c>
      <c r="AX59" s="60">
        <f t="shared" si="2"/>
        <v>20922748.623617668</v>
      </c>
      <c r="AY59" s="60">
        <f t="shared" si="2"/>
        <v>21105841.251342263</v>
      </c>
      <c r="AZ59" s="60">
        <f t="shared" si="2"/>
        <v>21122431.477224033</v>
      </c>
      <c r="BA59" s="60">
        <f t="shared" si="2"/>
        <v>21140730.791140627</v>
      </c>
      <c r="BB59" s="60">
        <f t="shared" si="2"/>
        <v>21288996.462281916</v>
      </c>
      <c r="BC59" s="60">
        <f t="shared" si="2"/>
        <v>21294942.203193557</v>
      </c>
      <c r="BD59" s="60">
        <f t="shared" si="2"/>
        <v>21506043.149831239</v>
      </c>
      <c r="BE59" s="60">
        <f t="shared" si="2"/>
        <v>21532392.153136622</v>
      </c>
      <c r="BF59" s="60">
        <f t="shared" si="2"/>
        <v>21526131.519764513</v>
      </c>
      <c r="BG59" s="78">
        <f t="shared" si="2"/>
        <v>21625971.71115575</v>
      </c>
    </row>
    <row r="60" spans="1:60">
      <c r="A60" s="76">
        <v>4</v>
      </c>
      <c r="B60" s="77">
        <f t="shared" ref="B60:BG60" si="3">SUM(B$12:B15)</f>
        <v>23403.109555251867</v>
      </c>
      <c r="C60" s="60">
        <f t="shared" si="3"/>
        <v>157782.12609305538</v>
      </c>
      <c r="D60" s="60">
        <f t="shared" si="3"/>
        <v>217749.71719142678</v>
      </c>
      <c r="E60" s="60">
        <f t="shared" si="3"/>
        <v>346837.43024399655</v>
      </c>
      <c r="F60" s="60">
        <f t="shared" si="3"/>
        <v>803363.41752191191</v>
      </c>
      <c r="G60" s="60">
        <f t="shared" si="3"/>
        <v>1430998.4906332605</v>
      </c>
      <c r="H60" s="60">
        <f t="shared" si="3"/>
        <v>2316371.3996786899</v>
      </c>
      <c r="I60" s="60">
        <f t="shared" si="3"/>
        <v>3434645.4851482012</v>
      </c>
      <c r="J60" s="60">
        <f t="shared" si="3"/>
        <v>5250801.1736754943</v>
      </c>
      <c r="K60" s="60">
        <f t="shared" si="3"/>
        <v>8042981.0086935051</v>
      </c>
      <c r="L60" s="60">
        <f t="shared" si="3"/>
        <v>9214021.8027169053</v>
      </c>
      <c r="M60" s="60">
        <f t="shared" si="3"/>
        <v>12273277.579873709</v>
      </c>
      <c r="N60" s="60">
        <f t="shared" si="3"/>
        <v>13668642.020717429</v>
      </c>
      <c r="O60" s="60">
        <f t="shared" si="3"/>
        <v>17242900.900754105</v>
      </c>
      <c r="P60" s="60">
        <f t="shared" si="3"/>
        <v>21846186.149639592</v>
      </c>
      <c r="Q60" s="60">
        <f t="shared" si="3"/>
        <v>24737646.69571574</v>
      </c>
      <c r="R60" s="60">
        <f t="shared" si="3"/>
        <v>27627974.534801498</v>
      </c>
      <c r="S60" s="60">
        <f t="shared" si="3"/>
        <v>30079919.446149722</v>
      </c>
      <c r="T60" s="60">
        <f t="shared" si="3"/>
        <v>33515653.995492257</v>
      </c>
      <c r="U60" s="60">
        <f t="shared" si="3"/>
        <v>36383123.392038353</v>
      </c>
      <c r="V60" s="60">
        <f t="shared" si="3"/>
        <v>40728677.794113636</v>
      </c>
      <c r="W60" s="60">
        <f t="shared" si="3"/>
        <v>33994191.914150223</v>
      </c>
      <c r="X60" s="60">
        <f t="shared" si="3"/>
        <v>36659093.354852907</v>
      </c>
      <c r="Y60" s="60">
        <f t="shared" si="3"/>
        <v>49992196.512449868</v>
      </c>
      <c r="Z60" s="60">
        <f t="shared" si="3"/>
        <v>39608555.061817035</v>
      </c>
      <c r="AA60" s="60">
        <f t="shared" si="3"/>
        <v>41313686.526899114</v>
      </c>
      <c r="AB60" s="60">
        <f t="shared" si="3"/>
        <v>42626741.170332365</v>
      </c>
      <c r="AC60" s="60">
        <f t="shared" si="3"/>
        <v>43927915.750035271</v>
      </c>
      <c r="AD60" s="60">
        <f t="shared" si="3"/>
        <v>45992065.845212981</v>
      </c>
      <c r="AE60" s="60">
        <f t="shared" si="3"/>
        <v>46999778.231650479</v>
      </c>
      <c r="AF60" s="60">
        <f t="shared" si="3"/>
        <v>48414204.471732922</v>
      </c>
      <c r="AG60" s="60">
        <f t="shared" si="3"/>
        <v>49794826.962228924</v>
      </c>
      <c r="AH60" s="60">
        <f t="shared" si="3"/>
        <v>50802370.409952261</v>
      </c>
      <c r="AI60" s="60">
        <f t="shared" si="3"/>
        <v>37220957.427462086</v>
      </c>
      <c r="AJ60" s="60">
        <f t="shared" si="3"/>
        <v>38025156.452953577</v>
      </c>
      <c r="AK60" s="60">
        <f t="shared" si="3"/>
        <v>53816115.838943526</v>
      </c>
      <c r="AL60" s="60">
        <f t="shared" si="3"/>
        <v>38832026.096534044</v>
      </c>
      <c r="AM60" s="60">
        <f t="shared" si="3"/>
        <v>39050939.342489988</v>
      </c>
      <c r="AN60" s="60">
        <f t="shared" si="3"/>
        <v>39416158.276875168</v>
      </c>
      <c r="AO60" s="60">
        <f t="shared" si="3"/>
        <v>39529976.589395136</v>
      </c>
      <c r="AP60" s="60">
        <f t="shared" si="3"/>
        <v>39719217.711582184</v>
      </c>
      <c r="AQ60" s="60">
        <f t="shared" si="3"/>
        <v>39818174.197982982</v>
      </c>
      <c r="AR60" s="60">
        <f t="shared" si="3"/>
        <v>40415326.05047895</v>
      </c>
      <c r="AS60" s="60">
        <f t="shared" si="3"/>
        <v>40749596.839750677</v>
      </c>
      <c r="AT60" s="60">
        <f t="shared" si="3"/>
        <v>40867206.636790663</v>
      </c>
      <c r="AU60" s="60">
        <f t="shared" si="3"/>
        <v>20731381.107598681</v>
      </c>
      <c r="AV60" s="60">
        <f t="shared" si="3"/>
        <v>20823818.178239476</v>
      </c>
      <c r="AW60" s="60">
        <f t="shared" si="3"/>
        <v>41395757.196464762</v>
      </c>
      <c r="AX60" s="60">
        <f t="shared" si="3"/>
        <v>20922748.623617668</v>
      </c>
      <c r="AY60" s="60">
        <f t="shared" si="3"/>
        <v>21105841.251342263</v>
      </c>
      <c r="AZ60" s="60">
        <f t="shared" si="3"/>
        <v>21122431.477224033</v>
      </c>
      <c r="BA60" s="60">
        <f t="shared" si="3"/>
        <v>21140730.791140627</v>
      </c>
      <c r="BB60" s="60">
        <f t="shared" si="3"/>
        <v>21288996.462281916</v>
      </c>
      <c r="BC60" s="60">
        <f t="shared" si="3"/>
        <v>21294942.203193557</v>
      </c>
      <c r="BD60" s="60">
        <f t="shared" si="3"/>
        <v>21506043.149831239</v>
      </c>
      <c r="BE60" s="60">
        <f t="shared" si="3"/>
        <v>21532392.153136622</v>
      </c>
      <c r="BF60" s="60">
        <f t="shared" si="3"/>
        <v>21526131.519764513</v>
      </c>
      <c r="BG60" s="78">
        <f t="shared" si="3"/>
        <v>21625971.71115575</v>
      </c>
    </row>
    <row r="61" spans="1:60">
      <c r="A61" s="79">
        <v>5</v>
      </c>
      <c r="B61" s="80">
        <f t="shared" ref="B61:BG61" si="4">SUM(B$12:B16)</f>
        <v>35058.109555251867</v>
      </c>
      <c r="C61" s="81">
        <f t="shared" si="4"/>
        <v>185806.82105275191</v>
      </c>
      <c r="D61" s="81">
        <f t="shared" si="4"/>
        <v>318934.8824760826</v>
      </c>
      <c r="E61" s="81">
        <f t="shared" si="4"/>
        <v>482978.90188387851</v>
      </c>
      <c r="F61" s="81">
        <f t="shared" si="4"/>
        <v>950756.11554399971</v>
      </c>
      <c r="G61" s="81">
        <f t="shared" si="4"/>
        <v>1815805.9607417653</v>
      </c>
      <c r="H61" s="81">
        <f t="shared" si="4"/>
        <v>2920168.629182105</v>
      </c>
      <c r="I61" s="81">
        <f t="shared" si="4"/>
        <v>4290557.0435562609</v>
      </c>
      <c r="J61" s="81">
        <f t="shared" si="4"/>
        <v>6520197.0578084216</v>
      </c>
      <c r="K61" s="81">
        <f t="shared" si="4"/>
        <v>8042981.0086935051</v>
      </c>
      <c r="L61" s="81">
        <f t="shared" si="4"/>
        <v>9214021.8027169053</v>
      </c>
      <c r="M61" s="81">
        <f t="shared" si="4"/>
        <v>14915416.038967855</v>
      </c>
      <c r="N61" s="81">
        <f t="shared" si="4"/>
        <v>13668642.020717429</v>
      </c>
      <c r="O61" s="81">
        <f t="shared" si="4"/>
        <v>17242900.900754105</v>
      </c>
      <c r="P61" s="81">
        <f t="shared" si="4"/>
        <v>21846186.149639592</v>
      </c>
      <c r="Q61" s="81">
        <f t="shared" si="4"/>
        <v>24737646.69571574</v>
      </c>
      <c r="R61" s="81">
        <f t="shared" si="4"/>
        <v>27627974.534801498</v>
      </c>
      <c r="S61" s="81">
        <f t="shared" si="4"/>
        <v>30079919.446149722</v>
      </c>
      <c r="T61" s="81">
        <f t="shared" si="4"/>
        <v>33515653.995492257</v>
      </c>
      <c r="U61" s="81">
        <f t="shared" si="4"/>
        <v>36383123.392038353</v>
      </c>
      <c r="V61" s="81">
        <f t="shared" si="4"/>
        <v>40728677.794113636</v>
      </c>
      <c r="W61" s="81">
        <f t="shared" si="4"/>
        <v>33994191.914150223</v>
      </c>
      <c r="X61" s="81">
        <f t="shared" si="4"/>
        <v>36659093.354852907</v>
      </c>
      <c r="Y61" s="81">
        <f t="shared" si="4"/>
        <v>49992196.512449868</v>
      </c>
      <c r="Z61" s="81">
        <f t="shared" si="4"/>
        <v>39608555.061817035</v>
      </c>
      <c r="AA61" s="81">
        <f t="shared" si="4"/>
        <v>41313686.526899114</v>
      </c>
      <c r="AB61" s="81">
        <f t="shared" si="4"/>
        <v>42626741.170332365</v>
      </c>
      <c r="AC61" s="81">
        <f t="shared" si="4"/>
        <v>43927915.750035271</v>
      </c>
      <c r="AD61" s="81">
        <f t="shared" si="4"/>
        <v>45992065.845212981</v>
      </c>
      <c r="AE61" s="81">
        <f t="shared" si="4"/>
        <v>46999778.231650479</v>
      </c>
      <c r="AF61" s="81">
        <f t="shared" si="4"/>
        <v>48414204.471732922</v>
      </c>
      <c r="AG61" s="81">
        <f t="shared" si="4"/>
        <v>49794826.962228924</v>
      </c>
      <c r="AH61" s="81">
        <f t="shared" si="4"/>
        <v>50802370.409952261</v>
      </c>
      <c r="AI61" s="81">
        <f t="shared" si="4"/>
        <v>37220957.427462086</v>
      </c>
      <c r="AJ61" s="81">
        <f t="shared" si="4"/>
        <v>38025156.452953577</v>
      </c>
      <c r="AK61" s="81">
        <f t="shared" si="4"/>
        <v>53816115.838943526</v>
      </c>
      <c r="AL61" s="81">
        <f t="shared" si="4"/>
        <v>38832026.096534044</v>
      </c>
      <c r="AM61" s="81">
        <f t="shared" si="4"/>
        <v>39050939.342489988</v>
      </c>
      <c r="AN61" s="81">
        <f t="shared" si="4"/>
        <v>39416158.276875168</v>
      </c>
      <c r="AO61" s="81">
        <f t="shared" si="4"/>
        <v>39529976.589395136</v>
      </c>
      <c r="AP61" s="81">
        <f t="shared" si="4"/>
        <v>39719217.711582184</v>
      </c>
      <c r="AQ61" s="81">
        <f t="shared" si="4"/>
        <v>39818174.197982982</v>
      </c>
      <c r="AR61" s="81">
        <f t="shared" si="4"/>
        <v>40415326.05047895</v>
      </c>
      <c r="AS61" s="81">
        <f t="shared" si="4"/>
        <v>40749596.839750677</v>
      </c>
      <c r="AT61" s="81">
        <f t="shared" si="4"/>
        <v>40867206.636790663</v>
      </c>
      <c r="AU61" s="81">
        <f t="shared" si="4"/>
        <v>20731381.107598681</v>
      </c>
      <c r="AV61" s="81">
        <f t="shared" si="4"/>
        <v>20823818.178239476</v>
      </c>
      <c r="AW61" s="81">
        <f t="shared" si="4"/>
        <v>41395757.196464762</v>
      </c>
      <c r="AX61" s="81">
        <f t="shared" si="4"/>
        <v>20922748.623617668</v>
      </c>
      <c r="AY61" s="81">
        <f t="shared" si="4"/>
        <v>21105841.251342263</v>
      </c>
      <c r="AZ61" s="81">
        <f t="shared" si="4"/>
        <v>21122431.477224033</v>
      </c>
      <c r="BA61" s="81">
        <f t="shared" si="4"/>
        <v>21140730.791140627</v>
      </c>
      <c r="BB61" s="81">
        <f t="shared" si="4"/>
        <v>21288996.462281916</v>
      </c>
      <c r="BC61" s="81">
        <f t="shared" si="4"/>
        <v>21294942.203193557</v>
      </c>
      <c r="BD61" s="81">
        <f t="shared" si="4"/>
        <v>21506043.149831239</v>
      </c>
      <c r="BE61" s="81">
        <f t="shared" si="4"/>
        <v>21532392.153136622</v>
      </c>
      <c r="BF61" s="81">
        <f t="shared" si="4"/>
        <v>21526131.519764513</v>
      </c>
      <c r="BG61" s="82">
        <f t="shared" si="4"/>
        <v>21625971.71115575</v>
      </c>
    </row>
    <row r="62" spans="1:60">
      <c r="A62" s="67"/>
    </row>
    <row r="64" spans="1:60">
      <c r="B64" s="83">
        <v>3</v>
      </c>
      <c r="C64" s="84">
        <f t="shared" ref="C64:U64" si="5">B64+3</f>
        <v>6</v>
      </c>
      <c r="D64" s="84">
        <f t="shared" si="5"/>
        <v>9</v>
      </c>
      <c r="E64" s="84">
        <f t="shared" si="5"/>
        <v>12</v>
      </c>
      <c r="F64" s="84">
        <f t="shared" si="5"/>
        <v>15</v>
      </c>
      <c r="G64" s="84">
        <f t="shared" si="5"/>
        <v>18</v>
      </c>
      <c r="H64" s="84">
        <f t="shared" si="5"/>
        <v>21</v>
      </c>
      <c r="I64" s="84">
        <f t="shared" si="5"/>
        <v>24</v>
      </c>
      <c r="J64" s="84">
        <f t="shared" si="5"/>
        <v>27</v>
      </c>
      <c r="K64" s="84">
        <f t="shared" si="5"/>
        <v>30</v>
      </c>
      <c r="L64" s="84">
        <f t="shared" si="5"/>
        <v>33</v>
      </c>
      <c r="M64" s="84">
        <f t="shared" si="5"/>
        <v>36</v>
      </c>
      <c r="N64" s="84">
        <f t="shared" si="5"/>
        <v>39</v>
      </c>
      <c r="O64" s="84">
        <f t="shared" si="5"/>
        <v>42</v>
      </c>
      <c r="P64" s="84">
        <f t="shared" si="5"/>
        <v>45</v>
      </c>
      <c r="Q64" s="84">
        <f t="shared" si="5"/>
        <v>48</v>
      </c>
      <c r="R64" s="84">
        <f t="shared" si="5"/>
        <v>51</v>
      </c>
      <c r="S64" s="84">
        <f t="shared" si="5"/>
        <v>54</v>
      </c>
      <c r="T64" s="84">
        <f t="shared" si="5"/>
        <v>57</v>
      </c>
      <c r="U64" s="85">
        <f t="shared" si="5"/>
        <v>60</v>
      </c>
      <c r="V64" s="97" t="s">
        <v>100</v>
      </c>
    </row>
    <row r="65" spans="1:70">
      <c r="A65" s="86" t="s">
        <v>51</v>
      </c>
      <c r="B65" s="87">
        <f t="shared" ref="B65:U65" si="6">INDEX($B$51:$BH$51, 1, MATCH(B$64, $B$45:$BG$45, 0))</f>
        <v>5</v>
      </c>
      <c r="C65" s="87">
        <f t="shared" si="6"/>
        <v>5</v>
      </c>
      <c r="D65" s="87">
        <f t="shared" si="6"/>
        <v>5</v>
      </c>
      <c r="E65" s="87">
        <f t="shared" si="6"/>
        <v>5</v>
      </c>
      <c r="F65" s="87">
        <f t="shared" si="6"/>
        <v>4</v>
      </c>
      <c r="G65" s="87">
        <f t="shared" si="6"/>
        <v>4</v>
      </c>
      <c r="H65" s="87">
        <f t="shared" si="6"/>
        <v>4</v>
      </c>
      <c r="I65" s="87">
        <f t="shared" si="6"/>
        <v>4</v>
      </c>
      <c r="J65" s="87">
        <f t="shared" si="6"/>
        <v>3</v>
      </c>
      <c r="K65" s="87">
        <f t="shared" si="6"/>
        <v>3</v>
      </c>
      <c r="L65" s="87">
        <f t="shared" si="6"/>
        <v>3</v>
      </c>
      <c r="M65" s="87">
        <f t="shared" si="6"/>
        <v>3</v>
      </c>
      <c r="N65" s="87">
        <f t="shared" si="6"/>
        <v>2</v>
      </c>
      <c r="O65" s="87">
        <f t="shared" si="6"/>
        <v>2</v>
      </c>
      <c r="P65" s="87">
        <f t="shared" si="6"/>
        <v>2</v>
      </c>
      <c r="Q65" s="87">
        <f t="shared" si="6"/>
        <v>2</v>
      </c>
      <c r="R65" s="87">
        <f t="shared" si="6"/>
        <v>1</v>
      </c>
      <c r="S65" s="87">
        <f t="shared" si="6"/>
        <v>1</v>
      </c>
      <c r="T65" s="87">
        <f t="shared" si="6"/>
        <v>1</v>
      </c>
      <c r="U65" s="88">
        <f t="shared" si="6"/>
        <v>1</v>
      </c>
      <c r="V65" s="148"/>
    </row>
    <row r="66" spans="1:70">
      <c r="A66" s="89" t="s">
        <v>52</v>
      </c>
      <c r="B66" s="90"/>
      <c r="C66" s="60">
        <f t="shared" ref="C66:U66" si="7">INDEX($B$57:$BG$61, MATCH(MIN(B$65:C$65), $A$57:$A$61, 0), MATCH(C$64, $B$56:$BG$56, 0))</f>
        <v>1815805.9607417653</v>
      </c>
      <c r="D66" s="60">
        <f t="shared" si="7"/>
        <v>6520197.0578084216</v>
      </c>
      <c r="E66" s="60">
        <f t="shared" si="7"/>
        <v>14915416.038967855</v>
      </c>
      <c r="F66" s="60">
        <f t="shared" si="7"/>
        <v>21846186.149639592</v>
      </c>
      <c r="G66" s="60">
        <f t="shared" si="7"/>
        <v>30079919.446149722</v>
      </c>
      <c r="H66" s="60">
        <f t="shared" si="7"/>
        <v>40728677.794113636</v>
      </c>
      <c r="I66" s="60">
        <f t="shared" si="7"/>
        <v>49992196.512449868</v>
      </c>
      <c r="J66" s="60">
        <f t="shared" si="7"/>
        <v>42626741.170332365</v>
      </c>
      <c r="K66" s="60">
        <f t="shared" si="7"/>
        <v>46999778.231650479</v>
      </c>
      <c r="L66" s="60">
        <f t="shared" si="7"/>
        <v>50802370.409952261</v>
      </c>
      <c r="M66" s="60">
        <f t="shared" si="7"/>
        <v>53816115.838943526</v>
      </c>
      <c r="N66" s="60">
        <f t="shared" si="7"/>
        <v>39416158.276875168</v>
      </c>
      <c r="O66" s="60">
        <f t="shared" si="7"/>
        <v>39818174.197982982</v>
      </c>
      <c r="P66" s="60">
        <f t="shared" si="7"/>
        <v>40867206.636790663</v>
      </c>
      <c r="Q66" s="60">
        <f t="shared" si="7"/>
        <v>41395757.196464762</v>
      </c>
      <c r="R66" s="60">
        <f t="shared" si="7"/>
        <v>21122431.477224033</v>
      </c>
      <c r="S66" s="60">
        <f t="shared" si="7"/>
        <v>21294942.203193557</v>
      </c>
      <c r="T66" s="60">
        <f t="shared" si="7"/>
        <v>21526131.519764513</v>
      </c>
      <c r="U66" s="78">
        <f t="shared" si="7"/>
        <v>21625971.71115575</v>
      </c>
      <c r="V66" s="148">
        <f>Incurred!$J$76</f>
        <v>22735758.096052937</v>
      </c>
    </row>
    <row r="67" spans="1:70">
      <c r="A67" s="89" t="s">
        <v>53</v>
      </c>
      <c r="B67" s="90"/>
      <c r="C67" s="60">
        <f t="shared" ref="C67:U67" si="8">INDEX($B$57:$BG$61, MATCH(MIN(B$65:C$65), $A$57:$A$61, 0), MATCH(B$64, $B$56:$BG$56, 0))</f>
        <v>318934.8824760826</v>
      </c>
      <c r="D67" s="60">
        <f t="shared" si="8"/>
        <v>1815805.9607417653</v>
      </c>
      <c r="E67" s="60">
        <f t="shared" si="8"/>
        <v>6520197.0578084216</v>
      </c>
      <c r="F67" s="60">
        <f t="shared" si="8"/>
        <v>12273277.579873709</v>
      </c>
      <c r="G67" s="60">
        <f t="shared" si="8"/>
        <v>21846186.149639592</v>
      </c>
      <c r="H67" s="60">
        <f t="shared" si="8"/>
        <v>30079919.446149722</v>
      </c>
      <c r="I67" s="60">
        <f t="shared" si="8"/>
        <v>40728677.794113636</v>
      </c>
      <c r="J67" s="60">
        <f t="shared" si="8"/>
        <v>38192510.839537494</v>
      </c>
      <c r="K67" s="60">
        <f t="shared" si="8"/>
        <v>42626741.170332365</v>
      </c>
      <c r="L67" s="60">
        <f t="shared" si="8"/>
        <v>46999778.231650479</v>
      </c>
      <c r="M67" s="60">
        <f t="shared" si="8"/>
        <v>50802370.409952261</v>
      </c>
      <c r="N67" s="60">
        <f t="shared" si="8"/>
        <v>38543912.223181665</v>
      </c>
      <c r="O67" s="60">
        <f t="shared" si="8"/>
        <v>39416158.276875168</v>
      </c>
      <c r="P67" s="60">
        <f t="shared" si="8"/>
        <v>39818174.197982982</v>
      </c>
      <c r="Q67" s="60">
        <f t="shared" si="8"/>
        <v>40867206.636790663</v>
      </c>
      <c r="R67" s="60">
        <f t="shared" si="8"/>
        <v>20914998.820615925</v>
      </c>
      <c r="S67" s="60">
        <f t="shared" si="8"/>
        <v>21122431.477224033</v>
      </c>
      <c r="T67" s="60">
        <f t="shared" si="8"/>
        <v>21294942.203193557</v>
      </c>
      <c r="U67" s="78">
        <f t="shared" si="8"/>
        <v>21526131.519764513</v>
      </c>
      <c r="V67" s="116">
        <f>$BG$12</f>
        <v>21625971.71115575</v>
      </c>
    </row>
    <row r="68" spans="1:70">
      <c r="A68" s="91" t="s">
        <v>54</v>
      </c>
      <c r="B68" s="92"/>
      <c r="C68" s="93">
        <f t="shared" ref="C68:V68" si="9">C66/C67</f>
        <v>5.6933438783634314</v>
      </c>
      <c r="D68" s="93">
        <f t="shared" si="9"/>
        <v>3.5908005584169853</v>
      </c>
      <c r="E68" s="93">
        <f t="shared" si="9"/>
        <v>2.2875713581548176</v>
      </c>
      <c r="F68" s="93">
        <f t="shared" si="9"/>
        <v>1.7799797981807226</v>
      </c>
      <c r="G68" s="93">
        <f t="shared" si="9"/>
        <v>1.3768956851375163</v>
      </c>
      <c r="H68" s="93">
        <f t="shared" si="9"/>
        <v>1.35401552078714</v>
      </c>
      <c r="I68" s="93">
        <f t="shared" si="9"/>
        <v>1.2274446218255348</v>
      </c>
      <c r="J68" s="93">
        <f t="shared" si="9"/>
        <v>1.1161020899993954</v>
      </c>
      <c r="K68" s="93">
        <f t="shared" si="9"/>
        <v>1.102589054224058</v>
      </c>
      <c r="L68" s="93">
        <f t="shared" si="9"/>
        <v>1.080906598315416</v>
      </c>
      <c r="M68" s="93">
        <f t="shared" si="9"/>
        <v>1.0593229293175042</v>
      </c>
      <c r="N68" s="93">
        <f t="shared" si="9"/>
        <v>1.0226299304710669</v>
      </c>
      <c r="O68" s="93">
        <f t="shared" si="9"/>
        <v>1.0101992669677216</v>
      </c>
      <c r="P68" s="93">
        <f t="shared" si="9"/>
        <v>1.0263455685735792</v>
      </c>
      <c r="Q68" s="93">
        <f t="shared" si="9"/>
        <v>1.0129333664610751</v>
      </c>
      <c r="R68" s="93">
        <f t="shared" si="9"/>
        <v>1.0099178899500412</v>
      </c>
      <c r="S68" s="93">
        <f t="shared" si="9"/>
        <v>1.0081671812336348</v>
      </c>
      <c r="T68" s="93">
        <f t="shared" si="9"/>
        <v>1.0108565364660294</v>
      </c>
      <c r="U68" s="94">
        <f t="shared" si="9"/>
        <v>1.0046380926038461</v>
      </c>
      <c r="V68" s="148">
        <f t="shared" si="9"/>
        <v>1.0513172956905656</v>
      </c>
    </row>
    <row r="69" spans="1:70">
      <c r="A69" s="97" t="s">
        <v>55</v>
      </c>
      <c r="B69" s="95">
        <f>C69/C68</f>
        <v>3.1910911962036706E-3</v>
      </c>
      <c r="C69" s="95">
        <f t="shared" ref="C69:V69" si="10">PRODUCT($C$68:C$68)/PRODUCT($C$68:$V$68)</f>
        <v>1.8167979527205606E-2</v>
      </c>
      <c r="D69" s="95">
        <f t="shared" si="10"/>
        <v>6.5237591031598249E-2</v>
      </c>
      <c r="E69" s="95">
        <f t="shared" si="10"/>
        <v>0.14923564471890174</v>
      </c>
      <c r="F69" s="95">
        <f t="shared" si="10"/>
        <v>0.26563643276812077</v>
      </c>
      <c r="G69" s="95">
        <f t="shared" si="10"/>
        <v>0.36575365809374738</v>
      </c>
      <c r="H69" s="95">
        <f t="shared" si="10"/>
        <v>0.49523612984360693</v>
      </c>
      <c r="I69" s="95">
        <f t="shared" si="10"/>
        <v>0.60787492411022759</v>
      </c>
      <c r="J69" s="95">
        <f t="shared" si="10"/>
        <v>0.67845047325764885</v>
      </c>
      <c r="K69" s="95">
        <f t="shared" si="10"/>
        <v>0.74805206564701565</v>
      </c>
      <c r="L69" s="95">
        <f t="shared" si="10"/>
        <v>0.80857441364133587</v>
      </c>
      <c r="M69" s="95">
        <f t="shared" si="10"/>
        <v>0.85654141642972326</v>
      </c>
      <c r="N69" s="95">
        <f t="shared" si="10"/>
        <v>0.87592488912911703</v>
      </c>
      <c r="O69" s="95">
        <f t="shared" si="10"/>
        <v>0.88485868091701692</v>
      </c>
      <c r="P69" s="95">
        <f t="shared" si="10"/>
        <v>0.90817078597304302</v>
      </c>
      <c r="Q69" s="95">
        <f t="shared" si="10"/>
        <v>0.91991649155727506</v>
      </c>
      <c r="R69" s="95">
        <f t="shared" si="10"/>
        <v>0.92904012208376796</v>
      </c>
      <c r="S69" s="95">
        <f t="shared" si="10"/>
        <v>0.93662776113414425</v>
      </c>
      <c r="T69" s="95">
        <f t="shared" si="10"/>
        <v>0.94679629457799253</v>
      </c>
      <c r="U69" s="96">
        <f t="shared" si="10"/>
        <v>0.95118762346922348</v>
      </c>
      <c r="V69" s="149">
        <f t="shared" si="10"/>
        <v>1</v>
      </c>
    </row>
    <row r="70" spans="1:70">
      <c r="A70" s="97" t="s">
        <v>56</v>
      </c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6"/>
    </row>
    <row r="71" spans="1:70">
      <c r="A71" s="67" t="s">
        <v>57</v>
      </c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</row>
    <row r="72" spans="1:70">
      <c r="A72" s="67" t="s">
        <v>58</v>
      </c>
      <c r="B72" s="151">
        <f>MAX(B$71:T$71)</f>
        <v>0</v>
      </c>
    </row>
    <row r="73" spans="1:70">
      <c r="A73" s="67" t="s">
        <v>59</v>
      </c>
      <c r="B73" s="151">
        <f>MIN(B$71:T$71)</f>
        <v>0</v>
      </c>
      <c r="Q73" s="110"/>
    </row>
    <row r="75" spans="1:70" ht="36.75" customHeight="1">
      <c r="A75" s="124"/>
      <c r="B75" s="103" t="s">
        <v>61</v>
      </c>
      <c r="C75" s="103" t="s">
        <v>101</v>
      </c>
      <c r="D75" s="103" t="s">
        <v>102</v>
      </c>
      <c r="E75" s="152" t="s">
        <v>103</v>
      </c>
      <c r="F75" s="103" t="s">
        <v>104</v>
      </c>
      <c r="G75" s="103" t="s">
        <v>105</v>
      </c>
      <c r="H75" s="103"/>
      <c r="I75" s="103"/>
      <c r="J75" s="103"/>
      <c r="K75" s="67"/>
      <c r="L75" s="103"/>
      <c r="M75" s="103"/>
      <c r="N75" s="103"/>
      <c r="O75" s="103"/>
      <c r="P75" s="103"/>
      <c r="Q75" s="103"/>
      <c r="R75" s="10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</row>
    <row r="76" spans="1:70">
      <c r="A76" s="126">
        <v>2013</v>
      </c>
      <c r="B76" s="87">
        <v>60</v>
      </c>
      <c r="C76" s="73">
        <f t="shared" ref="C76:C80" si="11">INDEX($B$12:$BG$16, MATCH($A76, $A$12:$A$16, 0), MATCH($B76, $B$11:$BG$11, 0))</f>
        <v>21625971.71115575</v>
      </c>
      <c r="D76" s="104">
        <f t="shared" ref="D76:D80" si="12">INDEX($B$69:$U$69, 1, MATCH($B76, $B$64:$U$64, 0))</f>
        <v>0.95118762346922348</v>
      </c>
      <c r="E76">
        <f>Incurred!$J76</f>
        <v>22735758.096052937</v>
      </c>
      <c r="F76" s="104">
        <f t="shared" ref="F76:F80" si="13">C76/E76</f>
        <v>0.95118762346922348</v>
      </c>
      <c r="G76" s="153">
        <f t="shared" ref="G76:G80" si="14">F76-D76</f>
        <v>0</v>
      </c>
      <c r="K76" s="107"/>
      <c r="M76" s="150"/>
      <c r="N76" s="100"/>
      <c r="P76" s="150"/>
      <c r="Q76" s="154"/>
      <c r="R76" s="151"/>
      <c r="S76" s="110"/>
    </row>
    <row r="77" spans="1:70">
      <c r="A77" s="133">
        <v>2014</v>
      </c>
      <c r="B77">
        <v>48</v>
      </c>
      <c r="C77" s="77">
        <f t="shared" si="11"/>
        <v>20480758.375848833</v>
      </c>
      <c r="D77" s="107">
        <f t="shared" si="12"/>
        <v>0.91991649155727506</v>
      </c>
      <c r="E77">
        <f>Incurred!$J77</f>
        <v>21814914.500321612</v>
      </c>
      <c r="F77" s="107">
        <f t="shared" si="13"/>
        <v>0.93884201909417941</v>
      </c>
      <c r="G77" s="155">
        <f t="shared" si="14"/>
        <v>1.8925527536904352E-2</v>
      </c>
      <c r="K77" s="107"/>
      <c r="M77" s="150"/>
      <c r="N77" s="100"/>
      <c r="P77" s="150"/>
      <c r="Q77" s="150"/>
      <c r="R77" s="151"/>
      <c r="S77" s="110"/>
    </row>
    <row r="78" spans="1:70">
      <c r="A78" s="133">
        <v>2015</v>
      </c>
      <c r="B78">
        <v>36</v>
      </c>
      <c r="C78" s="77">
        <f t="shared" si="11"/>
        <v>15272203.615761863</v>
      </c>
      <c r="D78" s="107">
        <f t="shared" si="12"/>
        <v>0.85654141642972326</v>
      </c>
      <c r="E78">
        <f>Incurred!$J78</f>
        <v>18657635.857995491</v>
      </c>
      <c r="F78" s="107">
        <f t="shared" si="13"/>
        <v>0.81854977404423701</v>
      </c>
      <c r="G78" s="155">
        <f t="shared" si="14"/>
        <v>-3.7991642385486246E-2</v>
      </c>
      <c r="K78" s="107"/>
      <c r="M78" s="150"/>
      <c r="N78" s="100"/>
      <c r="P78" s="150"/>
      <c r="Q78" s="150"/>
      <c r="R78" s="151"/>
      <c r="S78" s="110"/>
    </row>
    <row r="79" spans="1:70">
      <c r="A79" s="133">
        <v>2016</v>
      </c>
      <c r="B79">
        <v>24</v>
      </c>
      <c r="C79" s="77">
        <f t="shared" si="11"/>
        <v>11799685.672912376</v>
      </c>
      <c r="D79" s="107">
        <f t="shared" si="12"/>
        <v>0.60787492411022759</v>
      </c>
      <c r="E79">
        <f>Incurred!$J79</f>
        <v>22878241.221207041</v>
      </c>
      <c r="F79" s="107">
        <f t="shared" si="13"/>
        <v>0.51576017399338503</v>
      </c>
      <c r="G79" s="155">
        <f t="shared" si="14"/>
        <v>-9.2114750116842559E-2</v>
      </c>
      <c r="H79" s="156" t="s">
        <v>106</v>
      </c>
      <c r="I79" s="60"/>
      <c r="K79" s="107"/>
      <c r="M79" s="150"/>
      <c r="N79" s="100"/>
      <c r="P79" s="150"/>
      <c r="Q79" s="150"/>
      <c r="R79" s="151"/>
      <c r="S79" s="110"/>
    </row>
    <row r="80" spans="1:70">
      <c r="A80" s="141">
        <v>2017</v>
      </c>
      <c r="B80" s="93">
        <v>12</v>
      </c>
      <c r="C80" s="80">
        <f t="shared" si="11"/>
        <v>2642138.4590941458</v>
      </c>
      <c r="D80" s="111">
        <f t="shared" si="12"/>
        <v>0.14923564471890174</v>
      </c>
      <c r="E80" s="93">
        <f>Incurred!$J80</f>
        <v>18176444.914690178</v>
      </c>
      <c r="F80" s="111">
        <f t="shared" si="13"/>
        <v>0.14536057361573346</v>
      </c>
      <c r="G80" s="157">
        <f t="shared" si="14"/>
        <v>-3.8750711031682872E-3</v>
      </c>
      <c r="H80" s="60"/>
      <c r="I80" s="60"/>
      <c r="K80" s="107"/>
      <c r="M80" s="150"/>
      <c r="N80" s="100"/>
      <c r="P80" s="150"/>
      <c r="Q80" s="150"/>
      <c r="R80" s="151"/>
      <c r="S80" s="110"/>
    </row>
    <row r="81" spans="1:22">
      <c r="A81" t="s">
        <v>45</v>
      </c>
      <c r="B81">
        <v>60</v>
      </c>
      <c r="H81" s="110" t="s">
        <v>107</v>
      </c>
    </row>
    <row r="82" spans="1:22">
      <c r="G82" s="110"/>
    </row>
    <row r="84" spans="1:22">
      <c r="A84" s="97" t="s">
        <v>96</v>
      </c>
      <c r="B84" s="114" t="s">
        <v>71</v>
      </c>
      <c r="C84" s="115">
        <v>3</v>
      </c>
      <c r="D84" s="71">
        <f t="shared" ref="D84:V84" si="15">C84+3</f>
        <v>6</v>
      </c>
      <c r="E84" s="71">
        <f t="shared" si="15"/>
        <v>9</v>
      </c>
      <c r="F84" s="71">
        <f t="shared" si="15"/>
        <v>12</v>
      </c>
      <c r="G84" s="71">
        <f t="shared" si="15"/>
        <v>15</v>
      </c>
      <c r="H84" s="71">
        <f t="shared" si="15"/>
        <v>18</v>
      </c>
      <c r="I84" s="71">
        <f t="shared" si="15"/>
        <v>21</v>
      </c>
      <c r="J84" s="71">
        <f t="shared" si="15"/>
        <v>24</v>
      </c>
      <c r="K84" s="71">
        <f t="shared" si="15"/>
        <v>27</v>
      </c>
      <c r="L84" s="71">
        <f t="shared" si="15"/>
        <v>30</v>
      </c>
      <c r="M84" s="71">
        <f t="shared" si="15"/>
        <v>33</v>
      </c>
      <c r="N84" s="71">
        <f t="shared" si="15"/>
        <v>36</v>
      </c>
      <c r="O84" s="71">
        <f t="shared" si="15"/>
        <v>39</v>
      </c>
      <c r="P84" s="71">
        <f t="shared" si="15"/>
        <v>42</v>
      </c>
      <c r="Q84" s="71">
        <f t="shared" si="15"/>
        <v>45</v>
      </c>
      <c r="R84" s="71">
        <f t="shared" si="15"/>
        <v>48</v>
      </c>
      <c r="S84" s="71">
        <f t="shared" si="15"/>
        <v>51</v>
      </c>
      <c r="T84" s="71">
        <f t="shared" si="15"/>
        <v>54</v>
      </c>
      <c r="U84" s="84">
        <f t="shared" si="15"/>
        <v>57</v>
      </c>
      <c r="V84" s="85">
        <f t="shared" si="15"/>
        <v>60</v>
      </c>
    </row>
    <row r="85" spans="1:22">
      <c r="A85" s="148">
        <f t="shared" ref="A85:A90" si="16">$E76</f>
        <v>22735758.096052937</v>
      </c>
      <c r="B85" s="117">
        <v>2013</v>
      </c>
      <c r="C85" s="118">
        <f t="shared" ref="C85:V85" si="17">INDEX($B$3:$BG$7, MATCH($B85, $A$3:$A$7, 0), MATCH(C$84, $B$2:$BG$2, 0))/$A85</f>
        <v>5.4897276559987811E-3</v>
      </c>
      <c r="D85" s="104">
        <f t="shared" si="17"/>
        <v>1.6348478142112592E-2</v>
      </c>
      <c r="E85" s="104">
        <f t="shared" si="17"/>
        <v>5.6182566421758541E-2</v>
      </c>
      <c r="F85" s="104">
        <f t="shared" si="17"/>
        <v>0.17601136173407206</v>
      </c>
      <c r="G85" s="104">
        <f t="shared" si="17"/>
        <v>0.2567407935521227</v>
      </c>
      <c r="H85" s="104">
        <f t="shared" si="17"/>
        <v>0.37184780337238599</v>
      </c>
      <c r="I85" s="104">
        <f t="shared" si="17"/>
        <v>0.48961686030606211</v>
      </c>
      <c r="J85" s="104">
        <f t="shared" si="17"/>
        <v>0.59146102197792072</v>
      </c>
      <c r="K85" s="104">
        <f t="shared" si="17"/>
        <v>0.67777602654818159</v>
      </c>
      <c r="L85" s="104">
        <f t="shared" si="17"/>
        <v>0.76546618157901702</v>
      </c>
      <c r="M85" s="104">
        <f t="shared" si="17"/>
        <v>0.81495031474863888</v>
      </c>
      <c r="N85" s="104">
        <f t="shared" si="17"/>
        <v>0.84907727764168961</v>
      </c>
      <c r="O85" s="104">
        <f t="shared" si="17"/>
        <v>0.87131736126082382</v>
      </c>
      <c r="P85" s="104">
        <f t="shared" si="17"/>
        <v>0.88076479953929288</v>
      </c>
      <c r="Q85" s="104">
        <f t="shared" si="17"/>
        <v>0.90898368076807501</v>
      </c>
      <c r="R85" s="104">
        <f t="shared" si="17"/>
        <v>0.91991649155727484</v>
      </c>
      <c r="S85" s="104">
        <f t="shared" si="17"/>
        <v>0.92904012208376785</v>
      </c>
      <c r="T85" s="104">
        <f t="shared" si="17"/>
        <v>0.93662776113414425</v>
      </c>
      <c r="U85" s="107">
        <f t="shared" si="17"/>
        <v>0.94679629457799241</v>
      </c>
      <c r="V85" s="109">
        <f t="shared" si="17"/>
        <v>0.95118762346922348</v>
      </c>
    </row>
    <row r="86" spans="1:22">
      <c r="A86" s="148">
        <f t="shared" si="16"/>
        <v>21814914.500321612</v>
      </c>
      <c r="B86" s="117">
        <v>2014</v>
      </c>
      <c r="C86" s="119">
        <f t="shared" ref="C86:R86" si="18">INDEX($B$3:$BG$7, MATCH($B86, $A$3:$A$7, 0), MATCH(C$84, $B$2:$BG$2, 0))/$A86</f>
        <v>2.1373771599844039E-4</v>
      </c>
      <c r="D86" s="107">
        <f t="shared" si="18"/>
        <v>1.6423944296203356E-2</v>
      </c>
      <c r="E86" s="107">
        <f t="shared" si="18"/>
        <v>4.9905641084567652E-2</v>
      </c>
      <c r="F86" s="107">
        <f t="shared" si="18"/>
        <v>9.0922041561474043E-2</v>
      </c>
      <c r="G86" s="107">
        <f t="shared" si="18"/>
        <v>0.21073247758270852</v>
      </c>
      <c r="H86" s="107">
        <f t="shared" si="18"/>
        <v>0.32690755692211604</v>
      </c>
      <c r="I86" s="107">
        <f t="shared" si="18"/>
        <v>0.4781486526520291</v>
      </c>
      <c r="J86" s="107">
        <f t="shared" si="18"/>
        <v>0.64648422518444937</v>
      </c>
      <c r="K86" s="107">
        <f t="shared" si="18"/>
        <v>0.71183460476217753</v>
      </c>
      <c r="L86" s="107">
        <f t="shared" si="18"/>
        <v>0.77787207195602082</v>
      </c>
      <c r="M86" s="107">
        <f t="shared" si="18"/>
        <v>0.83105087576161141</v>
      </c>
      <c r="N86" s="107">
        <f t="shared" si="18"/>
        <v>0.88194233507453779</v>
      </c>
      <c r="O86" s="107">
        <f t="shared" si="18"/>
        <v>0.89874739257258462</v>
      </c>
      <c r="P86" s="107">
        <f t="shared" si="18"/>
        <v>0.90732965173194946</v>
      </c>
      <c r="Q86" s="107">
        <f t="shared" si="18"/>
        <v>0.92600745958871811</v>
      </c>
      <c r="R86" s="107">
        <f t="shared" si="18"/>
        <v>0.93884201909417941</v>
      </c>
      <c r="S86" s="107"/>
      <c r="T86" s="107"/>
      <c r="U86" s="107"/>
      <c r="V86" s="109"/>
    </row>
    <row r="87" spans="1:22">
      <c r="A87" s="148">
        <f t="shared" si="16"/>
        <v>18657635.857995491</v>
      </c>
      <c r="B87" s="117">
        <v>2015</v>
      </c>
      <c r="C87" s="119">
        <f t="shared" ref="C87:N87" si="19">INDEX($B$3:$BG$7, MATCH($B87, $A$3:$A$7, 0), MATCH(C$84, $B$2:$BG$2, 0))/$A87</f>
        <v>1.2610434778190475E-3</v>
      </c>
      <c r="D87" s="107">
        <f t="shared" si="19"/>
        <v>2.1819386434521741E-2</v>
      </c>
      <c r="E87" s="107">
        <f t="shared" si="19"/>
        <v>7.4950607622181364E-2</v>
      </c>
      <c r="F87" s="107">
        <f t="shared" si="19"/>
        <v>0.19586184262859382</v>
      </c>
      <c r="G87" s="107">
        <f t="shared" si="19"/>
        <v>0.36048056626165137</v>
      </c>
      <c r="H87" s="107">
        <f t="shared" si="19"/>
        <v>0.42472996374840555</v>
      </c>
      <c r="I87" s="107">
        <f t="shared" si="19"/>
        <v>0.49364223692263759</v>
      </c>
      <c r="J87" s="107">
        <f t="shared" si="19"/>
        <v>0.57039370386453503</v>
      </c>
      <c r="K87" s="107">
        <f t="shared" si="19"/>
        <v>0.62646620585442092</v>
      </c>
      <c r="L87" s="107">
        <f t="shared" si="19"/>
        <v>0.67677982627369226</v>
      </c>
      <c r="M87" s="107">
        <f t="shared" si="19"/>
        <v>0.75811070068165098</v>
      </c>
      <c r="N87" s="107">
        <f t="shared" si="19"/>
        <v>0.81854977404423701</v>
      </c>
      <c r="O87" s="107"/>
      <c r="P87" s="107"/>
      <c r="Q87" s="107"/>
      <c r="R87" s="107"/>
      <c r="S87" s="107"/>
      <c r="T87" s="107"/>
      <c r="U87" s="107"/>
      <c r="V87" s="109"/>
    </row>
    <row r="88" spans="1:22">
      <c r="A88" s="148">
        <f t="shared" si="16"/>
        <v>22878241.221207041</v>
      </c>
      <c r="B88" s="117">
        <v>2016</v>
      </c>
      <c r="C88" s="119">
        <f t="shared" ref="C88:J88" si="20">INDEX($B$3:$BG$7, MATCH($B88, $A$3:$A$7, 0), MATCH(C$84, $B$2:$BG$2, 0))/$A88</f>
        <v>2.8300181187512997E-3</v>
      </c>
      <c r="D88" s="107">
        <f t="shared" si="20"/>
        <v>1.2847068801915464E-2</v>
      </c>
      <c r="E88" s="107">
        <f t="shared" si="20"/>
        <v>6.4968258802317311E-2</v>
      </c>
      <c r="F88" s="107">
        <f t="shared" si="20"/>
        <v>0.11512031500878886</v>
      </c>
      <c r="G88" s="107">
        <f t="shared" si="20"/>
        <v>0.20483058153982478</v>
      </c>
      <c r="H88" s="107">
        <f t="shared" si="20"/>
        <v>0.28716194882473223</v>
      </c>
      <c r="I88" s="107">
        <f t="shared" si="20"/>
        <v>0.43516886309164882</v>
      </c>
      <c r="J88" s="107">
        <f t="shared" si="20"/>
        <v>0.51576017399338503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9"/>
    </row>
    <row r="89" spans="1:22">
      <c r="A89" s="158">
        <f t="shared" si="16"/>
        <v>18176444.914690178</v>
      </c>
      <c r="B89" s="121">
        <v>2017</v>
      </c>
      <c r="C89" s="122">
        <f t="shared" ref="C89:F89" si="21">INDEX($B$3:$BG$7, MATCH($B89, $A$3:$A$7, 0), MATCH(C$84, $B$2:$BG$2, 0))/$A89</f>
        <v>5.5668292539911412E-3</v>
      </c>
      <c r="D89" s="111">
        <f t="shared" si="21"/>
        <v>2.1170667416789742E-2</v>
      </c>
      <c r="E89" s="111">
        <f t="shared" si="21"/>
        <v>6.9837412656366213E-2</v>
      </c>
      <c r="F89" s="111">
        <f t="shared" si="21"/>
        <v>0.14536057361573346</v>
      </c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3"/>
    </row>
    <row r="90" spans="1:22">
      <c r="A90" s="148">
        <f t="shared" si="16"/>
        <v>0</v>
      </c>
      <c r="B90" s="123" t="s">
        <v>72</v>
      </c>
      <c r="C90" s="95">
        <f t="shared" ref="C90:V90" si="22">B69</f>
        <v>3.1910911962036706E-3</v>
      </c>
      <c r="D90" s="95">
        <f t="shared" si="22"/>
        <v>1.8167979527205606E-2</v>
      </c>
      <c r="E90" s="95">
        <f t="shared" si="22"/>
        <v>6.5237591031598249E-2</v>
      </c>
      <c r="F90" s="95">
        <f t="shared" si="22"/>
        <v>0.14923564471890174</v>
      </c>
      <c r="G90" s="95">
        <f t="shared" si="22"/>
        <v>0.26563643276812077</v>
      </c>
      <c r="H90" s="95">
        <f t="shared" si="22"/>
        <v>0.36575365809374738</v>
      </c>
      <c r="I90" s="95">
        <f t="shared" si="22"/>
        <v>0.49523612984360693</v>
      </c>
      <c r="J90" s="95">
        <f t="shared" si="22"/>
        <v>0.60787492411022759</v>
      </c>
      <c r="K90" s="95">
        <f t="shared" si="22"/>
        <v>0.67845047325764885</v>
      </c>
      <c r="L90" s="95">
        <f t="shared" si="22"/>
        <v>0.74805206564701565</v>
      </c>
      <c r="M90" s="95">
        <f t="shared" si="22"/>
        <v>0.80857441364133587</v>
      </c>
      <c r="N90" s="95">
        <f t="shared" si="22"/>
        <v>0.85654141642972326</v>
      </c>
      <c r="O90" s="95">
        <f t="shared" si="22"/>
        <v>0.87592488912911703</v>
      </c>
      <c r="P90" s="95">
        <f t="shared" si="22"/>
        <v>0.88485868091701692</v>
      </c>
      <c r="Q90" s="95">
        <f t="shared" si="22"/>
        <v>0.90817078597304302</v>
      </c>
      <c r="R90" s="95">
        <f t="shared" si="22"/>
        <v>0.91991649155727506</v>
      </c>
      <c r="S90" s="95">
        <f t="shared" si="22"/>
        <v>0.92904012208376796</v>
      </c>
      <c r="T90" s="95">
        <f t="shared" si="22"/>
        <v>0.93662776113414425</v>
      </c>
      <c r="U90" s="95">
        <f t="shared" si="22"/>
        <v>0.94679629457799253</v>
      </c>
      <c r="V90" s="96">
        <f t="shared" si="22"/>
        <v>0.95118762346922348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49"/>
  <sheetViews>
    <sheetView workbookViewId="0"/>
  </sheetViews>
  <sheetFormatPr defaultColWidth="14.42578125" defaultRowHeight="15" customHeight="1"/>
  <sheetData>
    <row r="1" spans="1:12" ht="15" customHeight="1">
      <c r="A1" s="67" t="s">
        <v>108</v>
      </c>
    </row>
    <row r="2" spans="1:12" ht="15" customHeight="1">
      <c r="B2" s="110"/>
    </row>
    <row r="8" spans="1:12" ht="15" customHeight="1">
      <c r="A8" s="10"/>
      <c r="B8" s="210" t="s">
        <v>109</v>
      </c>
      <c r="C8" s="211"/>
      <c r="D8" s="211"/>
      <c r="E8" s="211"/>
      <c r="F8" s="211"/>
      <c r="G8" s="211"/>
      <c r="H8" s="211"/>
      <c r="I8" s="211"/>
      <c r="J8" s="211"/>
      <c r="K8" s="211"/>
      <c r="L8" s="212"/>
    </row>
    <row r="9" spans="1:12" ht="15" customHeight="1">
      <c r="A9" s="13" t="s">
        <v>13</v>
      </c>
      <c r="B9" s="14" t="s">
        <v>14</v>
      </c>
      <c r="C9" s="15" t="s">
        <v>15</v>
      </c>
      <c r="D9" s="15" t="s">
        <v>16</v>
      </c>
      <c r="E9" s="15" t="s">
        <v>17</v>
      </c>
      <c r="F9" s="15" t="s">
        <v>18</v>
      </c>
      <c r="G9" s="16" t="s">
        <v>19</v>
      </c>
      <c r="H9" s="15" t="s">
        <v>20</v>
      </c>
      <c r="I9" s="15" t="s">
        <v>21</v>
      </c>
      <c r="J9" s="159" t="s">
        <v>110</v>
      </c>
      <c r="K9" s="15" t="s">
        <v>23</v>
      </c>
      <c r="L9" s="17" t="s">
        <v>24</v>
      </c>
    </row>
    <row r="10" spans="1:12" ht="15" customHeight="1">
      <c r="A10" s="21">
        <v>2013</v>
      </c>
      <c r="B10" s="22">
        <f>Premiums!$C77</f>
        <v>53310131.464328386</v>
      </c>
      <c r="C10" s="23">
        <f>Premiums!$D77</f>
        <v>1</v>
      </c>
      <c r="D10" s="24">
        <f>Premiums!$E77</f>
        <v>53310131.464328386</v>
      </c>
      <c r="E10" s="24">
        <f>Paid!C76</f>
        <v>21625971.71115575</v>
      </c>
      <c r="F10" s="24">
        <f>Incurred!C76</f>
        <v>22735758.096052937</v>
      </c>
      <c r="G10" s="25"/>
      <c r="H10" s="26">
        <f t="shared" ref="H10:H14" si="0">K10-F10</f>
        <v>0</v>
      </c>
      <c r="I10" s="27"/>
      <c r="J10" s="28">
        <f>Incurred!D76</f>
        <v>1</v>
      </c>
      <c r="K10" s="24">
        <f>Incurred!J76</f>
        <v>22735758.096052937</v>
      </c>
      <c r="L10" s="29">
        <f t="shared" ref="L10:L14" si="1">K10/D10</f>
        <v>0.42648099848086479</v>
      </c>
    </row>
    <row r="11" spans="1:12" ht="15" customHeight="1">
      <c r="A11" s="21">
        <v>2014</v>
      </c>
      <c r="B11" s="22">
        <f>Premiums!$C78</f>
        <v>49666801.69405777</v>
      </c>
      <c r="C11" s="23">
        <f>Premiums!$D78</f>
        <v>1</v>
      </c>
      <c r="D11" s="24">
        <f>Premiums!$E78</f>
        <v>49666801.69405777</v>
      </c>
      <c r="E11" s="24">
        <f>Paid!C77</f>
        <v>20480758.375848833</v>
      </c>
      <c r="F11" s="24">
        <f>Incurred!C77</f>
        <v>21814914.500321612</v>
      </c>
      <c r="G11" s="25"/>
      <c r="H11" s="26">
        <f t="shared" si="0"/>
        <v>0</v>
      </c>
      <c r="I11" s="27"/>
      <c r="J11" s="28">
        <f>Incurred!D77</f>
        <v>1</v>
      </c>
      <c r="K11" s="24">
        <f>Incurred!J77</f>
        <v>21814914.500321612</v>
      </c>
      <c r="L11" s="29">
        <f t="shared" si="1"/>
        <v>0.43922527233984526</v>
      </c>
    </row>
    <row r="12" spans="1:12" ht="15" customHeight="1">
      <c r="A12" s="21">
        <v>2015</v>
      </c>
      <c r="B12" s="22">
        <f>Premiums!$C79</f>
        <v>46895050.735541277</v>
      </c>
      <c r="C12" s="23">
        <f>Premiums!$D79</f>
        <v>1</v>
      </c>
      <c r="D12" s="24">
        <f>Premiums!$E79</f>
        <v>46895050.735541277</v>
      </c>
      <c r="E12" s="24">
        <f>Paid!C78</f>
        <v>15272203.615761863</v>
      </c>
      <c r="F12" s="24">
        <f>Incurred!C78</f>
        <v>18289965.95945897</v>
      </c>
      <c r="G12" s="25"/>
      <c r="H12" s="26">
        <f t="shared" si="0"/>
        <v>367669.89853652194</v>
      </c>
      <c r="I12" s="27"/>
      <c r="J12" s="28">
        <f>Incurred!D78</f>
        <v>0.980293864595982</v>
      </c>
      <c r="K12" s="24">
        <f>Incurred!J78</f>
        <v>18657635.857995491</v>
      </c>
      <c r="L12" s="29">
        <f t="shared" si="1"/>
        <v>0.39785938100830459</v>
      </c>
    </row>
    <row r="13" spans="1:12" ht="15" customHeight="1">
      <c r="A13" s="21">
        <v>2016</v>
      </c>
      <c r="B13" s="22">
        <f>Premiums!$C80</f>
        <v>44186990.362222858</v>
      </c>
      <c r="C13" s="23">
        <f>Premiums!$D80</f>
        <v>0.94601805263727545</v>
      </c>
      <c r="D13" s="24">
        <f>Premiums!$E80</f>
        <v>46708400.795354739</v>
      </c>
      <c r="E13" s="24">
        <f>Paid!C79</f>
        <v>11799685.672912376</v>
      </c>
      <c r="F13" s="24">
        <f>Incurred!C79</f>
        <v>17888478.2046258</v>
      </c>
      <c r="G13" s="25"/>
      <c r="H13" s="26">
        <f t="shared" si="0"/>
        <v>4989763.016581241</v>
      </c>
      <c r="I13" s="35">
        <v>0.42162842162805431</v>
      </c>
      <c r="J13" s="28">
        <f>Incurred!D79</f>
        <v>0.74663008659684105</v>
      </c>
      <c r="K13" s="24">
        <f>Incurred!J79</f>
        <v>22878241.221207041</v>
      </c>
      <c r="L13" s="29">
        <f t="shared" si="1"/>
        <v>0.48980998774598028</v>
      </c>
    </row>
    <row r="14" spans="1:12" ht="15" customHeight="1">
      <c r="A14" s="21">
        <v>2017</v>
      </c>
      <c r="B14" s="22">
        <f>Premiums!$C81</f>
        <v>26731635.135664839</v>
      </c>
      <c r="C14" s="23">
        <f>Premiums!$D81</f>
        <v>0.57932743567115597</v>
      </c>
      <c r="D14" s="24">
        <f>Premiums!$E81</f>
        <v>46142532.684812352</v>
      </c>
      <c r="E14" s="24">
        <f>Paid!C80</f>
        <v>2642138.4590941458</v>
      </c>
      <c r="F14" s="24">
        <f>Incurred!C80</f>
        <v>3930625.98478257</v>
      </c>
      <c r="G14" s="25"/>
      <c r="H14" s="26">
        <f t="shared" si="0"/>
        <v>14245818.929907609</v>
      </c>
      <c r="I14" s="37">
        <v>0.44854087407239823</v>
      </c>
      <c r="J14" s="28">
        <f>Incurred!D80</f>
        <v>0.31169017868153653</v>
      </c>
      <c r="K14" s="24">
        <f>Incurred!J80</f>
        <v>18176444.914690178</v>
      </c>
      <c r="L14" s="29">
        <f t="shared" si="1"/>
        <v>0.39391953274105584</v>
      </c>
    </row>
    <row r="15" spans="1:12" ht="15" customHeight="1">
      <c r="A15" s="21"/>
      <c r="B15" s="22"/>
      <c r="C15" s="160"/>
      <c r="D15" s="161"/>
      <c r="E15" s="161"/>
      <c r="F15" s="161"/>
      <c r="G15" s="25"/>
      <c r="H15" s="26"/>
      <c r="I15" s="41"/>
      <c r="J15" s="23"/>
      <c r="K15" s="24"/>
      <c r="L15" s="29"/>
    </row>
    <row r="16" spans="1:12" ht="15" customHeight="1">
      <c r="A16" s="42" t="s">
        <v>28</v>
      </c>
      <c r="B16" s="43">
        <f>SUM(B10:B14)</f>
        <v>220790609.39181513</v>
      </c>
      <c r="C16" s="44"/>
      <c r="D16" s="45">
        <f>SUM(D10:D14)</f>
        <v>242722917.37409455</v>
      </c>
      <c r="E16" s="45"/>
      <c r="F16" s="45">
        <f>SUM(F10:F14)</f>
        <v>84659742.745241895</v>
      </c>
      <c r="G16" s="46">
        <v>0</v>
      </c>
      <c r="H16" s="45">
        <f>SUM(H10:H14)</f>
        <v>19603251.845025372</v>
      </c>
      <c r="I16" s="44"/>
      <c r="J16" s="44"/>
      <c r="K16" s="45">
        <f>SUM(K10:K14)</f>
        <v>104262994.59026726</v>
      </c>
      <c r="L16" s="47">
        <f>K16/D16</f>
        <v>0.42955562547714782</v>
      </c>
    </row>
    <row r="19" spans="1:12" ht="15" customHeight="1">
      <c r="A19" s="10"/>
      <c r="B19" s="210" t="s">
        <v>111</v>
      </c>
      <c r="C19" s="211"/>
      <c r="D19" s="211"/>
      <c r="E19" s="211"/>
      <c r="F19" s="211"/>
      <c r="G19" s="211"/>
      <c r="H19" s="211"/>
      <c r="I19" s="211"/>
      <c r="J19" s="211"/>
      <c r="K19" s="211"/>
      <c r="L19" s="212"/>
    </row>
    <row r="20" spans="1:12" ht="15" customHeight="1">
      <c r="A20" s="13" t="s">
        <v>13</v>
      </c>
      <c r="B20" s="14" t="s">
        <v>14</v>
      </c>
      <c r="C20" s="15" t="s">
        <v>15</v>
      </c>
      <c r="D20" s="15" t="s">
        <v>16</v>
      </c>
      <c r="E20" s="15" t="s">
        <v>17</v>
      </c>
      <c r="F20" s="15" t="s">
        <v>18</v>
      </c>
      <c r="G20" s="16" t="s">
        <v>19</v>
      </c>
      <c r="H20" s="15" t="s">
        <v>20</v>
      </c>
      <c r="I20" s="15" t="s">
        <v>21</v>
      </c>
      <c r="J20" s="15" t="s">
        <v>22</v>
      </c>
      <c r="K20" s="15" t="s">
        <v>23</v>
      </c>
      <c r="L20" s="17" t="s">
        <v>24</v>
      </c>
    </row>
    <row r="21" spans="1:12" ht="15" customHeight="1">
      <c r="A21" s="21">
        <v>2013</v>
      </c>
      <c r="B21" s="22">
        <f t="shared" ref="B21:B25" si="2">D21*C21</f>
        <v>53439638.993708119</v>
      </c>
      <c r="C21" s="23">
        <f>Premiums!H77</f>
        <v>1</v>
      </c>
      <c r="D21" s="24">
        <v>53439638.993708119</v>
      </c>
      <c r="E21" s="24"/>
      <c r="F21" s="24">
        <f t="shared" ref="F21:F25" si="3">J21*K21</f>
        <v>22680746.524705123</v>
      </c>
      <c r="G21" s="25"/>
      <c r="H21" s="26">
        <f t="shared" ref="H21:H25" si="4">K21-F21</f>
        <v>0</v>
      </c>
      <c r="I21" s="27"/>
      <c r="J21" s="28">
        <f>Incurred!Q76</f>
        <v>1</v>
      </c>
      <c r="K21" s="24">
        <v>22680746.524705123</v>
      </c>
      <c r="L21" s="29">
        <v>0.42441803409965984</v>
      </c>
    </row>
    <row r="22" spans="1:12" ht="15" customHeight="1">
      <c r="A22" s="21">
        <v>2014</v>
      </c>
      <c r="B22" s="22">
        <f t="shared" si="2"/>
        <v>49486979.099307358</v>
      </c>
      <c r="C22" s="23">
        <f>Premiums!H78</f>
        <v>1.0033207262718773</v>
      </c>
      <c r="D22" s="24">
        <v>49323190.285513453</v>
      </c>
      <c r="E22" s="24"/>
      <c r="F22" s="24">
        <f t="shared" si="3"/>
        <v>21438630.392356589</v>
      </c>
      <c r="G22" s="25"/>
      <c r="H22" s="26">
        <f t="shared" si="4"/>
        <v>89095.486408911645</v>
      </c>
      <c r="I22" s="27"/>
      <c r="J22" s="28">
        <f>Incurred!Q77</f>
        <v>0.99586136097650735</v>
      </c>
      <c r="K22" s="24">
        <v>21527725.878765501</v>
      </c>
      <c r="L22" s="29">
        <v>0.43646255958200531</v>
      </c>
    </row>
    <row r="23" spans="1:12" ht="15" customHeight="1">
      <c r="A23" s="21">
        <v>2015</v>
      </c>
      <c r="B23" s="22">
        <f t="shared" si="2"/>
        <v>45657834.51031287</v>
      </c>
      <c r="C23" s="23">
        <f>Premiums!H79</f>
        <v>1.000292508437622</v>
      </c>
      <c r="D23" s="24">
        <v>45644483.113871172</v>
      </c>
      <c r="E23" s="24"/>
      <c r="F23" s="24">
        <f t="shared" si="3"/>
        <v>18200282.780434672</v>
      </c>
      <c r="G23" s="25"/>
      <c r="H23" s="26">
        <f t="shared" si="4"/>
        <v>163985.69845598191</v>
      </c>
      <c r="I23" s="27"/>
      <c r="J23" s="28">
        <f>Incurred!Q78</f>
        <v>0.99107039310362521</v>
      </c>
      <c r="K23" s="24">
        <v>18364268.478890654</v>
      </c>
      <c r="L23" s="29">
        <v>0.40233270761499385</v>
      </c>
    </row>
    <row r="24" spans="1:12" ht="15" customHeight="1">
      <c r="A24" s="21">
        <v>2016</v>
      </c>
      <c r="B24" s="22">
        <f t="shared" si="2"/>
        <v>43899387.669697054</v>
      </c>
      <c r="C24" s="23">
        <f>Premiums!H80</f>
        <v>0.95418136937807396</v>
      </c>
      <c r="D24" s="24">
        <v>46007382.955202997</v>
      </c>
      <c r="E24" s="24"/>
      <c r="F24" s="24">
        <f t="shared" si="3"/>
        <v>15794053.258967375</v>
      </c>
      <c r="G24" s="25"/>
      <c r="H24" s="26">
        <f t="shared" si="4"/>
        <v>5099498.8710246105</v>
      </c>
      <c r="I24" s="35">
        <v>0.42162842162805431</v>
      </c>
      <c r="J24" s="28">
        <f>Incurred!Q79</f>
        <v>0.75592954040091376</v>
      </c>
      <c r="K24" s="24">
        <v>20893552.129991986</v>
      </c>
      <c r="L24" s="29">
        <v>0.45413476681201065</v>
      </c>
    </row>
    <row r="25" spans="1:12" ht="15" customHeight="1">
      <c r="A25" s="21">
        <v>2017</v>
      </c>
      <c r="B25" s="22">
        <f t="shared" si="2"/>
        <v>26920692.567405947</v>
      </c>
      <c r="C25" s="23">
        <f>Premiums!H81</f>
        <v>0.58523244711752054</v>
      </c>
      <c r="D25" s="24">
        <v>46000000</v>
      </c>
      <c r="E25" s="24"/>
      <c r="F25" s="24">
        <f t="shared" si="3"/>
        <v>6660763.6657401044</v>
      </c>
      <c r="G25" s="25"/>
      <c r="H25" s="26">
        <f t="shared" si="4"/>
        <v>13972116.541590216</v>
      </c>
      <c r="I25" s="37">
        <v>0.44854087407239823</v>
      </c>
      <c r="J25" s="28">
        <f>Incurred!Q80</f>
        <v>0.32282277601620107</v>
      </c>
      <c r="K25" s="24">
        <v>20632880.20733032</v>
      </c>
      <c r="L25" s="29">
        <v>0.44854087407239829</v>
      </c>
    </row>
    <row r="26" spans="1:12" ht="15" customHeight="1">
      <c r="A26" s="21"/>
      <c r="B26" s="22"/>
      <c r="C26" s="23"/>
      <c r="D26" s="24"/>
      <c r="E26" s="24"/>
      <c r="F26" s="24"/>
      <c r="G26" s="25"/>
      <c r="H26" s="26"/>
      <c r="I26" s="41"/>
      <c r="J26" s="23"/>
      <c r="K26" s="24"/>
      <c r="L26" s="29"/>
    </row>
    <row r="27" spans="1:12" ht="15" customHeight="1">
      <c r="A27" s="42" t="s">
        <v>28</v>
      </c>
      <c r="B27" s="43">
        <f>SUM(B21:B25)</f>
        <v>219404532.84043133</v>
      </c>
      <c r="C27" s="44"/>
      <c r="D27" s="45">
        <f>SUM(D21:D25)</f>
        <v>240414695.34829575</v>
      </c>
      <c r="E27" s="45"/>
      <c r="F27" s="45">
        <f>SUM(F21:F25)</f>
        <v>84774476.622203857</v>
      </c>
      <c r="G27" s="46">
        <v>0</v>
      </c>
      <c r="H27" s="45">
        <f>SUM(H21:H25)</f>
        <v>19324696.59747972</v>
      </c>
      <c r="I27" s="44"/>
      <c r="J27" s="44"/>
      <c r="K27" s="45">
        <f>SUM(K21:K25)</f>
        <v>104099173.21968359</v>
      </c>
      <c r="L27" s="47">
        <f>K27/D27</f>
        <v>0.43299837835982569</v>
      </c>
    </row>
    <row r="28" spans="1:12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30" spans="1:12" ht="15" customHeight="1">
      <c r="A30" s="10"/>
      <c r="B30" s="210" t="s">
        <v>112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2"/>
    </row>
    <row r="31" spans="1:12" ht="15" customHeight="1">
      <c r="A31" s="13" t="s">
        <v>13</v>
      </c>
      <c r="B31" s="14" t="s">
        <v>14</v>
      </c>
      <c r="C31" s="15" t="s">
        <v>15</v>
      </c>
      <c r="D31" s="15" t="s">
        <v>16</v>
      </c>
      <c r="E31" s="15"/>
      <c r="F31" s="15" t="s">
        <v>18</v>
      </c>
      <c r="G31" s="16" t="s">
        <v>19</v>
      </c>
      <c r="H31" s="15" t="s">
        <v>20</v>
      </c>
      <c r="I31" s="15" t="s">
        <v>21</v>
      </c>
      <c r="J31" s="15" t="s">
        <v>22</v>
      </c>
      <c r="K31" s="15" t="s">
        <v>23</v>
      </c>
      <c r="L31" s="17" t="s">
        <v>24</v>
      </c>
    </row>
    <row r="32" spans="1:12" ht="15" customHeight="1">
      <c r="A32" s="21">
        <v>2013</v>
      </c>
      <c r="B32" s="162">
        <f t="shared" ref="B32:D32" si="5">B10-B21</f>
        <v>-129507.52937973291</v>
      </c>
      <c r="C32" s="163">
        <f t="shared" si="5"/>
        <v>0</v>
      </c>
      <c r="D32" s="164">
        <f t="shared" si="5"/>
        <v>-129507.52937973291</v>
      </c>
      <c r="E32" s="164"/>
      <c r="F32" s="164">
        <f t="shared" ref="F32:F36" si="6">F10-F21</f>
        <v>55011.571347814053</v>
      </c>
      <c r="G32" s="165"/>
      <c r="H32" s="166">
        <f t="shared" ref="H32:H36" si="7">H10-H21</f>
        <v>0</v>
      </c>
      <c r="I32" s="167"/>
      <c r="J32" s="168">
        <f t="shared" ref="J32:L32" si="8">J10-J21</f>
        <v>0</v>
      </c>
      <c r="K32" s="164">
        <f t="shared" si="8"/>
        <v>55011.571347814053</v>
      </c>
      <c r="L32" s="169">
        <f t="shared" si="8"/>
        <v>2.062964381204957E-3</v>
      </c>
    </row>
    <row r="33" spans="1:12" ht="15" customHeight="1">
      <c r="A33" s="21">
        <v>2014</v>
      </c>
      <c r="B33" s="162">
        <f t="shared" ref="B33:D33" si="9">B11-B22</f>
        <v>179822.59475041181</v>
      </c>
      <c r="C33" s="163">
        <f t="shared" si="9"/>
        <v>-3.3207262718772945E-3</v>
      </c>
      <c r="D33" s="164">
        <f t="shared" si="9"/>
        <v>343611.40854431689</v>
      </c>
      <c r="E33" s="164"/>
      <c r="F33" s="164">
        <f t="shared" si="6"/>
        <v>376284.10796502233</v>
      </c>
      <c r="G33" s="165"/>
      <c r="H33" s="166">
        <f t="shared" si="7"/>
        <v>-89095.486408911645</v>
      </c>
      <c r="I33" s="167"/>
      <c r="J33" s="168">
        <f t="shared" ref="J33:L33" si="10">J11-J22</f>
        <v>4.1386390234926518E-3</v>
      </c>
      <c r="K33" s="164">
        <f t="shared" si="10"/>
        <v>287188.62155611068</v>
      </c>
      <c r="L33" s="169">
        <f t="shared" si="10"/>
        <v>2.762712757839958E-3</v>
      </c>
    </row>
    <row r="34" spans="1:12" ht="15" customHeight="1">
      <c r="A34" s="21">
        <v>2015</v>
      </c>
      <c r="B34" s="162">
        <f t="shared" ref="B34:D34" si="11">B12-B23</f>
        <v>1237216.2252284065</v>
      </c>
      <c r="C34" s="163">
        <f t="shared" si="11"/>
        <v>-2.9250843762196332E-4</v>
      </c>
      <c r="D34" s="164">
        <f t="shared" si="11"/>
        <v>1250567.6216701046</v>
      </c>
      <c r="E34" s="164"/>
      <c r="F34" s="164">
        <f t="shared" si="6"/>
        <v>89683.179024297744</v>
      </c>
      <c r="G34" s="165"/>
      <c r="H34" s="166">
        <f t="shared" si="7"/>
        <v>203684.20008054003</v>
      </c>
      <c r="I34" s="167"/>
      <c r="J34" s="168">
        <f t="shared" ref="J34:L34" si="12">J12-J23</f>
        <v>-1.0776528507643213E-2</v>
      </c>
      <c r="K34" s="164">
        <f t="shared" si="12"/>
        <v>293367.37910483778</v>
      </c>
      <c r="L34" s="169">
        <f t="shared" si="12"/>
        <v>-4.4733266066892541E-3</v>
      </c>
    </row>
    <row r="35" spans="1:12" ht="15" customHeight="1">
      <c r="A35" s="21">
        <v>2016</v>
      </c>
      <c r="B35" s="162">
        <f t="shared" ref="B35:D35" si="13">B13-B24</f>
        <v>287602.69252580404</v>
      </c>
      <c r="C35" s="163">
        <f t="shared" si="13"/>
        <v>-8.1633167407985097E-3</v>
      </c>
      <c r="D35" s="164">
        <f t="shared" si="13"/>
        <v>701017.8401517421</v>
      </c>
      <c r="E35" s="164"/>
      <c r="F35" s="164">
        <f t="shared" si="6"/>
        <v>2094424.9456584249</v>
      </c>
      <c r="G35" s="165"/>
      <c r="H35" s="166">
        <f t="shared" si="7"/>
        <v>-109735.85444336943</v>
      </c>
      <c r="I35" s="170"/>
      <c r="J35" s="168">
        <f t="shared" ref="J35:L35" si="14">J13-J24</f>
        <v>-9.2994538040727104E-3</v>
      </c>
      <c r="K35" s="164">
        <f t="shared" si="14"/>
        <v>1984689.0912150554</v>
      </c>
      <c r="L35" s="169">
        <f t="shared" si="14"/>
        <v>3.5675220933969631E-2</v>
      </c>
    </row>
    <row r="36" spans="1:12" ht="15" customHeight="1">
      <c r="A36" s="21">
        <v>2017</v>
      </c>
      <c r="B36" s="162">
        <f t="shared" ref="B36:D36" si="15">B14-B25</f>
        <v>-189057.43174110726</v>
      </c>
      <c r="C36" s="163">
        <f t="shared" si="15"/>
        <v>-5.905011446364572E-3</v>
      </c>
      <c r="D36" s="164">
        <f t="shared" si="15"/>
        <v>142532.68481235206</v>
      </c>
      <c r="E36" s="164"/>
      <c r="F36" s="164">
        <f t="shared" si="6"/>
        <v>-2730137.6809575344</v>
      </c>
      <c r="G36" s="165"/>
      <c r="H36" s="166">
        <f t="shared" si="7"/>
        <v>273702.38831739314</v>
      </c>
      <c r="I36" s="171"/>
      <c r="J36" s="168">
        <f t="shared" ref="J36:L36" si="16">J14-J25</f>
        <v>-1.113259733466454E-2</v>
      </c>
      <c r="K36" s="164">
        <f t="shared" si="16"/>
        <v>-2456435.2926401421</v>
      </c>
      <c r="L36" s="169">
        <f t="shared" si="16"/>
        <v>-5.4621341331342443E-2</v>
      </c>
    </row>
    <row r="37" spans="1:12" ht="15" customHeight="1">
      <c r="A37" s="21"/>
      <c r="B37" s="162"/>
      <c r="C37" s="163"/>
      <c r="D37" s="164"/>
      <c r="E37" s="164"/>
      <c r="F37" s="164"/>
      <c r="G37" s="165"/>
      <c r="H37" s="166"/>
      <c r="I37" s="172"/>
      <c r="J37" s="163"/>
      <c r="K37" s="164"/>
      <c r="L37" s="169"/>
    </row>
    <row r="38" spans="1:12" ht="15" customHeight="1">
      <c r="A38" s="42" t="s">
        <v>28</v>
      </c>
      <c r="B38" s="173">
        <f>SUM(B32:B36)</f>
        <v>1386076.5513837822</v>
      </c>
      <c r="C38" s="174"/>
      <c r="D38" s="175">
        <f>SUM(D32:D36)</f>
        <v>2308222.0257987827</v>
      </c>
      <c r="E38" s="175"/>
      <c r="F38" s="175">
        <f>SUM(F32:F36)</f>
        <v>-114733.87696197536</v>
      </c>
      <c r="G38" s="176">
        <v>0</v>
      </c>
      <c r="H38" s="175">
        <f>SUM(H32:H36)</f>
        <v>278555.24754565209</v>
      </c>
      <c r="I38" s="174"/>
      <c r="J38" s="174"/>
      <c r="K38" s="175">
        <f>SUM(K32:K36)</f>
        <v>163821.3705836758</v>
      </c>
      <c r="L38" s="177">
        <f>L16-L27</f>
        <v>-3.4427528826778686E-3</v>
      </c>
    </row>
    <row r="39" spans="1:12" ht="15" customHeight="1">
      <c r="A39" s="2"/>
      <c r="B39" s="178">
        <f>B16-B27</f>
        <v>1386076.5513837934</v>
      </c>
      <c r="C39" s="2"/>
      <c r="D39" s="178">
        <f>D16-D27</f>
        <v>2308222.0257987976</v>
      </c>
      <c r="E39" s="2"/>
      <c r="F39" s="178">
        <f>F16-F27</f>
        <v>-114733.87696196139</v>
      </c>
      <c r="G39" s="2"/>
      <c r="H39" s="178">
        <f>H16-H27</f>
        <v>278555.24754565209</v>
      </c>
      <c r="I39" s="2"/>
      <c r="J39" s="2"/>
      <c r="K39" s="178">
        <f t="shared" ref="K39:L39" si="17">K16-K27</f>
        <v>163821.37058366835</v>
      </c>
      <c r="L39" s="179">
        <f t="shared" si="17"/>
        <v>-3.4427528826778686E-3</v>
      </c>
    </row>
    <row r="41" spans="1:12">
      <c r="A41" s="10"/>
      <c r="B41" s="210" t="s">
        <v>113</v>
      </c>
      <c r="C41" s="211"/>
      <c r="D41" s="211"/>
      <c r="E41" s="211"/>
      <c r="F41" s="211"/>
      <c r="G41" s="211"/>
      <c r="H41" s="211"/>
      <c r="I41" s="211"/>
      <c r="J41" s="211"/>
      <c r="K41" s="211"/>
      <c r="L41" s="212"/>
    </row>
    <row r="42" spans="1:12" ht="36.75">
      <c r="A42" s="13" t="s">
        <v>13</v>
      </c>
      <c r="B42" s="14" t="s">
        <v>14</v>
      </c>
      <c r="C42" s="15" t="s">
        <v>15</v>
      </c>
      <c r="D42" s="15" t="s">
        <v>16</v>
      </c>
      <c r="E42" s="15"/>
      <c r="F42" s="15" t="s">
        <v>18</v>
      </c>
      <c r="G42" s="16" t="s">
        <v>19</v>
      </c>
      <c r="H42" s="15" t="s">
        <v>20</v>
      </c>
      <c r="I42" s="15" t="s">
        <v>21</v>
      </c>
      <c r="J42" s="15" t="s">
        <v>22</v>
      </c>
      <c r="K42" s="15" t="s">
        <v>23</v>
      </c>
      <c r="L42" s="17" t="s">
        <v>24</v>
      </c>
    </row>
    <row r="43" spans="1:12">
      <c r="A43" s="21">
        <v>2013</v>
      </c>
      <c r="B43" s="180">
        <f t="shared" ref="B43:D43" si="18">B32/B10</f>
        <v>-2.4293230165149896E-3</v>
      </c>
      <c r="C43" s="168">
        <f t="shared" si="18"/>
        <v>0</v>
      </c>
      <c r="D43" s="168">
        <f t="shared" si="18"/>
        <v>-2.4293230165149896E-3</v>
      </c>
      <c r="E43" s="168"/>
      <c r="F43" s="168">
        <f t="shared" ref="F43:F47" si="19">F32/F10</f>
        <v>2.4196057644264076E-3</v>
      </c>
      <c r="G43" s="181"/>
      <c r="H43" s="168" t="str">
        <f t="shared" ref="H43:H44" si="20">IFERROR(H32/H10, "-")</f>
        <v>-</v>
      </c>
      <c r="I43" s="182"/>
      <c r="J43" s="168">
        <f t="shared" ref="J43:L43" si="21">J32/J10</f>
        <v>0</v>
      </c>
      <c r="K43" s="168">
        <f t="shared" si="21"/>
        <v>2.4196057644264076E-3</v>
      </c>
      <c r="L43" s="183">
        <f t="shared" si="21"/>
        <v>4.8371777137862738E-3</v>
      </c>
    </row>
    <row r="44" spans="1:12">
      <c r="A44" s="21">
        <v>2014</v>
      </c>
      <c r="B44" s="180">
        <f t="shared" ref="B44:D44" si="22">B33/B11</f>
        <v>3.6205793128798571E-3</v>
      </c>
      <c r="C44" s="168">
        <f t="shared" si="22"/>
        <v>-3.3207262718772945E-3</v>
      </c>
      <c r="D44" s="168">
        <f t="shared" si="22"/>
        <v>6.9183316989269153E-3</v>
      </c>
      <c r="E44" s="168"/>
      <c r="F44" s="168">
        <f t="shared" si="19"/>
        <v>1.7248938012545265E-2</v>
      </c>
      <c r="G44" s="181"/>
      <c r="H44" s="168" t="str">
        <f t="shared" si="20"/>
        <v>-</v>
      </c>
      <c r="I44" s="182"/>
      <c r="J44" s="168">
        <f t="shared" ref="J44:L44" si="23">J33/J11</f>
        <v>4.1386390234926518E-3</v>
      </c>
      <c r="K44" s="168">
        <f t="shared" si="23"/>
        <v>1.3164783274849724E-2</v>
      </c>
      <c r="L44" s="183">
        <f t="shared" si="23"/>
        <v>6.2899676585602806E-3</v>
      </c>
    </row>
    <row r="45" spans="1:12">
      <c r="A45" s="21">
        <v>2015</v>
      </c>
      <c r="B45" s="180">
        <f t="shared" ref="B45:D45" si="24">B34/B12</f>
        <v>2.6382660980697758E-2</v>
      </c>
      <c r="C45" s="168">
        <f t="shared" si="24"/>
        <v>-2.9250843762196332E-4</v>
      </c>
      <c r="D45" s="168">
        <f t="shared" si="24"/>
        <v>2.6667368987881534E-2</v>
      </c>
      <c r="E45" s="168"/>
      <c r="F45" s="168">
        <f t="shared" si="19"/>
        <v>4.9034087446136855E-3</v>
      </c>
      <c r="G45" s="181"/>
      <c r="H45" s="184">
        <f t="shared" ref="H45:H47" si="25">H34/H12</f>
        <v>0.55398660834429814</v>
      </c>
      <c r="I45" s="182"/>
      <c r="J45" s="168">
        <f t="shared" ref="J45:L45" si="26">J34/J12</f>
        <v>-1.099316123138713E-2</v>
      </c>
      <c r="K45" s="168">
        <f t="shared" si="26"/>
        <v>1.5723716623996548E-2</v>
      </c>
      <c r="L45" s="183">
        <f t="shared" si="26"/>
        <v>-1.1243486568928939E-2</v>
      </c>
    </row>
    <row r="46" spans="1:12">
      <c r="A46" s="21">
        <v>2016</v>
      </c>
      <c r="B46" s="180">
        <f t="shared" ref="B46:D46" si="27">B35/B13</f>
        <v>6.5087640087768128E-3</v>
      </c>
      <c r="C46" s="168">
        <f t="shared" si="27"/>
        <v>-8.6291342094805754E-3</v>
      </c>
      <c r="D46" s="168">
        <f t="shared" si="27"/>
        <v>1.5008388816888374E-2</v>
      </c>
      <c r="E46" s="168"/>
      <c r="F46" s="168">
        <f t="shared" si="19"/>
        <v>0.11708234326589197</v>
      </c>
      <c r="G46" s="181"/>
      <c r="H46" s="184">
        <f t="shared" si="25"/>
        <v>-2.1992197641192878E-2</v>
      </c>
      <c r="I46" s="185"/>
      <c r="J46" s="168">
        <f t="shared" ref="J46:L46" si="28">J35/J13</f>
        <v>-1.2455235826967351E-2</v>
      </c>
      <c r="K46" s="168">
        <f t="shared" si="28"/>
        <v>8.6750072788608551E-2</v>
      </c>
      <c r="L46" s="183">
        <f t="shared" si="28"/>
        <v>7.2834817228086227E-2</v>
      </c>
    </row>
    <row r="47" spans="1:12">
      <c r="A47" s="21">
        <v>2017</v>
      </c>
      <c r="B47" s="180">
        <f t="shared" ref="B47:D47" si="29">B36/B14</f>
        <v>-7.0724230216980041E-3</v>
      </c>
      <c r="C47" s="168">
        <f t="shared" si="29"/>
        <v>-1.019287380982322E-2</v>
      </c>
      <c r="D47" s="168">
        <f t="shared" si="29"/>
        <v>3.0889653540683557E-3</v>
      </c>
      <c r="E47" s="168"/>
      <c r="F47" s="168">
        <f t="shared" si="19"/>
        <v>-0.69458088648659788</v>
      </c>
      <c r="G47" s="181"/>
      <c r="H47" s="184">
        <f t="shared" si="25"/>
        <v>1.9212822349074194E-2</v>
      </c>
      <c r="I47" s="186"/>
      <c r="J47" s="168">
        <f t="shared" ref="J47:L47" si="30">J36/J14</f>
        <v>-3.5716869173600292E-2</v>
      </c>
      <c r="K47" s="168">
        <f t="shared" si="30"/>
        <v>-0.13514388012448211</v>
      </c>
      <c r="L47" s="183">
        <f t="shared" si="30"/>
        <v>-0.13866116501323111</v>
      </c>
    </row>
    <row r="48" spans="1:12">
      <c r="A48" s="21"/>
      <c r="B48" s="162"/>
      <c r="C48" s="163"/>
      <c r="D48" s="164"/>
      <c r="E48" s="164"/>
      <c r="F48" s="164"/>
      <c r="G48" s="165"/>
      <c r="H48" s="166"/>
      <c r="I48" s="172"/>
      <c r="J48" s="163"/>
      <c r="K48" s="164"/>
      <c r="L48" s="169"/>
    </row>
    <row r="49" spans="1:12">
      <c r="A49" s="42" t="s">
        <v>28</v>
      </c>
      <c r="B49" s="187">
        <f>B38/B16</f>
        <v>6.2777876070084573E-3</v>
      </c>
      <c r="C49" s="188"/>
      <c r="D49" s="189">
        <f>D38/D16</f>
        <v>9.5096995816066933E-3</v>
      </c>
      <c r="E49" s="189"/>
      <c r="F49" s="189">
        <f>F38/F16</f>
        <v>-1.355235360296718E-3</v>
      </c>
      <c r="G49" s="190"/>
      <c r="H49" s="189">
        <f>H38/H16</f>
        <v>1.4209644897070472E-2</v>
      </c>
      <c r="I49" s="188"/>
      <c r="J49" s="188"/>
      <c r="K49" s="189">
        <f t="shared" ref="K49:L49" si="31">K38/K16</f>
        <v>1.5712321636977824E-3</v>
      </c>
      <c r="L49" s="191">
        <f t="shared" si="31"/>
        <v>-8.0146846612791523E-3</v>
      </c>
    </row>
  </sheetData>
  <mergeCells count="4">
    <mergeCell ref="B8:L8"/>
    <mergeCell ref="B19:L19"/>
    <mergeCell ref="B30:L30"/>
    <mergeCell ref="B41:L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Z21"/>
  <sheetViews>
    <sheetView workbookViewId="0"/>
  </sheetViews>
  <sheetFormatPr defaultColWidth="14.42578125" defaultRowHeight="15" customHeight="1"/>
  <cols>
    <col min="1" max="1" width="12.42578125" customWidth="1"/>
    <col min="4" max="4" width="10.42578125" customWidth="1"/>
    <col min="5" max="5" width="1.42578125" customWidth="1"/>
    <col min="8" max="8" width="10.42578125" customWidth="1"/>
    <col min="9" max="9" width="1.42578125" customWidth="1"/>
    <col min="12" max="12" width="10.42578125" customWidth="1"/>
  </cols>
  <sheetData>
    <row r="2" spans="1:26" ht="15" customHeight="1">
      <c r="A2" s="192"/>
      <c r="B2" s="213" t="s">
        <v>114</v>
      </c>
      <c r="C2" s="214"/>
      <c r="D2" s="214"/>
      <c r="E2" s="193"/>
      <c r="F2" s="213" t="s">
        <v>115</v>
      </c>
      <c r="G2" s="214"/>
      <c r="H2" s="214"/>
      <c r="I2" s="193"/>
      <c r="J2" s="213" t="s">
        <v>116</v>
      </c>
      <c r="K2" s="214"/>
      <c r="L2" s="214"/>
      <c r="N2" s="10"/>
      <c r="O2" s="210" t="s">
        <v>109</v>
      </c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</row>
    <row r="3" spans="1:26" ht="15" customHeight="1">
      <c r="A3" s="194" t="s">
        <v>13</v>
      </c>
      <c r="B3" s="194" t="s">
        <v>117</v>
      </c>
      <c r="C3" s="194" t="s">
        <v>118</v>
      </c>
      <c r="D3" s="194" t="s">
        <v>83</v>
      </c>
      <c r="E3" s="195"/>
      <c r="F3" s="194" t="s">
        <v>117</v>
      </c>
      <c r="G3" s="194" t="s">
        <v>118</v>
      </c>
      <c r="H3" s="194" t="s">
        <v>83</v>
      </c>
      <c r="I3" s="195"/>
      <c r="J3" s="194" t="s">
        <v>117</v>
      </c>
      <c r="K3" s="194" t="s">
        <v>118</v>
      </c>
      <c r="L3" s="194" t="s">
        <v>83</v>
      </c>
      <c r="N3" s="13" t="s">
        <v>13</v>
      </c>
      <c r="O3" s="14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6" t="s">
        <v>19</v>
      </c>
      <c r="U3" s="15" t="s">
        <v>20</v>
      </c>
      <c r="V3" s="15" t="s">
        <v>21</v>
      </c>
      <c r="W3" s="159" t="s">
        <v>110</v>
      </c>
      <c r="X3" s="159" t="s">
        <v>119</v>
      </c>
      <c r="Y3" s="15" t="s">
        <v>23</v>
      </c>
      <c r="Z3" s="17" t="s">
        <v>24</v>
      </c>
    </row>
    <row r="4" spans="1:26" ht="15" customHeight="1">
      <c r="A4" s="196">
        <v>2013</v>
      </c>
      <c r="B4" s="197">
        <f>Results!D10</f>
        <v>53310131.464328386</v>
      </c>
      <c r="C4" s="197">
        <f>Results!K10</f>
        <v>22735758.096052937</v>
      </c>
      <c r="D4" s="198">
        <f t="shared" ref="D4:D9" si="0">C4/B4</f>
        <v>0.42648099848086479</v>
      </c>
      <c r="E4" s="199"/>
      <c r="F4" s="197">
        <f>Results!D21</f>
        <v>53439638.993708119</v>
      </c>
      <c r="G4" s="197">
        <f>Results!K21</f>
        <v>22680746.524705123</v>
      </c>
      <c r="H4" s="198">
        <f t="shared" ref="H4:H9" si="1">G4/F4</f>
        <v>0.42441803409965984</v>
      </c>
      <c r="I4" s="199"/>
      <c r="J4" s="200">
        <f t="shared" ref="J4:L4" si="2">B4-F4</f>
        <v>-129507.52937973291</v>
      </c>
      <c r="K4" s="200">
        <f t="shared" si="2"/>
        <v>55011.571347814053</v>
      </c>
      <c r="L4" s="201">
        <f t="shared" si="2"/>
        <v>2.062964381204957E-3</v>
      </c>
      <c r="N4" s="21">
        <v>2013</v>
      </c>
      <c r="O4" s="22">
        <v>53310131.464328386</v>
      </c>
      <c r="P4" s="23">
        <v>1</v>
      </c>
      <c r="Q4" s="24">
        <v>53310131.464328386</v>
      </c>
      <c r="R4" s="24">
        <v>21625971.71115575</v>
      </c>
      <c r="S4" s="24">
        <v>22735758.096052937</v>
      </c>
      <c r="T4" s="25"/>
      <c r="U4" s="26">
        <v>0</v>
      </c>
      <c r="V4" s="27"/>
      <c r="W4" s="28">
        <v>1</v>
      </c>
      <c r="X4" s="28">
        <f t="shared" ref="X4:X8" si="3">S4/Y4</f>
        <v>1</v>
      </c>
      <c r="Y4" s="24">
        <v>22735758.096052937</v>
      </c>
      <c r="Z4" s="29">
        <v>0.42648099848086479</v>
      </c>
    </row>
    <row r="5" spans="1:26" ht="15" customHeight="1">
      <c r="A5" s="196">
        <v>2014</v>
      </c>
      <c r="B5" s="197">
        <f>Results!D11</f>
        <v>49666801.69405777</v>
      </c>
      <c r="C5" s="197">
        <f>Results!K11</f>
        <v>21814914.500321612</v>
      </c>
      <c r="D5" s="198">
        <f t="shared" si="0"/>
        <v>0.43922527233984526</v>
      </c>
      <c r="E5" s="199"/>
      <c r="F5" s="197">
        <f>Results!D22</f>
        <v>49323190.285513453</v>
      </c>
      <c r="G5" s="197">
        <f>Results!K22</f>
        <v>21527725.878765501</v>
      </c>
      <c r="H5" s="198">
        <f t="shared" si="1"/>
        <v>0.43646255958200531</v>
      </c>
      <c r="I5" s="199"/>
      <c r="J5" s="200">
        <f t="shared" ref="J5:L5" si="4">B5-F5</f>
        <v>343611.40854431689</v>
      </c>
      <c r="K5" s="200">
        <f t="shared" si="4"/>
        <v>287188.62155611068</v>
      </c>
      <c r="L5" s="201">
        <f t="shared" si="4"/>
        <v>2.762712757839958E-3</v>
      </c>
      <c r="N5" s="21">
        <v>2014</v>
      </c>
      <c r="O5" s="22">
        <v>49666801.69405777</v>
      </c>
      <c r="P5" s="23">
        <v>1</v>
      </c>
      <c r="Q5" s="24">
        <v>49666801.69405777</v>
      </c>
      <c r="R5" s="24">
        <v>20480758.375848833</v>
      </c>
      <c r="S5" s="24">
        <v>21814914.500321612</v>
      </c>
      <c r="T5" s="25"/>
      <c r="U5" s="26">
        <v>0</v>
      </c>
      <c r="V5" s="27"/>
      <c r="W5" s="28">
        <v>1</v>
      </c>
      <c r="X5" s="28">
        <f t="shared" si="3"/>
        <v>1</v>
      </c>
      <c r="Y5" s="24">
        <v>21814914.500321612</v>
      </c>
      <c r="Z5" s="29">
        <v>0.43922527233984526</v>
      </c>
    </row>
    <row r="6" spans="1:26" ht="15" customHeight="1">
      <c r="A6" s="196">
        <v>2015</v>
      </c>
      <c r="B6" s="197">
        <f>Results!D12</f>
        <v>46895050.735541277</v>
      </c>
      <c r="C6" s="197">
        <f>Results!K12</f>
        <v>18657635.857995491</v>
      </c>
      <c r="D6" s="198">
        <f t="shared" si="0"/>
        <v>0.39785938100830459</v>
      </c>
      <c r="E6" s="199"/>
      <c r="F6" s="197">
        <f>Results!D23</f>
        <v>45644483.113871172</v>
      </c>
      <c r="G6" s="197">
        <f>Results!K23</f>
        <v>18364268.478890654</v>
      </c>
      <c r="H6" s="198">
        <f t="shared" si="1"/>
        <v>0.40233270761499385</v>
      </c>
      <c r="I6" s="199"/>
      <c r="J6" s="200">
        <f t="shared" ref="J6:L6" si="5">B6-F6</f>
        <v>1250567.6216701046</v>
      </c>
      <c r="K6" s="200">
        <f t="shared" si="5"/>
        <v>293367.37910483778</v>
      </c>
      <c r="L6" s="201">
        <f t="shared" si="5"/>
        <v>-4.4733266066892541E-3</v>
      </c>
      <c r="N6" s="21">
        <v>2015</v>
      </c>
      <c r="O6" s="22">
        <v>46895050.735541277</v>
      </c>
      <c r="P6" s="23">
        <v>1</v>
      </c>
      <c r="Q6" s="24">
        <v>46895050.735541277</v>
      </c>
      <c r="R6" s="24">
        <v>15272203.615761863</v>
      </c>
      <c r="S6" s="24">
        <v>18289965.95945897</v>
      </c>
      <c r="T6" s="25"/>
      <c r="U6" s="26">
        <v>367669.89853652194</v>
      </c>
      <c r="V6" s="27"/>
      <c r="W6" s="28">
        <v>0.980293864595982</v>
      </c>
      <c r="X6" s="28">
        <f t="shared" si="3"/>
        <v>0.98029386459598189</v>
      </c>
      <c r="Y6" s="24">
        <v>18657635.857995491</v>
      </c>
      <c r="Z6" s="29">
        <v>0.39785938100830459</v>
      </c>
    </row>
    <row r="7" spans="1:26" ht="15" customHeight="1">
      <c r="A7" s="196">
        <v>2016</v>
      </c>
      <c r="B7" s="197">
        <f>Results!D13</f>
        <v>46708400.795354739</v>
      </c>
      <c r="C7" s="197">
        <f>Results!K13</f>
        <v>22878241.221207041</v>
      </c>
      <c r="D7" s="198">
        <f t="shared" si="0"/>
        <v>0.48980998774598028</v>
      </c>
      <c r="E7" s="199"/>
      <c r="F7" s="197">
        <f>Results!D24</f>
        <v>46007382.955202997</v>
      </c>
      <c r="G7" s="197">
        <f>Results!K24</f>
        <v>20893552.129991986</v>
      </c>
      <c r="H7" s="198">
        <f t="shared" si="1"/>
        <v>0.45413476681201065</v>
      </c>
      <c r="I7" s="199"/>
      <c r="J7" s="200">
        <f t="shared" ref="J7:L7" si="6">B7-F7</f>
        <v>701017.8401517421</v>
      </c>
      <c r="K7" s="200">
        <f t="shared" si="6"/>
        <v>1984689.0912150554</v>
      </c>
      <c r="L7" s="201">
        <f t="shared" si="6"/>
        <v>3.5675220933969631E-2</v>
      </c>
      <c r="N7" s="21">
        <v>2016</v>
      </c>
      <c r="O7" s="22">
        <v>44186990.362222858</v>
      </c>
      <c r="P7" s="23">
        <v>0.94694207614374537</v>
      </c>
      <c r="Q7" s="24">
        <v>46662822.864695787</v>
      </c>
      <c r="R7" s="24">
        <v>11799685.672912376</v>
      </c>
      <c r="S7" s="24">
        <v>17888478.2046258</v>
      </c>
      <c r="T7" s="25"/>
      <c r="U7" s="26">
        <v>4984894.0193794146</v>
      </c>
      <c r="V7" s="35">
        <v>0.42162842162805431</v>
      </c>
      <c r="W7" s="28">
        <v>0.74663008659684105</v>
      </c>
      <c r="X7" s="28">
        <f t="shared" si="3"/>
        <v>0.78206562764069165</v>
      </c>
      <c r="Y7" s="24">
        <v>22873372.224005215</v>
      </c>
      <c r="Z7" s="29">
        <v>0.49018406559605671</v>
      </c>
    </row>
    <row r="8" spans="1:26" ht="15" customHeight="1">
      <c r="A8" s="196">
        <v>2017</v>
      </c>
      <c r="B8" s="197">
        <f>Results!D14</f>
        <v>46142532.684812352</v>
      </c>
      <c r="C8" s="197">
        <f>Results!K14</f>
        <v>18176444.914690178</v>
      </c>
      <c r="D8" s="198">
        <f t="shared" si="0"/>
        <v>0.39391953274105584</v>
      </c>
      <c r="E8" s="199"/>
      <c r="F8" s="197">
        <f>Results!D25</f>
        <v>46000000</v>
      </c>
      <c r="G8" s="197">
        <f>Results!K25</f>
        <v>20632880.20733032</v>
      </c>
      <c r="H8" s="198">
        <f t="shared" si="1"/>
        <v>0.44854087407239829</v>
      </c>
      <c r="I8" s="199"/>
      <c r="J8" s="200">
        <f t="shared" ref="J8:L8" si="7">B8-F8</f>
        <v>142532.68481235206</v>
      </c>
      <c r="K8" s="200">
        <f t="shared" si="7"/>
        <v>-2456435.2926401421</v>
      </c>
      <c r="L8" s="201">
        <f t="shared" si="7"/>
        <v>-5.4621341331342443E-2</v>
      </c>
      <c r="N8" s="21">
        <v>2017</v>
      </c>
      <c r="O8" s="22">
        <v>26731635.135664839</v>
      </c>
      <c r="P8" s="23">
        <v>0.57989329397270828</v>
      </c>
      <c r="Q8" s="24">
        <v>46097506.92671904</v>
      </c>
      <c r="R8" s="24">
        <v>2642138.4590941458</v>
      </c>
      <c r="S8" s="24">
        <v>3930625.98478257</v>
      </c>
      <c r="T8" s="25"/>
      <c r="U8" s="26">
        <v>14231917.898480479</v>
      </c>
      <c r="V8" s="37">
        <v>0.44854087407239823</v>
      </c>
      <c r="W8" s="28">
        <v>0.31169017868153653</v>
      </c>
      <c r="X8" s="28">
        <f t="shared" si="3"/>
        <v>0.21641384654297674</v>
      </c>
      <c r="Y8" s="24">
        <v>18162543.883263048</v>
      </c>
      <c r="Z8" s="29">
        <v>0.39400273668022756</v>
      </c>
    </row>
    <row r="9" spans="1:26" ht="15" customHeight="1">
      <c r="A9" s="202" t="s">
        <v>28</v>
      </c>
      <c r="B9" s="203">
        <f t="shared" ref="B9:C9" si="8">SUM(B4:B8)</f>
        <v>242722917.37409455</v>
      </c>
      <c r="C9" s="203">
        <f t="shared" si="8"/>
        <v>104262994.59026726</v>
      </c>
      <c r="D9" s="204">
        <f t="shared" si="0"/>
        <v>0.42955562547714782</v>
      </c>
      <c r="E9" s="205"/>
      <c r="F9" s="203">
        <f t="shared" ref="F9:G9" si="9">SUM(F4:F8)</f>
        <v>240414695.34829575</v>
      </c>
      <c r="G9" s="203">
        <f t="shared" si="9"/>
        <v>104099173.21968359</v>
      </c>
      <c r="H9" s="204">
        <f t="shared" si="1"/>
        <v>0.43299837835982569</v>
      </c>
      <c r="I9" s="205"/>
      <c r="J9" s="206">
        <f t="shared" ref="J9:L9" si="10">B9-F9</f>
        <v>2308222.0257987976</v>
      </c>
      <c r="K9" s="206">
        <f t="shared" si="10"/>
        <v>163821.37058366835</v>
      </c>
      <c r="L9" s="207">
        <f t="shared" si="10"/>
        <v>-3.4427528826778686E-3</v>
      </c>
      <c r="N9" s="21"/>
      <c r="O9" s="22"/>
      <c r="P9" s="160"/>
      <c r="Q9" s="161"/>
      <c r="R9" s="161"/>
      <c r="S9" s="161"/>
      <c r="T9" s="25"/>
      <c r="U9" s="26"/>
      <c r="V9" s="208"/>
      <c r="W9" s="160"/>
      <c r="Y9" s="24"/>
      <c r="Z9" s="29"/>
    </row>
    <row r="10" spans="1:26" ht="15" customHeight="1">
      <c r="N10" s="42" t="s">
        <v>28</v>
      </c>
      <c r="O10" s="43">
        <v>220790609.39181513</v>
      </c>
      <c r="P10" s="44"/>
      <c r="Q10" s="45">
        <v>242632313.68534225</v>
      </c>
      <c r="R10" s="45"/>
      <c r="S10" s="45">
        <v>84659742.745241895</v>
      </c>
      <c r="T10" s="46">
        <v>0</v>
      </c>
      <c r="U10" s="45">
        <v>19584481.816396415</v>
      </c>
      <c r="V10" s="44"/>
      <c r="W10" s="44"/>
      <c r="X10" s="11"/>
      <c r="Y10" s="45">
        <v>104244224.5616383</v>
      </c>
      <c r="Z10" s="47">
        <v>0.42963867004469747</v>
      </c>
    </row>
    <row r="13" spans="1:26" ht="15" customHeight="1">
      <c r="N13" s="10"/>
      <c r="O13" s="210" t="s">
        <v>11</v>
      </c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2"/>
    </row>
    <row r="14" spans="1:26" ht="15" customHeight="1">
      <c r="N14" s="13" t="s">
        <v>13</v>
      </c>
      <c r="O14" s="14" t="s">
        <v>14</v>
      </c>
      <c r="P14" s="15" t="s">
        <v>15</v>
      </c>
      <c r="Q14" s="15" t="s">
        <v>16</v>
      </c>
      <c r="R14" s="15" t="s">
        <v>17</v>
      </c>
      <c r="S14" s="15" t="s">
        <v>18</v>
      </c>
      <c r="T14" s="16" t="s">
        <v>19</v>
      </c>
      <c r="U14" s="15" t="s">
        <v>20</v>
      </c>
      <c r="V14" s="15" t="s">
        <v>21</v>
      </c>
      <c r="W14" s="159" t="s">
        <v>110</v>
      </c>
      <c r="X14" s="159" t="s">
        <v>119</v>
      </c>
      <c r="Y14" s="15" t="s">
        <v>23</v>
      </c>
      <c r="Z14" s="17" t="s">
        <v>24</v>
      </c>
    </row>
    <row r="15" spans="1:26" ht="15" customHeight="1">
      <c r="N15" s="21">
        <v>2013</v>
      </c>
      <c r="O15" s="22">
        <v>53439638.993708119</v>
      </c>
      <c r="P15" s="23">
        <v>1</v>
      </c>
      <c r="Q15" s="24">
        <v>53439638.993708119</v>
      </c>
      <c r="R15" s="24">
        <v>21526131.519764513</v>
      </c>
      <c r="S15" s="24">
        <v>22680746.524705123</v>
      </c>
      <c r="T15" s="25"/>
      <c r="U15" s="26">
        <v>0</v>
      </c>
      <c r="V15" s="27"/>
      <c r="W15" s="28">
        <v>1</v>
      </c>
      <c r="X15" s="28">
        <f t="shared" ref="X15:X19" si="11">S15/Y15</f>
        <v>1</v>
      </c>
      <c r="Y15" s="24">
        <v>22680746.524705123</v>
      </c>
      <c r="Z15" s="29">
        <v>0.42441803409965984</v>
      </c>
    </row>
    <row r="16" spans="1:26" ht="15" customHeight="1">
      <c r="N16" s="21">
        <v>2014</v>
      </c>
      <c r="O16" s="22">
        <v>49467111.084285446</v>
      </c>
      <c r="P16" s="23">
        <v>1.0029179134183919</v>
      </c>
      <c r="Q16" s="24">
        <v>49323190.285513453</v>
      </c>
      <c r="R16" s="24">
        <v>20200773.557587907</v>
      </c>
      <c r="S16" s="24">
        <v>21607075.745953634</v>
      </c>
      <c r="T16" s="25"/>
      <c r="U16" s="26">
        <v>-79349.867188133299</v>
      </c>
      <c r="V16" s="27"/>
      <c r="W16" s="28">
        <v>1.0036859382005789</v>
      </c>
      <c r="X16" s="28">
        <f t="shared" si="11"/>
        <v>1.0036859382005789</v>
      </c>
      <c r="Y16" s="24">
        <v>21527725.878765501</v>
      </c>
      <c r="Z16" s="29">
        <v>0.43646255958200531</v>
      </c>
    </row>
    <row r="17" spans="14:26" ht="15" customHeight="1">
      <c r="N17" s="21">
        <v>2015</v>
      </c>
      <c r="O17" s="22">
        <v>45614301.666637786</v>
      </c>
      <c r="P17" s="23">
        <v>0.9993387711904177</v>
      </c>
      <c r="Q17" s="24">
        <v>45644483.113871172</v>
      </c>
      <c r="R17" s="24">
        <v>14144553.393368058</v>
      </c>
      <c r="S17" s="24">
        <v>17634945.011378527</v>
      </c>
      <c r="T17" s="25"/>
      <c r="U17" s="26">
        <v>729323.46751212701</v>
      </c>
      <c r="V17" s="27"/>
      <c r="W17" s="28">
        <v>0.96028573267971618</v>
      </c>
      <c r="X17" s="28">
        <f t="shared" si="11"/>
        <v>0.96028573267971606</v>
      </c>
      <c r="Y17" s="24">
        <v>18364268.478890654</v>
      </c>
      <c r="Z17" s="29">
        <v>0.40233270761499385</v>
      </c>
    </row>
    <row r="18" spans="14:26" ht="15" customHeight="1">
      <c r="N18" s="21">
        <v>2016</v>
      </c>
      <c r="O18" s="22">
        <v>40906859.763088167</v>
      </c>
      <c r="P18" s="23">
        <v>0.88913685446787605</v>
      </c>
      <c r="Q18" s="24">
        <v>46007382.955202997</v>
      </c>
      <c r="R18" s="24">
        <v>9955898.2217691634</v>
      </c>
      <c r="S18" s="24">
        <v>13949756.842834473</v>
      </c>
      <c r="T18" s="25"/>
      <c r="U18" s="26">
        <v>6943795.2871575132</v>
      </c>
      <c r="V18" s="35">
        <v>0.42162842162805431</v>
      </c>
      <c r="W18" s="28">
        <v>0.64203587816829844</v>
      </c>
      <c r="X18" s="28">
        <f t="shared" si="11"/>
        <v>0.66765846018160169</v>
      </c>
      <c r="Y18" s="24">
        <v>20893552.129991986</v>
      </c>
      <c r="Z18" s="29">
        <v>0.45413476681201065</v>
      </c>
    </row>
    <row r="19" spans="14:26" ht="15" customHeight="1">
      <c r="N19" s="21">
        <v>2017</v>
      </c>
      <c r="O19" s="22">
        <v>19887994.699572701</v>
      </c>
      <c r="P19" s="23">
        <v>0.43969220881637383</v>
      </c>
      <c r="Q19" s="24">
        <v>46000000</v>
      </c>
      <c r="R19" s="24">
        <v>1269395.8841329271</v>
      </c>
      <c r="S19" s="24">
        <v>1772531.8380916673</v>
      </c>
      <c r="T19" s="25"/>
      <c r="U19" s="26">
        <v>18860348.369238652</v>
      </c>
      <c r="V19" s="37">
        <v>0.44854087407239823</v>
      </c>
      <c r="W19" s="28">
        <v>0.14348375621315029</v>
      </c>
      <c r="X19" s="28">
        <f t="shared" si="11"/>
        <v>8.5908114634520749E-2</v>
      </c>
      <c r="Y19" s="24">
        <v>20632880.20733032</v>
      </c>
      <c r="Z19" s="29">
        <v>0.44854087407239829</v>
      </c>
    </row>
    <row r="20" spans="14:26" ht="15" customHeight="1">
      <c r="N20" s="21"/>
      <c r="O20" s="22"/>
      <c r="P20" s="23"/>
      <c r="Q20" s="24"/>
      <c r="R20" s="24"/>
      <c r="S20" s="24"/>
      <c r="T20" s="25"/>
      <c r="U20" s="26"/>
      <c r="V20" s="41"/>
      <c r="W20" s="23"/>
      <c r="Y20" s="24"/>
      <c r="Z20" s="29"/>
    </row>
    <row r="21" spans="14:26" ht="15" customHeight="1">
      <c r="N21" s="42" t="s">
        <v>28</v>
      </c>
      <c r="O21" s="43">
        <v>209315906.20729223</v>
      </c>
      <c r="P21" s="44"/>
      <c r="Q21" s="45">
        <v>240414695.34829575</v>
      </c>
      <c r="R21" s="45"/>
      <c r="S21" s="45">
        <v>77645055.962963432</v>
      </c>
      <c r="T21" s="46">
        <v>0</v>
      </c>
      <c r="U21" s="45">
        <v>26454117.256720159</v>
      </c>
      <c r="V21" s="44"/>
      <c r="W21" s="44"/>
      <c r="X21" s="11"/>
      <c r="Y21" s="45">
        <v>104099173.21968359</v>
      </c>
      <c r="Z21" s="47">
        <v>0.43299837835982569</v>
      </c>
    </row>
  </sheetData>
  <mergeCells count="5">
    <mergeCell ref="B2:D2"/>
    <mergeCell ref="F2:H2"/>
    <mergeCell ref="J2:L2"/>
    <mergeCell ref="O2:Z2"/>
    <mergeCell ref="O13:Z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Technical Question</vt:lpstr>
      <vt:lpstr>Data</vt:lpstr>
      <vt:lpstr>Premiums</vt:lpstr>
      <vt:lpstr>Incurred</vt:lpstr>
      <vt:lpstr>Paid</vt:lpstr>
      <vt:lpstr>Results</vt:lpstr>
      <vt:lpstr>Tables for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Jemima Robinson</cp:lastModifiedBy>
  <dcterms:modified xsi:type="dcterms:W3CDTF">2022-06-29T10:18:50Z</dcterms:modified>
</cp:coreProperties>
</file>